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PD Asta\Documents\Asta\Documents\Mano\VRM\RPT\Regiono pletros planas\Metines ataskaitos\"/>
    </mc:Choice>
  </mc:AlternateContent>
  <bookViews>
    <workbookView xWindow="0" yWindow="0" windowWidth="28800" windowHeight="11535"/>
  </bookViews>
  <sheets>
    <sheet name="1 lentelė" sheetId="1" r:id="rId1"/>
    <sheet name="2 lentelė" sheetId="2" r:id="rId2"/>
    <sheet name="3 lentelė" sheetId="3" r:id="rId3"/>
    <sheet name="4 lentelė" sheetId="9" r:id="rId4"/>
    <sheet name="5 lentelė" sheetId="10" r:id="rId5"/>
    <sheet name="6 lentelė" sheetId="11" r:id="rId6"/>
    <sheet name="7 lentelė" sheetId="12" r:id="rId7"/>
    <sheet name="8 lentelė" sheetId="13" r:id="rId8"/>
    <sheet name="9 lentelė" sheetId="14" r:id="rId9"/>
    <sheet name="10 lentelė" sheetId="15" r:id="rId10"/>
    <sheet name="Lapas8" sheetId="8" state="hidden" r:id="rId11"/>
  </sheets>
  <definedNames>
    <definedName name="_xlnm._FilterDatabase" localSheetId="4" hidden="1">'5 lentelė'!$A$1:$S$134</definedName>
    <definedName name="_xlnm._FilterDatabase" localSheetId="5" hidden="1">'6 lentelė'!$A$1:$W$135</definedName>
    <definedName name="_xlnm._FilterDatabase" localSheetId="6" hidden="1">'7 lentelė'!$A$1:$Y$135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0" l="1"/>
  <c r="O136" i="9" l="1"/>
  <c r="H7" i="15" l="1"/>
  <c r="H53" i="15" l="1"/>
  <c r="D30" i="13"/>
  <c r="C30" i="13"/>
  <c r="E6" i="13"/>
  <c r="F6" i="13" s="1"/>
  <c r="G6" i="13" s="1"/>
  <c r="E7" i="13"/>
  <c r="F7" i="13" s="1"/>
  <c r="G7" i="13" s="1"/>
  <c r="E8" i="13"/>
  <c r="F8" i="13" s="1"/>
  <c r="G8" i="13" s="1"/>
  <c r="E9" i="13"/>
  <c r="F9" i="13"/>
  <c r="G9" i="13" s="1"/>
  <c r="E10" i="13"/>
  <c r="F10" i="13" s="1"/>
  <c r="G10" i="13" s="1"/>
  <c r="E11" i="13"/>
  <c r="F11" i="13" s="1"/>
  <c r="G11" i="13" s="1"/>
  <c r="E12" i="13"/>
  <c r="F12" i="13" s="1"/>
  <c r="G12" i="13" s="1"/>
  <c r="E13" i="13"/>
  <c r="F13" i="13"/>
  <c r="G13" i="13"/>
  <c r="E14" i="13"/>
  <c r="F14" i="13" s="1"/>
  <c r="G14" i="13" s="1"/>
  <c r="E15" i="13"/>
  <c r="F15" i="13" s="1"/>
  <c r="G15" i="13" s="1"/>
  <c r="E16" i="13"/>
  <c r="F16" i="13"/>
  <c r="G16" i="13" s="1"/>
  <c r="E17" i="13"/>
  <c r="F17" i="13"/>
  <c r="G17" i="13"/>
  <c r="E18" i="13"/>
  <c r="F18" i="13" s="1"/>
  <c r="G18" i="13" s="1"/>
  <c r="E19" i="13"/>
  <c r="F19" i="13" s="1"/>
  <c r="G19" i="13" s="1"/>
  <c r="E20" i="13"/>
  <c r="F20" i="13"/>
  <c r="G20" i="13" s="1"/>
  <c r="E21" i="13"/>
  <c r="F21" i="13" s="1"/>
  <c r="G21" i="13" s="1"/>
  <c r="E22" i="13"/>
  <c r="F22" i="13" s="1"/>
  <c r="G22" i="13" s="1"/>
  <c r="E23" i="13"/>
  <c r="F23" i="13" s="1"/>
  <c r="G23" i="13" s="1"/>
  <c r="E24" i="13"/>
  <c r="F24" i="13"/>
  <c r="G24" i="13" s="1"/>
  <c r="E25" i="13"/>
  <c r="F25" i="13" s="1"/>
  <c r="G25" i="13" s="1"/>
  <c r="E26" i="13"/>
  <c r="F26" i="13" s="1"/>
  <c r="G26" i="13" s="1"/>
  <c r="E27" i="13"/>
  <c r="F27" i="13" s="1"/>
  <c r="G27" i="13" s="1"/>
  <c r="E28" i="13"/>
  <c r="F28" i="13" s="1"/>
  <c r="G28" i="13" s="1"/>
  <c r="E5" i="13"/>
  <c r="F5" i="13" s="1"/>
  <c r="G5" i="13" s="1"/>
  <c r="E4" i="13"/>
  <c r="F4" i="13" s="1"/>
  <c r="H4" i="13"/>
  <c r="H6" i="13" s="1"/>
  <c r="H8" i="13" s="1"/>
  <c r="H10" i="13" s="1"/>
  <c r="H12" i="13" s="1"/>
  <c r="H14" i="13" s="1"/>
  <c r="H16" i="13" s="1"/>
  <c r="H18" i="13" s="1"/>
  <c r="H20" i="13" s="1"/>
  <c r="H22" i="13" s="1"/>
  <c r="H24" i="13" s="1"/>
  <c r="H26" i="13" s="1"/>
  <c r="H28" i="13" s="1"/>
  <c r="H5" i="13"/>
  <c r="H7" i="13"/>
  <c r="H9" i="13" s="1"/>
  <c r="H11" i="13" s="1"/>
  <c r="H13" i="13" s="1"/>
  <c r="H15" i="13" s="1"/>
  <c r="H17" i="13" s="1"/>
  <c r="H19" i="13" s="1"/>
  <c r="H21" i="13" s="1"/>
  <c r="H23" i="13" s="1"/>
  <c r="H25" i="13" s="1"/>
  <c r="H27" i="13" s="1"/>
  <c r="F30" i="13" l="1"/>
  <c r="E30" i="13"/>
  <c r="G4" i="13"/>
  <c r="G30" i="13" s="1"/>
  <c r="H30" i="13"/>
  <c r="I5" i="13"/>
  <c r="I7" i="13" s="1"/>
  <c r="I9" i="13" s="1"/>
  <c r="I11" i="13" s="1"/>
  <c r="I13" i="13" s="1"/>
  <c r="I15" i="13" s="1"/>
  <c r="I17" i="13" s="1"/>
  <c r="I19" i="13" s="1"/>
  <c r="I21" i="13" s="1"/>
  <c r="I23" i="13" s="1"/>
  <c r="I25" i="13" s="1"/>
  <c r="I27" i="13" s="1"/>
  <c r="I4" i="13"/>
  <c r="I6" i="13" l="1"/>
  <c r="I8" i="13" s="1"/>
  <c r="I10" i="13" s="1"/>
  <c r="I12" i="13" s="1"/>
  <c r="I14" i="13" s="1"/>
  <c r="I16" i="13" s="1"/>
  <c r="I18" i="13" s="1"/>
  <c r="I20" i="13" s="1"/>
  <c r="I22" i="13" s="1"/>
  <c r="I24" i="13" s="1"/>
  <c r="I26" i="13" s="1"/>
  <c r="I28" i="13" s="1"/>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8" i="12"/>
  <c r="I30" i="13" l="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64" i="11"/>
  <c r="K63" i="11"/>
  <c r="K62" i="11"/>
  <c r="K60" i="11"/>
  <c r="K59" i="11"/>
  <c r="K58" i="11"/>
  <c r="K57" i="11"/>
  <c r="K55" i="11"/>
  <c r="K54" i="11"/>
  <c r="K53" i="11"/>
  <c r="K52" i="11"/>
  <c r="K48" i="11"/>
  <c r="K45" i="11"/>
  <c r="K44" i="11"/>
  <c r="K43" i="11"/>
  <c r="K42" i="11"/>
  <c r="K40" i="11"/>
  <c r="K39" i="11"/>
  <c r="K36" i="11"/>
  <c r="K34" i="11"/>
  <c r="K33" i="11"/>
  <c r="K32" i="11"/>
  <c r="K31" i="11"/>
  <c r="K29" i="11"/>
  <c r="K28" i="11"/>
  <c r="K26" i="11"/>
  <c r="K25" i="11"/>
  <c r="K24" i="11"/>
  <c r="K23" i="11"/>
  <c r="K22" i="11"/>
  <c r="K16" i="11"/>
  <c r="K14" i="11"/>
  <c r="K12" i="11"/>
  <c r="K11" i="11"/>
  <c r="K8" i="11"/>
  <c r="K9" i="11"/>
  <c r="P134" i="10"/>
  <c r="O134" i="10"/>
  <c r="N134" i="10"/>
  <c r="M134" i="10"/>
  <c r="L134" i="10"/>
  <c r="K134" i="10"/>
  <c r="J134" i="10"/>
  <c r="I134" i="10"/>
  <c r="H134" i="10"/>
  <c r="G134" i="10"/>
  <c r="F134" i="10"/>
  <c r="E134" i="10"/>
  <c r="D134" i="10"/>
  <c r="C134" i="10"/>
  <c r="B134" i="10"/>
  <c r="X135" i="12" s="1"/>
  <c r="A134" i="10"/>
  <c r="P133" i="10"/>
  <c r="O133" i="10"/>
  <c r="N133" i="10"/>
  <c r="M133" i="10"/>
  <c r="L133" i="10"/>
  <c r="K133" i="10"/>
  <c r="J133" i="10"/>
  <c r="I133" i="10"/>
  <c r="H133" i="10"/>
  <c r="G133" i="10"/>
  <c r="F133" i="10"/>
  <c r="E133" i="10"/>
  <c r="D133" i="10"/>
  <c r="C133" i="10"/>
  <c r="B133" i="10"/>
  <c r="X134" i="12" s="1"/>
  <c r="A133" i="10"/>
  <c r="P132" i="10"/>
  <c r="O132" i="10"/>
  <c r="N132" i="10"/>
  <c r="M132" i="10"/>
  <c r="L132" i="10"/>
  <c r="K132" i="10"/>
  <c r="J132" i="10"/>
  <c r="I132" i="10"/>
  <c r="H132" i="10"/>
  <c r="G132" i="10"/>
  <c r="F132" i="10"/>
  <c r="E132" i="10"/>
  <c r="D132" i="10"/>
  <c r="C132" i="10"/>
  <c r="B132" i="10"/>
  <c r="X133" i="12" s="1"/>
  <c r="A132" i="10"/>
  <c r="P131" i="10"/>
  <c r="O131" i="10"/>
  <c r="N131" i="10"/>
  <c r="M131" i="10"/>
  <c r="L131" i="10"/>
  <c r="K131" i="10"/>
  <c r="J131" i="10"/>
  <c r="I131" i="10"/>
  <c r="H131" i="10"/>
  <c r="G131" i="10"/>
  <c r="F131" i="10"/>
  <c r="E131" i="10"/>
  <c r="D131" i="10"/>
  <c r="C131" i="10"/>
  <c r="B131" i="10"/>
  <c r="X132" i="12" s="1"/>
  <c r="A131" i="10"/>
  <c r="P130" i="10"/>
  <c r="O130" i="10"/>
  <c r="N130" i="10"/>
  <c r="M130" i="10"/>
  <c r="L130" i="10"/>
  <c r="K130" i="10"/>
  <c r="J130" i="10"/>
  <c r="I130" i="10"/>
  <c r="H130" i="10"/>
  <c r="G130" i="10"/>
  <c r="F130" i="10"/>
  <c r="E130" i="10"/>
  <c r="D130" i="10"/>
  <c r="C130" i="10"/>
  <c r="B130" i="10"/>
  <c r="X131" i="12" s="1"/>
  <c r="A130" i="10"/>
  <c r="P129" i="10"/>
  <c r="O129" i="10"/>
  <c r="N129" i="10"/>
  <c r="M129" i="10"/>
  <c r="L129" i="10"/>
  <c r="K129" i="10"/>
  <c r="J129" i="10"/>
  <c r="I129" i="10"/>
  <c r="H129" i="10"/>
  <c r="G129" i="10"/>
  <c r="F129" i="10"/>
  <c r="E129" i="10"/>
  <c r="D129" i="10"/>
  <c r="C129" i="10"/>
  <c r="B129" i="10"/>
  <c r="X130" i="12" s="1"/>
  <c r="A129" i="10"/>
  <c r="P128" i="10"/>
  <c r="O128" i="10"/>
  <c r="N128" i="10"/>
  <c r="M128" i="10"/>
  <c r="L128" i="10"/>
  <c r="K128" i="10"/>
  <c r="J128" i="10"/>
  <c r="I128" i="10"/>
  <c r="H128" i="10"/>
  <c r="G128" i="10"/>
  <c r="F128" i="10"/>
  <c r="E128" i="10"/>
  <c r="D128" i="10"/>
  <c r="C128" i="10"/>
  <c r="B128" i="10"/>
  <c r="X129" i="12" s="1"/>
  <c r="A128" i="10"/>
  <c r="P127" i="10"/>
  <c r="O127" i="10"/>
  <c r="N127" i="10"/>
  <c r="M127" i="10"/>
  <c r="L127" i="10"/>
  <c r="K127" i="10"/>
  <c r="J127" i="10"/>
  <c r="I127" i="10"/>
  <c r="H127" i="10"/>
  <c r="G127" i="10"/>
  <c r="F127" i="10"/>
  <c r="E127" i="10"/>
  <c r="D127" i="10"/>
  <c r="C127" i="10"/>
  <c r="B127" i="10"/>
  <c r="X128" i="12" s="1"/>
  <c r="A127" i="10"/>
  <c r="P126" i="10"/>
  <c r="O126" i="10"/>
  <c r="N126" i="10"/>
  <c r="M126" i="10"/>
  <c r="L126" i="10"/>
  <c r="K126" i="10"/>
  <c r="J126" i="10"/>
  <c r="I126" i="10"/>
  <c r="H126" i="10"/>
  <c r="G126" i="10"/>
  <c r="F126" i="10"/>
  <c r="E126" i="10"/>
  <c r="D126" i="10"/>
  <c r="C126" i="10"/>
  <c r="B126" i="10"/>
  <c r="X127" i="12" s="1"/>
  <c r="A126" i="10"/>
  <c r="P125" i="10"/>
  <c r="O125" i="10"/>
  <c r="N125" i="10"/>
  <c r="M125" i="10"/>
  <c r="L125" i="10"/>
  <c r="K125" i="10"/>
  <c r="J125" i="10"/>
  <c r="I125" i="10"/>
  <c r="H125" i="10"/>
  <c r="G125" i="10"/>
  <c r="F125" i="10"/>
  <c r="E125" i="10"/>
  <c r="D125" i="10"/>
  <c r="C125" i="10"/>
  <c r="B125" i="10"/>
  <c r="X126" i="12" s="1"/>
  <c r="A125" i="10"/>
  <c r="P124" i="10"/>
  <c r="O124" i="10"/>
  <c r="N124" i="10"/>
  <c r="M124" i="10"/>
  <c r="L124" i="10"/>
  <c r="K124" i="10"/>
  <c r="J124" i="10"/>
  <c r="I124" i="10"/>
  <c r="H124" i="10"/>
  <c r="G124" i="10"/>
  <c r="F124" i="10"/>
  <c r="E124" i="10"/>
  <c r="D124" i="10"/>
  <c r="C124" i="10"/>
  <c r="B124" i="10"/>
  <c r="X125" i="12" s="1"/>
  <c r="A124" i="10"/>
  <c r="P123" i="10"/>
  <c r="O123" i="10"/>
  <c r="N123" i="10"/>
  <c r="M123" i="10"/>
  <c r="L123" i="10"/>
  <c r="K123" i="10"/>
  <c r="J123" i="10"/>
  <c r="I123" i="10"/>
  <c r="H123" i="10"/>
  <c r="G123" i="10"/>
  <c r="F123" i="10"/>
  <c r="E123" i="10"/>
  <c r="D123" i="10"/>
  <c r="C123" i="10"/>
  <c r="B123" i="10"/>
  <c r="X124" i="12" s="1"/>
  <c r="A123" i="10"/>
  <c r="P122" i="10"/>
  <c r="O122" i="10"/>
  <c r="N122" i="10"/>
  <c r="M122" i="10"/>
  <c r="L122" i="10"/>
  <c r="K122" i="10"/>
  <c r="J122" i="10"/>
  <c r="I122" i="10"/>
  <c r="H122" i="10"/>
  <c r="G122" i="10"/>
  <c r="F122" i="10"/>
  <c r="E122" i="10"/>
  <c r="D122" i="10"/>
  <c r="C122" i="10"/>
  <c r="B122" i="10"/>
  <c r="X123" i="12" s="1"/>
  <c r="A122" i="10"/>
  <c r="P121" i="10"/>
  <c r="O121" i="10"/>
  <c r="N121" i="10"/>
  <c r="M121" i="10"/>
  <c r="L121" i="10"/>
  <c r="K121" i="10"/>
  <c r="J121" i="10"/>
  <c r="I121" i="10"/>
  <c r="H121" i="10"/>
  <c r="G121" i="10"/>
  <c r="F121" i="10"/>
  <c r="E121" i="10"/>
  <c r="D121" i="10"/>
  <c r="C121" i="10"/>
  <c r="B121" i="10"/>
  <c r="X122" i="12" s="1"/>
  <c r="A121" i="10"/>
  <c r="P120" i="10"/>
  <c r="O120" i="10"/>
  <c r="N120" i="10"/>
  <c r="M120" i="10"/>
  <c r="L120" i="10"/>
  <c r="K120" i="10"/>
  <c r="J120" i="10"/>
  <c r="I120" i="10"/>
  <c r="H120" i="10"/>
  <c r="G120" i="10"/>
  <c r="F120" i="10"/>
  <c r="E120" i="10"/>
  <c r="D120" i="10"/>
  <c r="C120" i="10"/>
  <c r="B120" i="10"/>
  <c r="X121" i="12" s="1"/>
  <c r="A120" i="10"/>
  <c r="P119" i="10"/>
  <c r="O119" i="10"/>
  <c r="N119" i="10"/>
  <c r="M119" i="10"/>
  <c r="L119" i="10"/>
  <c r="K119" i="10"/>
  <c r="J119" i="10"/>
  <c r="I119" i="10"/>
  <c r="H119" i="10"/>
  <c r="G119" i="10"/>
  <c r="F119" i="10"/>
  <c r="E119" i="10"/>
  <c r="D119" i="10"/>
  <c r="C119" i="10"/>
  <c r="B119" i="10"/>
  <c r="X120" i="12" s="1"/>
  <c r="A119" i="10"/>
  <c r="P118" i="10"/>
  <c r="O118" i="10"/>
  <c r="N118" i="10"/>
  <c r="M118" i="10"/>
  <c r="L118" i="10"/>
  <c r="K118" i="10"/>
  <c r="J118" i="10"/>
  <c r="I118" i="10"/>
  <c r="H118" i="10"/>
  <c r="G118" i="10"/>
  <c r="F118" i="10"/>
  <c r="E118" i="10"/>
  <c r="D118" i="10"/>
  <c r="C118" i="10"/>
  <c r="B118" i="10"/>
  <c r="X119" i="12" s="1"/>
  <c r="A118" i="10"/>
  <c r="P117" i="10"/>
  <c r="O117" i="10"/>
  <c r="N117" i="10"/>
  <c r="M117" i="10"/>
  <c r="L117" i="10"/>
  <c r="K117" i="10"/>
  <c r="J117" i="10"/>
  <c r="I117" i="10"/>
  <c r="H117" i="10"/>
  <c r="G117" i="10"/>
  <c r="F117" i="10"/>
  <c r="E117" i="10"/>
  <c r="D117" i="10"/>
  <c r="C117" i="10"/>
  <c r="B117" i="10"/>
  <c r="X118" i="12" s="1"/>
  <c r="A117" i="10"/>
  <c r="P116" i="10"/>
  <c r="O116" i="10"/>
  <c r="N116" i="10"/>
  <c r="M116" i="10"/>
  <c r="L116" i="10"/>
  <c r="K116" i="10"/>
  <c r="J116" i="10"/>
  <c r="I116" i="10"/>
  <c r="H116" i="10"/>
  <c r="G116" i="10"/>
  <c r="F116" i="10"/>
  <c r="E116" i="10"/>
  <c r="D116" i="10"/>
  <c r="C116" i="10"/>
  <c r="B116" i="10"/>
  <c r="X117" i="12" s="1"/>
  <c r="A116" i="10"/>
  <c r="P115" i="10"/>
  <c r="O115" i="10"/>
  <c r="N115" i="10"/>
  <c r="M115" i="10"/>
  <c r="L115" i="10"/>
  <c r="K115" i="10"/>
  <c r="J115" i="10"/>
  <c r="I115" i="10"/>
  <c r="H115" i="10"/>
  <c r="G115" i="10"/>
  <c r="F115" i="10"/>
  <c r="E115" i="10"/>
  <c r="D115" i="10"/>
  <c r="C115" i="10"/>
  <c r="B115" i="10"/>
  <c r="X116" i="12" s="1"/>
  <c r="A115" i="10"/>
  <c r="P114" i="10"/>
  <c r="O114" i="10"/>
  <c r="N114" i="10"/>
  <c r="M114" i="10"/>
  <c r="L114" i="10"/>
  <c r="K114" i="10"/>
  <c r="J114" i="10"/>
  <c r="I114" i="10"/>
  <c r="H114" i="10"/>
  <c r="G114" i="10"/>
  <c r="F114" i="10"/>
  <c r="E114" i="10"/>
  <c r="D114" i="10"/>
  <c r="C114" i="10"/>
  <c r="B114" i="10"/>
  <c r="X115" i="12" s="1"/>
  <c r="A114" i="10"/>
  <c r="P113" i="10"/>
  <c r="O113" i="10"/>
  <c r="N113" i="10"/>
  <c r="M113" i="10"/>
  <c r="L113" i="10"/>
  <c r="K113" i="10"/>
  <c r="J113" i="10"/>
  <c r="I113" i="10"/>
  <c r="H113" i="10"/>
  <c r="G113" i="10"/>
  <c r="F113" i="10"/>
  <c r="E113" i="10"/>
  <c r="D113" i="10"/>
  <c r="C113" i="10"/>
  <c r="B113" i="10"/>
  <c r="X114" i="12" s="1"/>
  <c r="A113" i="10"/>
  <c r="P112" i="10"/>
  <c r="O112" i="10"/>
  <c r="N112" i="10"/>
  <c r="M112" i="10"/>
  <c r="L112" i="10"/>
  <c r="K112" i="10"/>
  <c r="J112" i="10"/>
  <c r="I112" i="10"/>
  <c r="H112" i="10"/>
  <c r="G112" i="10"/>
  <c r="F112" i="10"/>
  <c r="E112" i="10"/>
  <c r="D112" i="10"/>
  <c r="C112" i="10"/>
  <c r="B112" i="10"/>
  <c r="X113" i="12" s="1"/>
  <c r="A112" i="10"/>
  <c r="P111" i="10"/>
  <c r="O111" i="10"/>
  <c r="N111" i="10"/>
  <c r="M111" i="10"/>
  <c r="L111" i="10"/>
  <c r="K111" i="10"/>
  <c r="J111" i="10"/>
  <c r="I111" i="10"/>
  <c r="H111" i="10"/>
  <c r="G111" i="10"/>
  <c r="F111" i="10"/>
  <c r="E111" i="10"/>
  <c r="D111" i="10"/>
  <c r="C111" i="10"/>
  <c r="B111" i="10"/>
  <c r="X112" i="12" s="1"/>
  <c r="A111" i="10"/>
  <c r="P110" i="10"/>
  <c r="O110" i="10"/>
  <c r="N110" i="10"/>
  <c r="M110" i="10"/>
  <c r="L110" i="10"/>
  <c r="K110" i="10"/>
  <c r="J110" i="10"/>
  <c r="I110" i="10"/>
  <c r="H110" i="10"/>
  <c r="G110" i="10"/>
  <c r="F110" i="10"/>
  <c r="E110" i="10"/>
  <c r="D110" i="10"/>
  <c r="C110" i="10"/>
  <c r="B110" i="10"/>
  <c r="X111" i="12" s="1"/>
  <c r="A110" i="10"/>
  <c r="P109" i="10"/>
  <c r="O109" i="10"/>
  <c r="N109" i="10"/>
  <c r="M109" i="10"/>
  <c r="L109" i="10"/>
  <c r="K109" i="10"/>
  <c r="J109" i="10"/>
  <c r="I109" i="10"/>
  <c r="H109" i="10"/>
  <c r="G109" i="10"/>
  <c r="F109" i="10"/>
  <c r="E109" i="10"/>
  <c r="D109" i="10"/>
  <c r="C109" i="10"/>
  <c r="B109" i="10"/>
  <c r="X110" i="12" s="1"/>
  <c r="A109" i="10"/>
  <c r="P108" i="10"/>
  <c r="O108" i="10"/>
  <c r="N108" i="10"/>
  <c r="M108" i="10"/>
  <c r="L108" i="10"/>
  <c r="K108" i="10"/>
  <c r="J108" i="10"/>
  <c r="I108" i="10"/>
  <c r="H108" i="10"/>
  <c r="G108" i="10"/>
  <c r="F108" i="10"/>
  <c r="E108" i="10"/>
  <c r="D108" i="10"/>
  <c r="C108" i="10"/>
  <c r="B108" i="10"/>
  <c r="X109" i="12" s="1"/>
  <c r="A108" i="10"/>
  <c r="P107" i="10"/>
  <c r="O107" i="10"/>
  <c r="N107" i="10"/>
  <c r="M107" i="10"/>
  <c r="L107" i="10"/>
  <c r="K107" i="10"/>
  <c r="J107" i="10"/>
  <c r="I107" i="10"/>
  <c r="H107" i="10"/>
  <c r="G107" i="10"/>
  <c r="F107" i="10"/>
  <c r="E107" i="10"/>
  <c r="D107" i="10"/>
  <c r="C107" i="10"/>
  <c r="B107" i="10"/>
  <c r="X108" i="12" s="1"/>
  <c r="A107" i="10"/>
  <c r="P106" i="10"/>
  <c r="O106" i="10"/>
  <c r="N106" i="10"/>
  <c r="M106" i="10"/>
  <c r="L106" i="10"/>
  <c r="K106" i="10"/>
  <c r="J106" i="10"/>
  <c r="I106" i="10"/>
  <c r="H106" i="10"/>
  <c r="G106" i="10"/>
  <c r="F106" i="10"/>
  <c r="E106" i="10"/>
  <c r="D106" i="10"/>
  <c r="C106" i="10"/>
  <c r="B106" i="10"/>
  <c r="X107" i="12" s="1"/>
  <c r="A106" i="10"/>
  <c r="P105" i="10"/>
  <c r="O105" i="10"/>
  <c r="N105" i="10"/>
  <c r="M105" i="10"/>
  <c r="L105" i="10"/>
  <c r="K105" i="10"/>
  <c r="J105" i="10"/>
  <c r="I105" i="10"/>
  <c r="H105" i="10"/>
  <c r="G105" i="10"/>
  <c r="F105" i="10"/>
  <c r="E105" i="10"/>
  <c r="D105" i="10"/>
  <c r="C105" i="10"/>
  <c r="B105" i="10"/>
  <c r="X106" i="12" s="1"/>
  <c r="A105" i="10"/>
  <c r="P104" i="10"/>
  <c r="O104" i="10"/>
  <c r="N104" i="10"/>
  <c r="M104" i="10"/>
  <c r="L104" i="10"/>
  <c r="K104" i="10"/>
  <c r="J104" i="10"/>
  <c r="I104" i="10"/>
  <c r="H104" i="10"/>
  <c r="G104" i="10"/>
  <c r="F104" i="10"/>
  <c r="E104" i="10"/>
  <c r="D104" i="10"/>
  <c r="C104" i="10"/>
  <c r="B104" i="10"/>
  <c r="X105" i="12" s="1"/>
  <c r="A104" i="10"/>
  <c r="P103" i="10"/>
  <c r="O103" i="10"/>
  <c r="N103" i="10"/>
  <c r="M103" i="10"/>
  <c r="L103" i="10"/>
  <c r="K103" i="10"/>
  <c r="J103" i="10"/>
  <c r="I103" i="10"/>
  <c r="H103" i="10"/>
  <c r="G103" i="10"/>
  <c r="F103" i="10"/>
  <c r="E103" i="10"/>
  <c r="D103" i="10"/>
  <c r="C103" i="10"/>
  <c r="B103" i="10"/>
  <c r="X104" i="12" s="1"/>
  <c r="A103" i="10"/>
  <c r="P102" i="10"/>
  <c r="O102" i="10"/>
  <c r="N102" i="10"/>
  <c r="M102" i="10"/>
  <c r="L102" i="10"/>
  <c r="K102" i="10"/>
  <c r="J102" i="10"/>
  <c r="I102" i="10"/>
  <c r="H102" i="10"/>
  <c r="G102" i="10"/>
  <c r="F102" i="10"/>
  <c r="E102" i="10"/>
  <c r="D102" i="10"/>
  <c r="C102" i="10"/>
  <c r="B102" i="10"/>
  <c r="X103" i="12" s="1"/>
  <c r="A102" i="10"/>
  <c r="P101" i="10"/>
  <c r="O101" i="10"/>
  <c r="N101" i="10"/>
  <c r="M101" i="10"/>
  <c r="L101" i="10"/>
  <c r="K101" i="10"/>
  <c r="J101" i="10"/>
  <c r="I101" i="10"/>
  <c r="H101" i="10"/>
  <c r="G101" i="10"/>
  <c r="F101" i="10"/>
  <c r="E101" i="10"/>
  <c r="D101" i="10"/>
  <c r="C101" i="10"/>
  <c r="B101" i="10"/>
  <c r="X102" i="12" s="1"/>
  <c r="A101" i="10"/>
  <c r="P100" i="10"/>
  <c r="O100" i="10"/>
  <c r="N100" i="10"/>
  <c r="M100" i="10"/>
  <c r="L100" i="10"/>
  <c r="K100" i="10"/>
  <c r="J100" i="10"/>
  <c r="I100" i="10"/>
  <c r="H100" i="10"/>
  <c r="G100" i="10"/>
  <c r="F100" i="10"/>
  <c r="E100" i="10"/>
  <c r="D100" i="10"/>
  <c r="C100" i="10"/>
  <c r="B100" i="10"/>
  <c r="X101" i="12" s="1"/>
  <c r="A100" i="10"/>
  <c r="P99" i="10"/>
  <c r="O99" i="10"/>
  <c r="N99" i="10"/>
  <c r="M99" i="10"/>
  <c r="L99" i="10"/>
  <c r="K99" i="10"/>
  <c r="J99" i="10"/>
  <c r="I99" i="10"/>
  <c r="H99" i="10"/>
  <c r="G99" i="10"/>
  <c r="F99" i="10"/>
  <c r="E99" i="10"/>
  <c r="D99" i="10"/>
  <c r="C99" i="10"/>
  <c r="B99" i="10"/>
  <c r="X100" i="12" s="1"/>
  <c r="A99" i="10"/>
  <c r="P98" i="10"/>
  <c r="O98" i="10"/>
  <c r="N98" i="10"/>
  <c r="M98" i="10"/>
  <c r="L98" i="10"/>
  <c r="K98" i="10"/>
  <c r="J98" i="10"/>
  <c r="I98" i="10"/>
  <c r="H98" i="10"/>
  <c r="G98" i="10"/>
  <c r="F98" i="10"/>
  <c r="E98" i="10"/>
  <c r="D98" i="10"/>
  <c r="C98" i="10"/>
  <c r="B98" i="10"/>
  <c r="X99" i="12" s="1"/>
  <c r="A98" i="10"/>
  <c r="P97" i="10"/>
  <c r="O97" i="10"/>
  <c r="N97" i="10"/>
  <c r="M97" i="10"/>
  <c r="L97" i="10"/>
  <c r="K97" i="10"/>
  <c r="J97" i="10"/>
  <c r="I97" i="10"/>
  <c r="H97" i="10"/>
  <c r="G97" i="10"/>
  <c r="F97" i="10"/>
  <c r="E97" i="10"/>
  <c r="D97" i="10"/>
  <c r="C97" i="10"/>
  <c r="B97" i="10"/>
  <c r="X98" i="12" s="1"/>
  <c r="A97" i="10"/>
  <c r="P96" i="10"/>
  <c r="O96" i="10"/>
  <c r="N96" i="10"/>
  <c r="M96" i="10"/>
  <c r="L96" i="10"/>
  <c r="K96" i="10"/>
  <c r="J96" i="10"/>
  <c r="I96" i="10"/>
  <c r="H96" i="10"/>
  <c r="G96" i="10"/>
  <c r="F96" i="10"/>
  <c r="E96" i="10"/>
  <c r="D96" i="10"/>
  <c r="C96" i="10"/>
  <c r="B96" i="10"/>
  <c r="X97" i="12" s="1"/>
  <c r="A96" i="10"/>
  <c r="P95" i="10"/>
  <c r="O95" i="10"/>
  <c r="N95" i="10"/>
  <c r="M95" i="10"/>
  <c r="L95" i="10"/>
  <c r="K95" i="10"/>
  <c r="J95" i="10"/>
  <c r="I95" i="10"/>
  <c r="H95" i="10"/>
  <c r="G95" i="10"/>
  <c r="F95" i="10"/>
  <c r="E95" i="10"/>
  <c r="D95" i="10"/>
  <c r="C95" i="10"/>
  <c r="B95" i="10"/>
  <c r="X96" i="12" s="1"/>
  <c r="A95" i="10"/>
  <c r="P94" i="10"/>
  <c r="O94" i="10"/>
  <c r="N94" i="10"/>
  <c r="M94" i="10"/>
  <c r="L94" i="10"/>
  <c r="K94" i="10"/>
  <c r="J94" i="10"/>
  <c r="I94" i="10"/>
  <c r="H94" i="10"/>
  <c r="G94" i="10"/>
  <c r="F94" i="10"/>
  <c r="E94" i="10"/>
  <c r="D94" i="10"/>
  <c r="C94" i="10"/>
  <c r="B94" i="10"/>
  <c r="X95" i="12" s="1"/>
  <c r="A94" i="10"/>
  <c r="P93" i="10"/>
  <c r="O93" i="10"/>
  <c r="N93" i="10"/>
  <c r="M93" i="10"/>
  <c r="L93" i="10"/>
  <c r="K93" i="10"/>
  <c r="J93" i="10"/>
  <c r="I93" i="10"/>
  <c r="H93" i="10"/>
  <c r="G93" i="10"/>
  <c r="F93" i="10"/>
  <c r="E93" i="10"/>
  <c r="D93" i="10"/>
  <c r="C93" i="10"/>
  <c r="B93" i="10"/>
  <c r="X94" i="12" s="1"/>
  <c r="A93" i="10"/>
  <c r="P92" i="10"/>
  <c r="O92" i="10"/>
  <c r="N92" i="10"/>
  <c r="M92" i="10"/>
  <c r="L92" i="10"/>
  <c r="K92" i="10"/>
  <c r="J92" i="10"/>
  <c r="I92" i="10"/>
  <c r="H92" i="10"/>
  <c r="G92" i="10"/>
  <c r="F92" i="10"/>
  <c r="E92" i="10"/>
  <c r="D92" i="10"/>
  <c r="C92" i="10"/>
  <c r="B92" i="10"/>
  <c r="X93" i="12" s="1"/>
  <c r="A92" i="10"/>
  <c r="P91" i="10"/>
  <c r="O91" i="10"/>
  <c r="N91" i="10"/>
  <c r="M91" i="10"/>
  <c r="L91" i="10"/>
  <c r="K91" i="10"/>
  <c r="J91" i="10"/>
  <c r="I91" i="10"/>
  <c r="H91" i="10"/>
  <c r="G91" i="10"/>
  <c r="F91" i="10"/>
  <c r="E91" i="10"/>
  <c r="D91" i="10"/>
  <c r="C91" i="10"/>
  <c r="B91" i="10"/>
  <c r="X92" i="12" s="1"/>
  <c r="A91" i="10"/>
  <c r="P90" i="10"/>
  <c r="O90" i="10"/>
  <c r="N90" i="10"/>
  <c r="M90" i="10"/>
  <c r="L90" i="10"/>
  <c r="K90" i="10"/>
  <c r="J90" i="10"/>
  <c r="I90" i="10"/>
  <c r="H90" i="10"/>
  <c r="G90" i="10"/>
  <c r="F90" i="10"/>
  <c r="E90" i="10"/>
  <c r="D90" i="10"/>
  <c r="C90" i="10"/>
  <c r="B90" i="10"/>
  <c r="X91" i="12" s="1"/>
  <c r="A90" i="10"/>
  <c r="P89" i="10"/>
  <c r="O89" i="10"/>
  <c r="N89" i="10"/>
  <c r="M89" i="10"/>
  <c r="L89" i="10"/>
  <c r="K89" i="10"/>
  <c r="J89" i="10"/>
  <c r="I89" i="10"/>
  <c r="H89" i="10"/>
  <c r="G89" i="10"/>
  <c r="F89" i="10"/>
  <c r="E89" i="10"/>
  <c r="D89" i="10"/>
  <c r="C89" i="10"/>
  <c r="B89" i="10"/>
  <c r="X90" i="12" s="1"/>
  <c r="A89" i="10"/>
  <c r="P88" i="10"/>
  <c r="O88" i="10"/>
  <c r="N88" i="10"/>
  <c r="M88" i="10"/>
  <c r="L88" i="10"/>
  <c r="K88" i="10"/>
  <c r="J88" i="10"/>
  <c r="I88" i="10"/>
  <c r="H88" i="10"/>
  <c r="G88" i="10"/>
  <c r="F88" i="10"/>
  <c r="E88" i="10"/>
  <c r="D88" i="10"/>
  <c r="C88" i="10"/>
  <c r="B88" i="10"/>
  <c r="X89" i="12" s="1"/>
  <c r="A88" i="10"/>
  <c r="P87" i="10"/>
  <c r="O87" i="10"/>
  <c r="N87" i="10"/>
  <c r="M87" i="10"/>
  <c r="L87" i="10"/>
  <c r="K87" i="10"/>
  <c r="J87" i="10"/>
  <c r="I87" i="10"/>
  <c r="H87" i="10"/>
  <c r="G87" i="10"/>
  <c r="F87" i="10"/>
  <c r="E87" i="10"/>
  <c r="D87" i="10"/>
  <c r="C87" i="10"/>
  <c r="B87" i="10"/>
  <c r="X88" i="12" s="1"/>
  <c r="A87" i="10"/>
  <c r="P86" i="10"/>
  <c r="O86" i="10"/>
  <c r="N86" i="10"/>
  <c r="M86" i="10"/>
  <c r="L86" i="10"/>
  <c r="K86" i="10"/>
  <c r="J86" i="10"/>
  <c r="I86" i="10"/>
  <c r="H86" i="10"/>
  <c r="G86" i="10"/>
  <c r="F86" i="10"/>
  <c r="E86" i="10"/>
  <c r="D86" i="10"/>
  <c r="C86" i="10"/>
  <c r="B86" i="10"/>
  <c r="X87" i="12" s="1"/>
  <c r="A86" i="10"/>
  <c r="P85" i="10"/>
  <c r="O85" i="10"/>
  <c r="N85" i="10"/>
  <c r="M85" i="10"/>
  <c r="L85" i="10"/>
  <c r="K85" i="10"/>
  <c r="J85" i="10"/>
  <c r="I85" i="10"/>
  <c r="H85" i="10"/>
  <c r="G85" i="10"/>
  <c r="F85" i="10"/>
  <c r="E85" i="10"/>
  <c r="D85" i="10"/>
  <c r="C85" i="10"/>
  <c r="B85" i="10"/>
  <c r="X86" i="12" s="1"/>
  <c r="A85" i="10"/>
  <c r="P84" i="10"/>
  <c r="O84" i="10"/>
  <c r="N84" i="10"/>
  <c r="M84" i="10"/>
  <c r="L84" i="10"/>
  <c r="K84" i="10"/>
  <c r="J84" i="10"/>
  <c r="I84" i="10"/>
  <c r="H84" i="10"/>
  <c r="G84" i="10"/>
  <c r="F84" i="10"/>
  <c r="E84" i="10"/>
  <c r="D84" i="10"/>
  <c r="C84" i="10"/>
  <c r="B84" i="10"/>
  <c r="X85" i="12" s="1"/>
  <c r="A84" i="10"/>
  <c r="P83" i="10"/>
  <c r="O83" i="10"/>
  <c r="N83" i="10"/>
  <c r="M83" i="10"/>
  <c r="L83" i="10"/>
  <c r="K83" i="10"/>
  <c r="J83" i="10"/>
  <c r="I83" i="10"/>
  <c r="H83" i="10"/>
  <c r="G83" i="10"/>
  <c r="F83" i="10"/>
  <c r="E83" i="10"/>
  <c r="D83" i="10"/>
  <c r="C83" i="10"/>
  <c r="B83" i="10"/>
  <c r="X84" i="12" s="1"/>
  <c r="A83" i="10"/>
  <c r="P82" i="10"/>
  <c r="O82" i="10"/>
  <c r="N82" i="10"/>
  <c r="M82" i="10"/>
  <c r="L82" i="10"/>
  <c r="K82" i="10"/>
  <c r="J82" i="10"/>
  <c r="I82" i="10"/>
  <c r="H82" i="10"/>
  <c r="G82" i="10"/>
  <c r="F82" i="10"/>
  <c r="E82" i="10"/>
  <c r="D82" i="10"/>
  <c r="C82" i="10"/>
  <c r="B82" i="10"/>
  <c r="X83" i="12" s="1"/>
  <c r="A82" i="10"/>
  <c r="P81" i="10"/>
  <c r="O81" i="10"/>
  <c r="N81" i="10"/>
  <c r="M81" i="10"/>
  <c r="L81" i="10"/>
  <c r="K81" i="10"/>
  <c r="J81" i="10"/>
  <c r="I81" i="10"/>
  <c r="H81" i="10"/>
  <c r="G81" i="10"/>
  <c r="F81" i="10"/>
  <c r="E81" i="10"/>
  <c r="D81" i="10"/>
  <c r="C81" i="10"/>
  <c r="B81" i="10"/>
  <c r="X82" i="12" s="1"/>
  <c r="A81" i="10"/>
  <c r="P80" i="10"/>
  <c r="O80" i="10"/>
  <c r="N80" i="10"/>
  <c r="M80" i="10"/>
  <c r="L80" i="10"/>
  <c r="K80" i="10"/>
  <c r="J80" i="10"/>
  <c r="I80" i="10"/>
  <c r="H80" i="10"/>
  <c r="G80" i="10"/>
  <c r="F80" i="10"/>
  <c r="E80" i="10"/>
  <c r="D80" i="10"/>
  <c r="C80" i="10"/>
  <c r="B80" i="10"/>
  <c r="X81" i="12" s="1"/>
  <c r="A80" i="10"/>
  <c r="P79" i="10"/>
  <c r="O79" i="10"/>
  <c r="N79" i="10"/>
  <c r="M79" i="10"/>
  <c r="L79" i="10"/>
  <c r="K79" i="10"/>
  <c r="J79" i="10"/>
  <c r="I79" i="10"/>
  <c r="H79" i="10"/>
  <c r="G79" i="10"/>
  <c r="F79" i="10"/>
  <c r="E79" i="10"/>
  <c r="D79" i="10"/>
  <c r="C79" i="10"/>
  <c r="B79" i="10"/>
  <c r="X80" i="12" s="1"/>
  <c r="A79" i="10"/>
  <c r="P78" i="10"/>
  <c r="O78" i="10"/>
  <c r="N78" i="10"/>
  <c r="M78" i="10"/>
  <c r="L78" i="10"/>
  <c r="K78" i="10"/>
  <c r="J78" i="10"/>
  <c r="I78" i="10"/>
  <c r="H78" i="10"/>
  <c r="G78" i="10"/>
  <c r="F78" i="10"/>
  <c r="E78" i="10"/>
  <c r="D78" i="10"/>
  <c r="C78" i="10"/>
  <c r="B78" i="10"/>
  <c r="X79" i="12" s="1"/>
  <c r="A78" i="10"/>
  <c r="P77" i="10"/>
  <c r="O77" i="10"/>
  <c r="N77" i="10"/>
  <c r="M77" i="10"/>
  <c r="L77" i="10"/>
  <c r="K77" i="10"/>
  <c r="J77" i="10"/>
  <c r="I77" i="10"/>
  <c r="H77" i="10"/>
  <c r="G77" i="10"/>
  <c r="F77" i="10"/>
  <c r="E77" i="10"/>
  <c r="D77" i="10"/>
  <c r="C77" i="10"/>
  <c r="B77" i="10"/>
  <c r="X78" i="12" s="1"/>
  <c r="A77" i="10"/>
  <c r="P76" i="10"/>
  <c r="O76" i="10"/>
  <c r="N76" i="10"/>
  <c r="M76" i="10"/>
  <c r="L76" i="10"/>
  <c r="K76" i="10"/>
  <c r="J76" i="10"/>
  <c r="I76" i="10"/>
  <c r="H76" i="10"/>
  <c r="G76" i="10"/>
  <c r="F76" i="10"/>
  <c r="E76" i="10"/>
  <c r="D76" i="10"/>
  <c r="C76" i="10"/>
  <c r="B76" i="10"/>
  <c r="X77" i="12" s="1"/>
  <c r="A76" i="10"/>
  <c r="P75" i="10"/>
  <c r="O75" i="10"/>
  <c r="N75" i="10"/>
  <c r="M75" i="10"/>
  <c r="L75" i="10"/>
  <c r="K75" i="10"/>
  <c r="J75" i="10"/>
  <c r="I75" i="10"/>
  <c r="H75" i="10"/>
  <c r="G75" i="10"/>
  <c r="F75" i="10"/>
  <c r="E75" i="10"/>
  <c r="D75" i="10"/>
  <c r="C75" i="10"/>
  <c r="B75" i="10"/>
  <c r="X76" i="12" s="1"/>
  <c r="A75" i="10"/>
  <c r="P74" i="10"/>
  <c r="O74" i="10"/>
  <c r="N74" i="10"/>
  <c r="M74" i="10"/>
  <c r="L74" i="10"/>
  <c r="K74" i="10"/>
  <c r="J74" i="10"/>
  <c r="I74" i="10"/>
  <c r="H74" i="10"/>
  <c r="G74" i="10"/>
  <c r="F74" i="10"/>
  <c r="E74" i="10"/>
  <c r="D74" i="10"/>
  <c r="C74" i="10"/>
  <c r="B74" i="10"/>
  <c r="X75" i="12" s="1"/>
  <c r="A74" i="10"/>
  <c r="P73" i="10"/>
  <c r="O73" i="10"/>
  <c r="N73" i="10"/>
  <c r="M73" i="10"/>
  <c r="L73" i="10"/>
  <c r="K73" i="10"/>
  <c r="J73" i="10"/>
  <c r="I73" i="10"/>
  <c r="H73" i="10"/>
  <c r="G73" i="10"/>
  <c r="F73" i="10"/>
  <c r="E73" i="10"/>
  <c r="D73" i="10"/>
  <c r="C73" i="10"/>
  <c r="B73" i="10"/>
  <c r="X74" i="12" s="1"/>
  <c r="A73" i="10"/>
  <c r="P72" i="10"/>
  <c r="O72" i="10"/>
  <c r="N72" i="10"/>
  <c r="M72" i="10"/>
  <c r="L72" i="10"/>
  <c r="K72" i="10"/>
  <c r="J72" i="10"/>
  <c r="I72" i="10"/>
  <c r="H72" i="10"/>
  <c r="G72" i="10"/>
  <c r="F72" i="10"/>
  <c r="E72" i="10"/>
  <c r="D72" i="10"/>
  <c r="C72" i="10"/>
  <c r="B72" i="10"/>
  <c r="X73" i="12" s="1"/>
  <c r="A72" i="10"/>
  <c r="P71" i="10"/>
  <c r="O71" i="10"/>
  <c r="N71" i="10"/>
  <c r="M71" i="10"/>
  <c r="L71" i="10"/>
  <c r="K71" i="10"/>
  <c r="J71" i="10"/>
  <c r="I71" i="10"/>
  <c r="H71" i="10"/>
  <c r="G71" i="10"/>
  <c r="F71" i="10"/>
  <c r="E71" i="10"/>
  <c r="D71" i="10"/>
  <c r="C71" i="10"/>
  <c r="B71" i="10"/>
  <c r="X72" i="12" s="1"/>
  <c r="A71" i="10"/>
  <c r="P70" i="10"/>
  <c r="O70" i="10"/>
  <c r="N70" i="10"/>
  <c r="M70" i="10"/>
  <c r="L70" i="10"/>
  <c r="K70" i="10"/>
  <c r="J70" i="10"/>
  <c r="I70" i="10"/>
  <c r="H70" i="10"/>
  <c r="G70" i="10"/>
  <c r="F70" i="10"/>
  <c r="E70" i="10"/>
  <c r="D70" i="10"/>
  <c r="C70" i="10"/>
  <c r="B70" i="10"/>
  <c r="X71" i="12" s="1"/>
  <c r="A70" i="10"/>
  <c r="P69" i="10"/>
  <c r="O69" i="10"/>
  <c r="N69" i="10"/>
  <c r="M69" i="10"/>
  <c r="L69" i="10"/>
  <c r="K69" i="10"/>
  <c r="J69" i="10"/>
  <c r="I69" i="10"/>
  <c r="H69" i="10"/>
  <c r="G69" i="10"/>
  <c r="F69" i="10"/>
  <c r="E69" i="10"/>
  <c r="D69" i="10"/>
  <c r="C69" i="10"/>
  <c r="B69" i="10"/>
  <c r="X70" i="12" s="1"/>
  <c r="A69" i="10"/>
  <c r="P68" i="10"/>
  <c r="O68" i="10"/>
  <c r="N68" i="10"/>
  <c r="M68" i="10"/>
  <c r="L68" i="10"/>
  <c r="K68" i="10"/>
  <c r="J68" i="10"/>
  <c r="I68" i="10"/>
  <c r="H68" i="10"/>
  <c r="G68" i="10"/>
  <c r="F68" i="10"/>
  <c r="E68" i="10"/>
  <c r="D68" i="10"/>
  <c r="C68" i="10"/>
  <c r="B68" i="10"/>
  <c r="X69" i="12" s="1"/>
  <c r="A68" i="10"/>
  <c r="P67" i="10"/>
  <c r="O67" i="10"/>
  <c r="N67" i="10"/>
  <c r="M67" i="10"/>
  <c r="L67" i="10"/>
  <c r="K67" i="10"/>
  <c r="J67" i="10"/>
  <c r="I67" i="10"/>
  <c r="H67" i="10"/>
  <c r="G67" i="10"/>
  <c r="F67" i="10"/>
  <c r="E67" i="10"/>
  <c r="D67" i="10"/>
  <c r="C67" i="10"/>
  <c r="B67" i="10"/>
  <c r="X68" i="12" s="1"/>
  <c r="A67" i="10"/>
  <c r="P66" i="10"/>
  <c r="O66" i="10"/>
  <c r="N66" i="10"/>
  <c r="M66" i="10"/>
  <c r="L66" i="10"/>
  <c r="K66" i="10"/>
  <c r="J66" i="10"/>
  <c r="I66" i="10"/>
  <c r="H66" i="10"/>
  <c r="G66" i="10"/>
  <c r="F66" i="10"/>
  <c r="E66" i="10"/>
  <c r="D66" i="10"/>
  <c r="C66" i="10"/>
  <c r="B66" i="10"/>
  <c r="X67" i="12" s="1"/>
  <c r="A66" i="10"/>
  <c r="P65" i="10"/>
  <c r="O65" i="10"/>
  <c r="N65" i="10"/>
  <c r="M65" i="10"/>
  <c r="L65" i="10"/>
  <c r="K65" i="10"/>
  <c r="J65" i="10"/>
  <c r="I65" i="10"/>
  <c r="H65" i="10"/>
  <c r="G65" i="10"/>
  <c r="F65" i="10"/>
  <c r="E65" i="10"/>
  <c r="D65" i="10"/>
  <c r="C65" i="10"/>
  <c r="B65" i="10"/>
  <c r="X66" i="12" s="1"/>
  <c r="A65" i="10"/>
  <c r="P64" i="10"/>
  <c r="O64" i="10"/>
  <c r="N64" i="10"/>
  <c r="M64" i="10"/>
  <c r="L64" i="10"/>
  <c r="K64" i="10"/>
  <c r="J64" i="10"/>
  <c r="I64" i="10"/>
  <c r="H64" i="10"/>
  <c r="G64" i="10"/>
  <c r="F64" i="10"/>
  <c r="E64" i="10"/>
  <c r="D64" i="10"/>
  <c r="C64" i="10"/>
  <c r="B64" i="10"/>
  <c r="X65" i="12" s="1"/>
  <c r="A64" i="10"/>
  <c r="P63" i="10"/>
  <c r="O63" i="10"/>
  <c r="N63" i="10"/>
  <c r="M63" i="10"/>
  <c r="L63" i="10"/>
  <c r="K63" i="10"/>
  <c r="J63" i="10"/>
  <c r="I63" i="10"/>
  <c r="H63" i="10"/>
  <c r="G63" i="10"/>
  <c r="F63" i="10"/>
  <c r="E63" i="10"/>
  <c r="D63" i="10"/>
  <c r="C63" i="10"/>
  <c r="B63" i="10"/>
  <c r="X64" i="12" s="1"/>
  <c r="A63" i="10"/>
  <c r="P62" i="10"/>
  <c r="O62" i="10"/>
  <c r="N62" i="10"/>
  <c r="M62" i="10"/>
  <c r="L62" i="10"/>
  <c r="K62" i="10"/>
  <c r="J62" i="10"/>
  <c r="I62" i="10"/>
  <c r="H62" i="10"/>
  <c r="G62" i="10"/>
  <c r="F62" i="10"/>
  <c r="E62" i="10"/>
  <c r="D62" i="10"/>
  <c r="C62" i="10"/>
  <c r="B62" i="10"/>
  <c r="X63" i="12" s="1"/>
  <c r="A62" i="10"/>
  <c r="P61" i="10"/>
  <c r="O61" i="10"/>
  <c r="N61" i="10"/>
  <c r="M61" i="10"/>
  <c r="L61" i="10"/>
  <c r="K61" i="10"/>
  <c r="J61" i="10"/>
  <c r="I61" i="10"/>
  <c r="H61" i="10"/>
  <c r="G61" i="10"/>
  <c r="F61" i="10"/>
  <c r="E61" i="10"/>
  <c r="D61" i="10"/>
  <c r="C61" i="10"/>
  <c r="B61" i="10"/>
  <c r="X62" i="12" s="1"/>
  <c r="A61" i="10"/>
  <c r="P60" i="10"/>
  <c r="O60" i="10"/>
  <c r="N60" i="10"/>
  <c r="M60" i="10"/>
  <c r="L60" i="10"/>
  <c r="K60" i="10"/>
  <c r="J60" i="10"/>
  <c r="I60" i="10"/>
  <c r="H60" i="10"/>
  <c r="G60" i="10"/>
  <c r="F60" i="10"/>
  <c r="E60" i="10"/>
  <c r="D60" i="10"/>
  <c r="C60" i="10"/>
  <c r="B60" i="10"/>
  <c r="X61" i="12" s="1"/>
  <c r="A60" i="10"/>
  <c r="P59" i="10"/>
  <c r="O59" i="10"/>
  <c r="N59" i="10"/>
  <c r="M59" i="10"/>
  <c r="L59" i="10"/>
  <c r="K59" i="10"/>
  <c r="J59" i="10"/>
  <c r="I59" i="10"/>
  <c r="H59" i="10"/>
  <c r="G59" i="10"/>
  <c r="F59" i="10"/>
  <c r="E59" i="10"/>
  <c r="D59" i="10"/>
  <c r="C59" i="10"/>
  <c r="B59" i="10"/>
  <c r="X60" i="12" s="1"/>
  <c r="A59" i="10"/>
  <c r="P58" i="10"/>
  <c r="O58" i="10"/>
  <c r="N58" i="10"/>
  <c r="M58" i="10"/>
  <c r="L58" i="10"/>
  <c r="K58" i="10"/>
  <c r="J58" i="10"/>
  <c r="I58" i="10"/>
  <c r="H58" i="10"/>
  <c r="G58" i="10"/>
  <c r="F58" i="10"/>
  <c r="E58" i="10"/>
  <c r="D58" i="10"/>
  <c r="C58" i="10"/>
  <c r="B58" i="10"/>
  <c r="X59" i="12" s="1"/>
  <c r="A58" i="10"/>
  <c r="P57" i="10"/>
  <c r="O57" i="10"/>
  <c r="N57" i="10"/>
  <c r="M57" i="10"/>
  <c r="L57" i="10"/>
  <c r="K57" i="10"/>
  <c r="J57" i="10"/>
  <c r="I57" i="10"/>
  <c r="H57" i="10"/>
  <c r="G57" i="10"/>
  <c r="F57" i="10"/>
  <c r="E57" i="10"/>
  <c r="D57" i="10"/>
  <c r="C57" i="10"/>
  <c r="B57" i="10"/>
  <c r="X58" i="12" s="1"/>
  <c r="A57" i="10"/>
  <c r="P56" i="10"/>
  <c r="O56" i="10"/>
  <c r="N56" i="10"/>
  <c r="M56" i="10"/>
  <c r="L56" i="10"/>
  <c r="K56" i="10"/>
  <c r="J56" i="10"/>
  <c r="I56" i="10"/>
  <c r="H56" i="10"/>
  <c r="G56" i="10"/>
  <c r="F56" i="10"/>
  <c r="E56" i="10"/>
  <c r="D56" i="10"/>
  <c r="C56" i="10"/>
  <c r="B56" i="10"/>
  <c r="X57" i="12" s="1"/>
  <c r="A56" i="10"/>
  <c r="P55" i="10"/>
  <c r="O55" i="10"/>
  <c r="N55" i="10"/>
  <c r="M55" i="10"/>
  <c r="L55" i="10"/>
  <c r="K55" i="10"/>
  <c r="J55" i="10"/>
  <c r="I55" i="10"/>
  <c r="H55" i="10"/>
  <c r="G55" i="10"/>
  <c r="F55" i="10"/>
  <c r="E55" i="10"/>
  <c r="D55" i="10"/>
  <c r="C55" i="10"/>
  <c r="B55" i="10"/>
  <c r="X56" i="12" s="1"/>
  <c r="A55" i="10"/>
  <c r="P54" i="10"/>
  <c r="O54" i="10"/>
  <c r="N54" i="10"/>
  <c r="M54" i="10"/>
  <c r="L54" i="10"/>
  <c r="K54" i="10"/>
  <c r="J54" i="10"/>
  <c r="I54" i="10"/>
  <c r="H54" i="10"/>
  <c r="G54" i="10"/>
  <c r="F54" i="10"/>
  <c r="E54" i="10"/>
  <c r="D54" i="10"/>
  <c r="C54" i="10"/>
  <c r="B54" i="10"/>
  <c r="X55" i="12" s="1"/>
  <c r="A54" i="10"/>
  <c r="P53" i="10"/>
  <c r="O53" i="10"/>
  <c r="N53" i="10"/>
  <c r="M53" i="10"/>
  <c r="L53" i="10"/>
  <c r="K53" i="10"/>
  <c r="J53" i="10"/>
  <c r="I53" i="10"/>
  <c r="H53" i="10"/>
  <c r="G53" i="10"/>
  <c r="F53" i="10"/>
  <c r="E53" i="10"/>
  <c r="D53" i="10"/>
  <c r="C53" i="10"/>
  <c r="B53" i="10"/>
  <c r="X54" i="12" s="1"/>
  <c r="A53" i="10"/>
  <c r="P52" i="10"/>
  <c r="O52" i="10"/>
  <c r="N52" i="10"/>
  <c r="M52" i="10"/>
  <c r="L52" i="10"/>
  <c r="K52" i="10"/>
  <c r="J52" i="10"/>
  <c r="I52" i="10"/>
  <c r="H52" i="10"/>
  <c r="G52" i="10"/>
  <c r="F52" i="10"/>
  <c r="E52" i="10"/>
  <c r="D52" i="10"/>
  <c r="C52" i="10"/>
  <c r="B52" i="10"/>
  <c r="X53" i="12" s="1"/>
  <c r="A52" i="10"/>
  <c r="P51" i="10"/>
  <c r="O51" i="10"/>
  <c r="N51" i="10"/>
  <c r="M51" i="10"/>
  <c r="L51" i="10"/>
  <c r="K51" i="10"/>
  <c r="J51" i="10"/>
  <c r="I51" i="10"/>
  <c r="H51" i="10"/>
  <c r="G51" i="10"/>
  <c r="F51" i="10"/>
  <c r="E51" i="10"/>
  <c r="D51" i="10"/>
  <c r="C51" i="10"/>
  <c r="B51" i="10"/>
  <c r="X52" i="12" s="1"/>
  <c r="A51" i="10"/>
  <c r="P50" i="10"/>
  <c r="O50" i="10"/>
  <c r="N50" i="10"/>
  <c r="M50" i="10"/>
  <c r="L50" i="10"/>
  <c r="K50" i="10"/>
  <c r="J50" i="10"/>
  <c r="I50" i="10"/>
  <c r="H50" i="10"/>
  <c r="G50" i="10"/>
  <c r="F50" i="10"/>
  <c r="E50" i="10"/>
  <c r="D50" i="10"/>
  <c r="C50" i="10"/>
  <c r="B50" i="10"/>
  <c r="X51" i="12" s="1"/>
  <c r="A50" i="10"/>
  <c r="P49" i="10"/>
  <c r="O49" i="10"/>
  <c r="N49" i="10"/>
  <c r="M49" i="10"/>
  <c r="L49" i="10"/>
  <c r="K49" i="10"/>
  <c r="J49" i="10"/>
  <c r="I49" i="10"/>
  <c r="H49" i="10"/>
  <c r="G49" i="10"/>
  <c r="F49" i="10"/>
  <c r="E49" i="10"/>
  <c r="D49" i="10"/>
  <c r="C49" i="10"/>
  <c r="B49" i="10"/>
  <c r="X50" i="12" s="1"/>
  <c r="A49" i="10"/>
  <c r="P48" i="10"/>
  <c r="O48" i="10"/>
  <c r="N48" i="10"/>
  <c r="M48" i="10"/>
  <c r="L48" i="10"/>
  <c r="K48" i="10"/>
  <c r="J48" i="10"/>
  <c r="I48" i="10"/>
  <c r="H48" i="10"/>
  <c r="G48" i="10"/>
  <c r="F48" i="10"/>
  <c r="E48" i="10"/>
  <c r="D48" i="10"/>
  <c r="C48" i="10"/>
  <c r="B48" i="10"/>
  <c r="X49" i="12" s="1"/>
  <c r="A48" i="10"/>
  <c r="P47" i="10"/>
  <c r="O47" i="10"/>
  <c r="N47" i="10"/>
  <c r="M47" i="10"/>
  <c r="L47" i="10"/>
  <c r="K47" i="10"/>
  <c r="J47" i="10"/>
  <c r="I47" i="10"/>
  <c r="H47" i="10"/>
  <c r="G47" i="10"/>
  <c r="F47" i="10"/>
  <c r="E47" i="10"/>
  <c r="D47" i="10"/>
  <c r="C47" i="10"/>
  <c r="B47" i="10"/>
  <c r="X48" i="12" s="1"/>
  <c r="A47" i="10"/>
  <c r="P46" i="10"/>
  <c r="O46" i="10"/>
  <c r="N46" i="10"/>
  <c r="M46" i="10"/>
  <c r="L46" i="10"/>
  <c r="K46" i="10"/>
  <c r="J46" i="10"/>
  <c r="I46" i="10"/>
  <c r="H46" i="10"/>
  <c r="G46" i="10"/>
  <c r="F46" i="10"/>
  <c r="E46" i="10"/>
  <c r="D46" i="10"/>
  <c r="C46" i="10"/>
  <c r="B46" i="10"/>
  <c r="X47" i="12" s="1"/>
  <c r="A46" i="10"/>
  <c r="P45" i="10"/>
  <c r="O45" i="10"/>
  <c r="N45" i="10"/>
  <c r="M45" i="10"/>
  <c r="L45" i="10"/>
  <c r="K45" i="10"/>
  <c r="J45" i="10"/>
  <c r="I45" i="10"/>
  <c r="H45" i="10"/>
  <c r="G45" i="10"/>
  <c r="F45" i="10"/>
  <c r="E45" i="10"/>
  <c r="D45" i="10"/>
  <c r="C45" i="10"/>
  <c r="B45" i="10"/>
  <c r="X46" i="12" s="1"/>
  <c r="A45" i="10"/>
  <c r="P44" i="10"/>
  <c r="O44" i="10"/>
  <c r="N44" i="10"/>
  <c r="M44" i="10"/>
  <c r="L44" i="10"/>
  <c r="K44" i="10"/>
  <c r="J44" i="10"/>
  <c r="I44" i="10"/>
  <c r="H44" i="10"/>
  <c r="G44" i="10"/>
  <c r="F44" i="10"/>
  <c r="E44" i="10"/>
  <c r="D44" i="10"/>
  <c r="C44" i="10"/>
  <c r="B44" i="10"/>
  <c r="X45" i="12" s="1"/>
  <c r="A44" i="10"/>
  <c r="P43" i="10"/>
  <c r="O43" i="10"/>
  <c r="N43" i="10"/>
  <c r="M43" i="10"/>
  <c r="L43" i="10"/>
  <c r="K43" i="10"/>
  <c r="J43" i="10"/>
  <c r="I43" i="10"/>
  <c r="H43" i="10"/>
  <c r="G43" i="10"/>
  <c r="F43" i="10"/>
  <c r="E43" i="10"/>
  <c r="D43" i="10"/>
  <c r="C43" i="10"/>
  <c r="B43" i="10"/>
  <c r="X44" i="12" s="1"/>
  <c r="A43" i="10"/>
  <c r="P42" i="10"/>
  <c r="O42" i="10"/>
  <c r="N42" i="10"/>
  <c r="M42" i="10"/>
  <c r="L42" i="10"/>
  <c r="K42" i="10"/>
  <c r="J42" i="10"/>
  <c r="I42" i="10"/>
  <c r="H42" i="10"/>
  <c r="G42" i="10"/>
  <c r="F42" i="10"/>
  <c r="E42" i="10"/>
  <c r="D42" i="10"/>
  <c r="C42" i="10"/>
  <c r="B42" i="10"/>
  <c r="X43" i="12" s="1"/>
  <c r="A42" i="10"/>
  <c r="P41" i="10"/>
  <c r="O41" i="10"/>
  <c r="N41" i="10"/>
  <c r="M41" i="10"/>
  <c r="L41" i="10"/>
  <c r="K41" i="10"/>
  <c r="J41" i="10"/>
  <c r="I41" i="10"/>
  <c r="H41" i="10"/>
  <c r="G41" i="10"/>
  <c r="F41" i="10"/>
  <c r="E41" i="10"/>
  <c r="D41" i="10"/>
  <c r="C41" i="10"/>
  <c r="B41" i="10"/>
  <c r="X42" i="12" s="1"/>
  <c r="A41" i="10"/>
  <c r="P40" i="10"/>
  <c r="O40" i="10"/>
  <c r="N40" i="10"/>
  <c r="M40" i="10"/>
  <c r="L40" i="10"/>
  <c r="K40" i="10"/>
  <c r="J40" i="10"/>
  <c r="I40" i="10"/>
  <c r="H40" i="10"/>
  <c r="G40" i="10"/>
  <c r="F40" i="10"/>
  <c r="E40" i="10"/>
  <c r="D40" i="10"/>
  <c r="C40" i="10"/>
  <c r="B40" i="10"/>
  <c r="X41" i="12" s="1"/>
  <c r="A40" i="10"/>
  <c r="P39" i="10"/>
  <c r="O39" i="10"/>
  <c r="N39" i="10"/>
  <c r="M39" i="10"/>
  <c r="L39" i="10"/>
  <c r="K39" i="10"/>
  <c r="J39" i="10"/>
  <c r="I39" i="10"/>
  <c r="H39" i="10"/>
  <c r="G39" i="10"/>
  <c r="F39" i="10"/>
  <c r="E39" i="10"/>
  <c r="D39" i="10"/>
  <c r="C39" i="10"/>
  <c r="B39" i="10"/>
  <c r="X40" i="12" s="1"/>
  <c r="A39" i="10"/>
  <c r="P38" i="10"/>
  <c r="O38" i="10"/>
  <c r="N38" i="10"/>
  <c r="M38" i="10"/>
  <c r="L38" i="10"/>
  <c r="K38" i="10"/>
  <c r="J38" i="10"/>
  <c r="I38" i="10"/>
  <c r="H38" i="10"/>
  <c r="G38" i="10"/>
  <c r="F38" i="10"/>
  <c r="E38" i="10"/>
  <c r="D38" i="10"/>
  <c r="C38" i="10"/>
  <c r="B38" i="10"/>
  <c r="X39" i="12" s="1"/>
  <c r="A38" i="10"/>
  <c r="P37" i="10"/>
  <c r="O37" i="10"/>
  <c r="N37" i="10"/>
  <c r="M37" i="10"/>
  <c r="L37" i="10"/>
  <c r="K37" i="10"/>
  <c r="J37" i="10"/>
  <c r="I37" i="10"/>
  <c r="H37" i="10"/>
  <c r="G37" i="10"/>
  <c r="F37" i="10"/>
  <c r="E37" i="10"/>
  <c r="D37" i="10"/>
  <c r="C37" i="10"/>
  <c r="B37" i="10"/>
  <c r="X38" i="12" s="1"/>
  <c r="A37" i="10"/>
  <c r="P36" i="10"/>
  <c r="O36" i="10"/>
  <c r="N36" i="10"/>
  <c r="M36" i="10"/>
  <c r="L36" i="10"/>
  <c r="K36" i="10"/>
  <c r="J36" i="10"/>
  <c r="I36" i="10"/>
  <c r="H36" i="10"/>
  <c r="G36" i="10"/>
  <c r="F36" i="10"/>
  <c r="E36" i="10"/>
  <c r="D36" i="10"/>
  <c r="C36" i="10"/>
  <c r="B36" i="10"/>
  <c r="X37" i="12" s="1"/>
  <c r="A36" i="10"/>
  <c r="P35" i="10"/>
  <c r="O35" i="10"/>
  <c r="N35" i="10"/>
  <c r="M35" i="10"/>
  <c r="L35" i="10"/>
  <c r="K35" i="10"/>
  <c r="J35" i="10"/>
  <c r="I35" i="10"/>
  <c r="H35" i="10"/>
  <c r="G35" i="10"/>
  <c r="F35" i="10"/>
  <c r="E35" i="10"/>
  <c r="D35" i="10"/>
  <c r="C35" i="10"/>
  <c r="B35" i="10"/>
  <c r="X36" i="12" s="1"/>
  <c r="A35" i="10"/>
  <c r="P34" i="10"/>
  <c r="O34" i="10"/>
  <c r="N34" i="10"/>
  <c r="M34" i="10"/>
  <c r="L34" i="10"/>
  <c r="K34" i="10"/>
  <c r="J34" i="10"/>
  <c r="I34" i="10"/>
  <c r="H34" i="10"/>
  <c r="G34" i="10"/>
  <c r="F34" i="10"/>
  <c r="E34" i="10"/>
  <c r="D34" i="10"/>
  <c r="C34" i="10"/>
  <c r="B34" i="10"/>
  <c r="X35" i="12" s="1"/>
  <c r="A34" i="10"/>
  <c r="P33" i="10"/>
  <c r="O33" i="10"/>
  <c r="N33" i="10"/>
  <c r="M33" i="10"/>
  <c r="L33" i="10"/>
  <c r="K33" i="10"/>
  <c r="J33" i="10"/>
  <c r="I33" i="10"/>
  <c r="H33" i="10"/>
  <c r="G33" i="10"/>
  <c r="F33" i="10"/>
  <c r="E33" i="10"/>
  <c r="D33" i="10"/>
  <c r="C33" i="10"/>
  <c r="B33" i="10"/>
  <c r="X34" i="12" s="1"/>
  <c r="A33" i="10"/>
  <c r="P32" i="10"/>
  <c r="O32" i="10"/>
  <c r="N32" i="10"/>
  <c r="M32" i="10"/>
  <c r="L32" i="10"/>
  <c r="K32" i="10"/>
  <c r="J32" i="10"/>
  <c r="I32" i="10"/>
  <c r="H32" i="10"/>
  <c r="G32" i="10"/>
  <c r="F32" i="10"/>
  <c r="E32" i="10"/>
  <c r="D32" i="10"/>
  <c r="C32" i="10"/>
  <c r="B32" i="10"/>
  <c r="X33" i="12" s="1"/>
  <c r="A32" i="10"/>
  <c r="P31" i="10"/>
  <c r="O31" i="10"/>
  <c r="N31" i="10"/>
  <c r="M31" i="10"/>
  <c r="L31" i="10"/>
  <c r="K31" i="10"/>
  <c r="J31" i="10"/>
  <c r="I31" i="10"/>
  <c r="H31" i="10"/>
  <c r="G31" i="10"/>
  <c r="F31" i="10"/>
  <c r="E31" i="10"/>
  <c r="D31" i="10"/>
  <c r="C31" i="10"/>
  <c r="B31" i="10"/>
  <c r="X32" i="12" s="1"/>
  <c r="A31" i="10"/>
  <c r="P30" i="10"/>
  <c r="O30" i="10"/>
  <c r="N30" i="10"/>
  <c r="M30" i="10"/>
  <c r="L30" i="10"/>
  <c r="K30" i="10"/>
  <c r="J30" i="10"/>
  <c r="I30" i="10"/>
  <c r="H30" i="10"/>
  <c r="G30" i="10"/>
  <c r="F30" i="10"/>
  <c r="E30" i="10"/>
  <c r="D30" i="10"/>
  <c r="C30" i="10"/>
  <c r="B30" i="10"/>
  <c r="X31" i="12" s="1"/>
  <c r="A30" i="10"/>
  <c r="P29" i="10"/>
  <c r="O29" i="10"/>
  <c r="N29" i="10"/>
  <c r="M29" i="10"/>
  <c r="L29" i="10"/>
  <c r="K29" i="10"/>
  <c r="J29" i="10"/>
  <c r="I29" i="10"/>
  <c r="H29" i="10"/>
  <c r="G29" i="10"/>
  <c r="F29" i="10"/>
  <c r="E29" i="10"/>
  <c r="D29" i="10"/>
  <c r="C29" i="10"/>
  <c r="B29" i="10"/>
  <c r="X30" i="12" s="1"/>
  <c r="A29" i="10"/>
  <c r="P28" i="10"/>
  <c r="O28" i="10"/>
  <c r="N28" i="10"/>
  <c r="M28" i="10"/>
  <c r="L28" i="10"/>
  <c r="K28" i="10"/>
  <c r="J28" i="10"/>
  <c r="I28" i="10"/>
  <c r="H28" i="10"/>
  <c r="G28" i="10"/>
  <c r="F28" i="10"/>
  <c r="E28" i="10"/>
  <c r="D28" i="10"/>
  <c r="C28" i="10"/>
  <c r="B28" i="10"/>
  <c r="X29" i="12" s="1"/>
  <c r="P27" i="10"/>
  <c r="O27" i="10"/>
  <c r="N27" i="10"/>
  <c r="M27" i="10"/>
  <c r="L27" i="10"/>
  <c r="K27" i="10"/>
  <c r="J27" i="10"/>
  <c r="I27" i="10"/>
  <c r="H27" i="10"/>
  <c r="G27" i="10"/>
  <c r="F27" i="10"/>
  <c r="E27" i="10"/>
  <c r="D27" i="10"/>
  <c r="C27" i="10"/>
  <c r="B27" i="10"/>
  <c r="X28" i="12" s="1"/>
  <c r="A27" i="10"/>
  <c r="P26" i="10"/>
  <c r="O26" i="10"/>
  <c r="N26" i="10"/>
  <c r="M26" i="10"/>
  <c r="L26" i="10"/>
  <c r="K26" i="10"/>
  <c r="J26" i="10"/>
  <c r="I26" i="10"/>
  <c r="H26" i="10"/>
  <c r="G26" i="10"/>
  <c r="F26" i="10"/>
  <c r="E26" i="10"/>
  <c r="D26" i="10"/>
  <c r="C26" i="10"/>
  <c r="B26" i="10"/>
  <c r="X27" i="12" s="1"/>
  <c r="A26" i="10"/>
  <c r="P25" i="10"/>
  <c r="O25" i="10"/>
  <c r="N25" i="10"/>
  <c r="M25" i="10"/>
  <c r="L25" i="10"/>
  <c r="K25" i="10"/>
  <c r="J25" i="10"/>
  <c r="I25" i="10"/>
  <c r="H25" i="10"/>
  <c r="G25" i="10"/>
  <c r="F25" i="10"/>
  <c r="E25" i="10"/>
  <c r="D25" i="10"/>
  <c r="C25" i="10"/>
  <c r="B25" i="10"/>
  <c r="X26" i="12" s="1"/>
  <c r="A25" i="10"/>
  <c r="P24" i="10"/>
  <c r="O24" i="10"/>
  <c r="N24" i="10"/>
  <c r="M24" i="10"/>
  <c r="L24" i="10"/>
  <c r="K24" i="10"/>
  <c r="J24" i="10"/>
  <c r="I24" i="10"/>
  <c r="H24" i="10"/>
  <c r="G24" i="10"/>
  <c r="F24" i="10"/>
  <c r="E24" i="10"/>
  <c r="D24" i="10"/>
  <c r="C24" i="10"/>
  <c r="B24" i="10"/>
  <c r="X25" i="12" s="1"/>
  <c r="A24" i="10"/>
  <c r="P23" i="10"/>
  <c r="O23" i="10"/>
  <c r="N23" i="10"/>
  <c r="M23" i="10"/>
  <c r="L23" i="10"/>
  <c r="K23" i="10"/>
  <c r="J23" i="10"/>
  <c r="I23" i="10"/>
  <c r="H23" i="10"/>
  <c r="G23" i="10"/>
  <c r="F23" i="10"/>
  <c r="E23" i="10"/>
  <c r="D23" i="10"/>
  <c r="C23" i="10"/>
  <c r="B23" i="10"/>
  <c r="X24" i="12" s="1"/>
  <c r="A23" i="10"/>
  <c r="P22" i="10"/>
  <c r="O22" i="10"/>
  <c r="N22" i="10"/>
  <c r="M22" i="10"/>
  <c r="L22" i="10"/>
  <c r="K22" i="10"/>
  <c r="J22" i="10"/>
  <c r="I22" i="10"/>
  <c r="H22" i="10"/>
  <c r="G22" i="10"/>
  <c r="F22" i="10"/>
  <c r="E22" i="10"/>
  <c r="D22" i="10"/>
  <c r="C22" i="10"/>
  <c r="B22" i="10"/>
  <c r="X23" i="12" s="1"/>
  <c r="A22" i="10"/>
  <c r="P21" i="10"/>
  <c r="O21" i="10"/>
  <c r="N21" i="10"/>
  <c r="M21" i="10"/>
  <c r="L21" i="10"/>
  <c r="K21" i="10"/>
  <c r="J21" i="10"/>
  <c r="I21" i="10"/>
  <c r="H21" i="10"/>
  <c r="G21" i="10"/>
  <c r="F21" i="10"/>
  <c r="E21" i="10"/>
  <c r="D21" i="10"/>
  <c r="C21" i="10"/>
  <c r="B21" i="10"/>
  <c r="X22" i="12" s="1"/>
  <c r="A21" i="10"/>
  <c r="P20" i="10"/>
  <c r="O20" i="10"/>
  <c r="N20" i="10"/>
  <c r="M20" i="10"/>
  <c r="L20" i="10"/>
  <c r="K20" i="10"/>
  <c r="J20" i="10"/>
  <c r="I20" i="10"/>
  <c r="H20" i="10"/>
  <c r="G20" i="10"/>
  <c r="F20" i="10"/>
  <c r="E20" i="10"/>
  <c r="D20" i="10"/>
  <c r="C20" i="10"/>
  <c r="B20" i="10"/>
  <c r="X21" i="12" s="1"/>
  <c r="A20" i="10"/>
  <c r="P19" i="10"/>
  <c r="O19" i="10"/>
  <c r="N19" i="10"/>
  <c r="M19" i="10"/>
  <c r="L19" i="10"/>
  <c r="K19" i="10"/>
  <c r="J19" i="10"/>
  <c r="I19" i="10"/>
  <c r="H19" i="10"/>
  <c r="G19" i="10"/>
  <c r="F19" i="10"/>
  <c r="E19" i="10"/>
  <c r="D19" i="10"/>
  <c r="C19" i="10"/>
  <c r="B19" i="10"/>
  <c r="X20" i="12" s="1"/>
  <c r="A19" i="10"/>
  <c r="P18" i="10"/>
  <c r="O18" i="10"/>
  <c r="N18" i="10"/>
  <c r="M18" i="10"/>
  <c r="L18" i="10"/>
  <c r="K18" i="10"/>
  <c r="J18" i="10"/>
  <c r="I18" i="10"/>
  <c r="H18" i="10"/>
  <c r="G18" i="10"/>
  <c r="F18" i="10"/>
  <c r="E18" i="10"/>
  <c r="D18" i="10"/>
  <c r="C18" i="10"/>
  <c r="B18" i="10"/>
  <c r="X19" i="12" s="1"/>
  <c r="A18" i="10"/>
  <c r="P17" i="10"/>
  <c r="O17" i="10"/>
  <c r="N17" i="10"/>
  <c r="M17" i="10"/>
  <c r="L17" i="10"/>
  <c r="K17" i="10"/>
  <c r="J17" i="10"/>
  <c r="I17" i="10"/>
  <c r="H17" i="10"/>
  <c r="G17" i="10"/>
  <c r="F17" i="10"/>
  <c r="E17" i="10"/>
  <c r="D17" i="10"/>
  <c r="C17" i="10"/>
  <c r="B17" i="10"/>
  <c r="X18" i="12" s="1"/>
  <c r="A17" i="10"/>
  <c r="P16" i="10"/>
  <c r="O16" i="10"/>
  <c r="N16" i="10"/>
  <c r="M16" i="10"/>
  <c r="L16" i="10"/>
  <c r="K16" i="10"/>
  <c r="J16" i="10"/>
  <c r="I16" i="10"/>
  <c r="H16" i="10"/>
  <c r="G16" i="10"/>
  <c r="F16" i="10"/>
  <c r="E16" i="10"/>
  <c r="D16" i="10"/>
  <c r="C16" i="10"/>
  <c r="B16" i="10"/>
  <c r="X17" i="12" s="1"/>
  <c r="A16" i="10"/>
  <c r="P15" i="10"/>
  <c r="O15" i="10"/>
  <c r="N15" i="10"/>
  <c r="M15" i="10"/>
  <c r="L15" i="10"/>
  <c r="K15" i="10"/>
  <c r="J15" i="10"/>
  <c r="I15" i="10"/>
  <c r="H15" i="10"/>
  <c r="G15" i="10"/>
  <c r="F15" i="10"/>
  <c r="E15" i="10"/>
  <c r="D15" i="10"/>
  <c r="C15" i="10"/>
  <c r="B15" i="10"/>
  <c r="X16" i="12" s="1"/>
  <c r="A15" i="10"/>
  <c r="P14" i="10"/>
  <c r="O14" i="10"/>
  <c r="N14" i="10"/>
  <c r="M14" i="10"/>
  <c r="L14" i="10"/>
  <c r="K14" i="10"/>
  <c r="J14" i="10"/>
  <c r="I14" i="10"/>
  <c r="H14" i="10"/>
  <c r="G14" i="10"/>
  <c r="F14" i="10"/>
  <c r="E14" i="10"/>
  <c r="D14" i="10"/>
  <c r="C14" i="10"/>
  <c r="B14" i="10"/>
  <c r="X15" i="12" s="1"/>
  <c r="A14" i="10"/>
  <c r="P13" i="10"/>
  <c r="O13" i="10"/>
  <c r="N13" i="10"/>
  <c r="M13" i="10"/>
  <c r="L13" i="10"/>
  <c r="K13" i="10"/>
  <c r="J13" i="10"/>
  <c r="I13" i="10"/>
  <c r="H13" i="10"/>
  <c r="G13" i="10"/>
  <c r="F13" i="10"/>
  <c r="E13" i="10"/>
  <c r="D13" i="10"/>
  <c r="C13" i="10"/>
  <c r="B13" i="10"/>
  <c r="X14" i="12" s="1"/>
  <c r="A13" i="10"/>
  <c r="P12" i="10"/>
  <c r="O12" i="10"/>
  <c r="N12" i="10"/>
  <c r="M12" i="10"/>
  <c r="L12" i="10"/>
  <c r="K12" i="10"/>
  <c r="J12" i="10"/>
  <c r="I12" i="10"/>
  <c r="H12" i="10"/>
  <c r="G12" i="10"/>
  <c r="F12" i="10"/>
  <c r="E12" i="10"/>
  <c r="D12" i="10"/>
  <c r="C12" i="10"/>
  <c r="B12" i="10"/>
  <c r="X13" i="12" s="1"/>
  <c r="A12" i="10"/>
  <c r="P11" i="10"/>
  <c r="O11" i="10"/>
  <c r="N11" i="10"/>
  <c r="M11" i="10"/>
  <c r="L11" i="10"/>
  <c r="K11" i="10"/>
  <c r="J11" i="10"/>
  <c r="I11" i="10"/>
  <c r="H11" i="10"/>
  <c r="G11" i="10"/>
  <c r="F11" i="10"/>
  <c r="E11" i="10"/>
  <c r="D11" i="10"/>
  <c r="C11" i="10"/>
  <c r="B11" i="10"/>
  <c r="X12" i="12" s="1"/>
  <c r="A11" i="10"/>
  <c r="P10" i="10"/>
  <c r="O10" i="10"/>
  <c r="N10" i="10"/>
  <c r="M10" i="10"/>
  <c r="L10" i="10"/>
  <c r="K10" i="10"/>
  <c r="J10" i="10"/>
  <c r="I10" i="10"/>
  <c r="H10" i="10"/>
  <c r="G10" i="10"/>
  <c r="F10" i="10"/>
  <c r="E10" i="10"/>
  <c r="D10" i="10"/>
  <c r="C10" i="10"/>
  <c r="B10" i="10"/>
  <c r="X11" i="12" s="1"/>
  <c r="A10" i="10"/>
  <c r="P9" i="10"/>
  <c r="O9" i="10"/>
  <c r="N9" i="10"/>
  <c r="M9" i="10"/>
  <c r="L9" i="10"/>
  <c r="K9" i="10"/>
  <c r="J9" i="10"/>
  <c r="I9" i="10"/>
  <c r="H9" i="10"/>
  <c r="G9" i="10"/>
  <c r="F9" i="10"/>
  <c r="E9" i="10"/>
  <c r="D9" i="10"/>
  <c r="C9" i="10"/>
  <c r="B9" i="10"/>
  <c r="X10" i="12" s="1"/>
  <c r="A9" i="10"/>
  <c r="P8" i="10"/>
  <c r="O8" i="10"/>
  <c r="N8" i="10"/>
  <c r="M8" i="10"/>
  <c r="L8" i="10"/>
  <c r="K8" i="10"/>
  <c r="J8" i="10"/>
  <c r="I8" i="10"/>
  <c r="H8" i="10"/>
  <c r="G8" i="10"/>
  <c r="F8" i="10"/>
  <c r="E8" i="10"/>
  <c r="D8" i="10"/>
  <c r="C8" i="10"/>
  <c r="B8" i="10"/>
  <c r="X9" i="12" s="1"/>
  <c r="A8" i="10"/>
  <c r="P7" i="10"/>
  <c r="O7" i="10"/>
  <c r="N7" i="10"/>
  <c r="M7" i="10"/>
  <c r="L7" i="10"/>
  <c r="K7" i="10"/>
  <c r="J7" i="10"/>
  <c r="I7" i="10"/>
  <c r="H7" i="10"/>
  <c r="G7" i="10"/>
  <c r="F7" i="10"/>
  <c r="E7" i="10"/>
  <c r="D7" i="10"/>
  <c r="C7" i="10"/>
  <c r="B7" i="10"/>
  <c r="A7" i="10"/>
  <c r="P6" i="10"/>
  <c r="O6" i="10"/>
  <c r="N6" i="10"/>
  <c r="M6" i="10"/>
  <c r="L6" i="10"/>
  <c r="K6" i="10"/>
  <c r="J6" i="10"/>
  <c r="I6" i="10"/>
  <c r="H6" i="10"/>
  <c r="G6" i="10"/>
  <c r="F6" i="10"/>
  <c r="E6" i="10"/>
  <c r="D6" i="10"/>
  <c r="C6" i="10"/>
  <c r="B6" i="10"/>
  <c r="A6" i="10"/>
  <c r="P5" i="10"/>
  <c r="O5" i="10"/>
  <c r="N5" i="10"/>
  <c r="M5" i="10"/>
  <c r="L5" i="10"/>
  <c r="K5" i="10"/>
  <c r="J5" i="10"/>
  <c r="I5" i="10"/>
  <c r="H5" i="10"/>
  <c r="G5" i="10"/>
  <c r="F5" i="10"/>
  <c r="E5" i="10"/>
  <c r="D5" i="10"/>
  <c r="C5" i="10"/>
  <c r="B5" i="10"/>
  <c r="A5" i="10"/>
  <c r="P4" i="10"/>
  <c r="O4" i="10"/>
  <c r="N4" i="10"/>
  <c r="M4" i="10"/>
  <c r="L4" i="10"/>
  <c r="K4" i="10"/>
  <c r="J4" i="10"/>
  <c r="I4" i="10"/>
  <c r="H4" i="10"/>
  <c r="G4" i="10"/>
  <c r="F4" i="10"/>
  <c r="E4" i="10"/>
  <c r="D4" i="10"/>
  <c r="C4" i="10"/>
  <c r="B4" i="10"/>
  <c r="A4" i="10"/>
  <c r="S27"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6" i="9"/>
  <c r="S25" i="9"/>
  <c r="S24" i="9"/>
  <c r="S23" i="9"/>
  <c r="S22" i="9"/>
  <c r="S21" i="9"/>
  <c r="S20" i="9"/>
  <c r="S19" i="9"/>
  <c r="S18" i="9"/>
  <c r="S16" i="9"/>
  <c r="S15" i="9"/>
  <c r="S14" i="9"/>
  <c r="S13" i="9"/>
  <c r="S12" i="9"/>
  <c r="S11" i="9"/>
  <c r="S10" i="9"/>
  <c r="S9" i="9"/>
  <c r="S8" i="9"/>
  <c r="S7" i="9"/>
  <c r="S6" i="9"/>
  <c r="S5" i="9"/>
  <c r="S4" i="9"/>
  <c r="C40" i="14" l="1"/>
  <c r="C53" i="14"/>
  <c r="C49" i="14"/>
  <c r="C45" i="14"/>
  <c r="C41" i="14"/>
  <c r="C36" i="14"/>
  <c r="C32" i="14"/>
  <c r="C28" i="14"/>
  <c r="C24" i="14"/>
  <c r="C20" i="14"/>
  <c r="C16" i="14"/>
  <c r="C12" i="14"/>
  <c r="C6" i="14"/>
  <c r="C50" i="14"/>
  <c r="C33" i="14"/>
  <c r="C21" i="14"/>
  <c r="C13" i="14"/>
  <c r="C4" i="14"/>
  <c r="C52" i="14"/>
  <c r="C48" i="14"/>
  <c r="C44" i="14"/>
  <c r="C39" i="14"/>
  <c r="C35" i="14"/>
  <c r="C31" i="14"/>
  <c r="C27" i="14"/>
  <c r="C23" i="14"/>
  <c r="C19" i="14"/>
  <c r="C15" i="14"/>
  <c r="C11" i="14"/>
  <c r="C8" i="14"/>
  <c r="C54" i="14"/>
  <c r="C42" i="14"/>
  <c r="C25" i="14"/>
  <c r="C9" i="14"/>
  <c r="C3" i="14"/>
  <c r="X8" i="12"/>
  <c r="D24" i="14" s="1"/>
  <c r="C51" i="14"/>
  <c r="C47" i="14"/>
  <c r="C43" i="14"/>
  <c r="C38" i="14"/>
  <c r="C34" i="14"/>
  <c r="C30" i="14"/>
  <c r="C26" i="14"/>
  <c r="C22" i="14"/>
  <c r="C18" i="14"/>
  <c r="C14" i="14"/>
  <c r="C10" i="14"/>
  <c r="C7" i="14"/>
  <c r="C46" i="14"/>
  <c r="C37" i="14"/>
  <c r="C29" i="14"/>
  <c r="C17" i="14"/>
  <c r="C5" i="14"/>
  <c r="P134" i="9"/>
  <c r="O134" i="9"/>
  <c r="N134" i="9"/>
  <c r="M134" i="9"/>
  <c r="L134" i="9"/>
  <c r="K134" i="9"/>
  <c r="J134" i="9"/>
  <c r="I134" i="9"/>
  <c r="H134" i="9"/>
  <c r="G134" i="9"/>
  <c r="F134" i="9"/>
  <c r="E134" i="9"/>
  <c r="D134" i="9"/>
  <c r="C134" i="9"/>
  <c r="B134" i="9"/>
  <c r="A134" i="9"/>
  <c r="P133" i="9"/>
  <c r="O133" i="9"/>
  <c r="N133" i="9"/>
  <c r="M133" i="9"/>
  <c r="L133" i="9"/>
  <c r="K133" i="9"/>
  <c r="J133" i="9"/>
  <c r="I133" i="9"/>
  <c r="H133" i="9"/>
  <c r="G133" i="9"/>
  <c r="F133" i="9"/>
  <c r="E133" i="9"/>
  <c r="D133" i="9"/>
  <c r="C133" i="9"/>
  <c r="B133" i="9"/>
  <c r="A133" i="9"/>
  <c r="P132" i="9"/>
  <c r="O132" i="9"/>
  <c r="N132" i="9"/>
  <c r="M132" i="9"/>
  <c r="L132" i="9"/>
  <c r="K132" i="9"/>
  <c r="J132" i="9"/>
  <c r="I132" i="9"/>
  <c r="H132" i="9"/>
  <c r="G132" i="9"/>
  <c r="F132" i="9"/>
  <c r="E132" i="9"/>
  <c r="D132" i="9"/>
  <c r="C132" i="9"/>
  <c r="B132" i="9"/>
  <c r="A132" i="9"/>
  <c r="P131" i="9"/>
  <c r="O131" i="9"/>
  <c r="N131" i="9"/>
  <c r="M131" i="9"/>
  <c r="L131" i="9"/>
  <c r="K131" i="9"/>
  <c r="J131" i="9"/>
  <c r="I131" i="9"/>
  <c r="H131" i="9"/>
  <c r="G131" i="9"/>
  <c r="F131" i="9"/>
  <c r="E131" i="9"/>
  <c r="D131" i="9"/>
  <c r="C131" i="9"/>
  <c r="B131" i="9"/>
  <c r="A131" i="9"/>
  <c r="P130" i="9"/>
  <c r="O130" i="9"/>
  <c r="N130" i="9"/>
  <c r="M130" i="9"/>
  <c r="L130" i="9"/>
  <c r="K130" i="9"/>
  <c r="J130" i="9"/>
  <c r="I130" i="9"/>
  <c r="H130" i="9"/>
  <c r="G130" i="9"/>
  <c r="F130" i="9"/>
  <c r="E130" i="9"/>
  <c r="D130" i="9"/>
  <c r="C130" i="9"/>
  <c r="B130" i="9"/>
  <c r="A130" i="9"/>
  <c r="P129" i="9"/>
  <c r="O129" i="9"/>
  <c r="N129" i="9"/>
  <c r="M129" i="9"/>
  <c r="L129" i="9"/>
  <c r="K129" i="9"/>
  <c r="J129" i="9"/>
  <c r="I129" i="9"/>
  <c r="H129" i="9"/>
  <c r="G129" i="9"/>
  <c r="F129" i="9"/>
  <c r="E129" i="9"/>
  <c r="D129" i="9"/>
  <c r="C129" i="9"/>
  <c r="B129" i="9"/>
  <c r="A129" i="9"/>
  <c r="P128" i="9"/>
  <c r="O128" i="9"/>
  <c r="N128" i="9"/>
  <c r="M128" i="9"/>
  <c r="L128" i="9"/>
  <c r="K128" i="9"/>
  <c r="J128" i="9"/>
  <c r="I128" i="9"/>
  <c r="H128" i="9"/>
  <c r="G128" i="9"/>
  <c r="F128" i="9"/>
  <c r="E128" i="9"/>
  <c r="D128" i="9"/>
  <c r="C128" i="9"/>
  <c r="B128" i="9"/>
  <c r="A128" i="9"/>
  <c r="P127" i="9"/>
  <c r="O127" i="9"/>
  <c r="N127" i="9"/>
  <c r="M127" i="9"/>
  <c r="L127" i="9"/>
  <c r="K127" i="9"/>
  <c r="J127" i="9"/>
  <c r="I127" i="9"/>
  <c r="H127" i="9"/>
  <c r="G127" i="9"/>
  <c r="F127" i="9"/>
  <c r="E127" i="9"/>
  <c r="D127" i="9"/>
  <c r="C127" i="9"/>
  <c r="B127" i="9"/>
  <c r="A127" i="9"/>
  <c r="P126" i="9"/>
  <c r="O126" i="9"/>
  <c r="N126" i="9"/>
  <c r="M126" i="9"/>
  <c r="L126" i="9"/>
  <c r="K126" i="9"/>
  <c r="J126" i="9"/>
  <c r="I126" i="9"/>
  <c r="H126" i="9"/>
  <c r="G126" i="9"/>
  <c r="F126" i="9"/>
  <c r="E126" i="9"/>
  <c r="D126" i="9"/>
  <c r="C126" i="9"/>
  <c r="B126" i="9"/>
  <c r="A126" i="9"/>
  <c r="P125" i="9"/>
  <c r="O125" i="9"/>
  <c r="N125" i="9"/>
  <c r="M125" i="9"/>
  <c r="L125" i="9"/>
  <c r="K125" i="9"/>
  <c r="J125" i="9"/>
  <c r="I125" i="9"/>
  <c r="H125" i="9"/>
  <c r="G125" i="9"/>
  <c r="F125" i="9"/>
  <c r="E125" i="9"/>
  <c r="D125" i="9"/>
  <c r="C125" i="9"/>
  <c r="B125" i="9"/>
  <c r="A125" i="9"/>
  <c r="P124" i="9"/>
  <c r="O124" i="9"/>
  <c r="N124" i="9"/>
  <c r="M124" i="9"/>
  <c r="L124" i="9"/>
  <c r="K124" i="9"/>
  <c r="J124" i="9"/>
  <c r="I124" i="9"/>
  <c r="H124" i="9"/>
  <c r="G124" i="9"/>
  <c r="F124" i="9"/>
  <c r="E124" i="9"/>
  <c r="D124" i="9"/>
  <c r="C124" i="9"/>
  <c r="B124" i="9"/>
  <c r="A124" i="9"/>
  <c r="P123" i="9"/>
  <c r="O123" i="9"/>
  <c r="N123" i="9"/>
  <c r="M123" i="9"/>
  <c r="L123" i="9"/>
  <c r="K123" i="9"/>
  <c r="J123" i="9"/>
  <c r="I123" i="9"/>
  <c r="H123" i="9"/>
  <c r="G123" i="9"/>
  <c r="F123" i="9"/>
  <c r="E123" i="9"/>
  <c r="D123" i="9"/>
  <c r="C123" i="9"/>
  <c r="B123" i="9"/>
  <c r="A123" i="9"/>
  <c r="P122" i="9"/>
  <c r="O122" i="9"/>
  <c r="N122" i="9"/>
  <c r="M122" i="9"/>
  <c r="L122" i="9"/>
  <c r="K122" i="9"/>
  <c r="J122" i="9"/>
  <c r="I122" i="9"/>
  <c r="H122" i="9"/>
  <c r="G122" i="9"/>
  <c r="F122" i="9"/>
  <c r="E122" i="9"/>
  <c r="D122" i="9"/>
  <c r="C122" i="9"/>
  <c r="B122" i="9"/>
  <c r="A122" i="9"/>
  <c r="P121" i="9"/>
  <c r="O121" i="9"/>
  <c r="N121" i="9"/>
  <c r="M121" i="9"/>
  <c r="L121" i="9"/>
  <c r="K121" i="9"/>
  <c r="J121" i="9"/>
  <c r="I121" i="9"/>
  <c r="H121" i="9"/>
  <c r="G121" i="9"/>
  <c r="F121" i="9"/>
  <c r="E121" i="9"/>
  <c r="D121" i="9"/>
  <c r="C121" i="9"/>
  <c r="B121" i="9"/>
  <c r="A121" i="9"/>
  <c r="P120" i="9"/>
  <c r="O120" i="9"/>
  <c r="N120" i="9"/>
  <c r="M120" i="9"/>
  <c r="L120" i="9"/>
  <c r="K120" i="9"/>
  <c r="J120" i="9"/>
  <c r="I120" i="9"/>
  <c r="H120" i="9"/>
  <c r="G120" i="9"/>
  <c r="F120" i="9"/>
  <c r="E120" i="9"/>
  <c r="D120" i="9"/>
  <c r="C120" i="9"/>
  <c r="B120" i="9"/>
  <c r="A120" i="9"/>
  <c r="P119" i="9"/>
  <c r="O119" i="9"/>
  <c r="N119" i="9"/>
  <c r="M119" i="9"/>
  <c r="L119" i="9"/>
  <c r="K119" i="9"/>
  <c r="J119" i="9"/>
  <c r="I119" i="9"/>
  <c r="H119" i="9"/>
  <c r="G119" i="9"/>
  <c r="F119" i="9"/>
  <c r="E119" i="9"/>
  <c r="D119" i="9"/>
  <c r="C119" i="9"/>
  <c r="B119" i="9"/>
  <c r="A119" i="9"/>
  <c r="P118" i="9"/>
  <c r="O118" i="9"/>
  <c r="N118" i="9"/>
  <c r="M118" i="9"/>
  <c r="L118" i="9"/>
  <c r="K118" i="9"/>
  <c r="J118" i="9"/>
  <c r="I118" i="9"/>
  <c r="H118" i="9"/>
  <c r="G118" i="9"/>
  <c r="F118" i="9"/>
  <c r="E118" i="9"/>
  <c r="D118" i="9"/>
  <c r="C118" i="9"/>
  <c r="B118" i="9"/>
  <c r="A118" i="9"/>
  <c r="P117" i="9"/>
  <c r="O117" i="9"/>
  <c r="N117" i="9"/>
  <c r="M117" i="9"/>
  <c r="L117" i="9"/>
  <c r="K117" i="9"/>
  <c r="J117" i="9"/>
  <c r="I117" i="9"/>
  <c r="H117" i="9"/>
  <c r="G117" i="9"/>
  <c r="F117" i="9"/>
  <c r="E117" i="9"/>
  <c r="D117" i="9"/>
  <c r="C117" i="9"/>
  <c r="B117" i="9"/>
  <c r="A117" i="9"/>
  <c r="P116" i="9"/>
  <c r="O116" i="9"/>
  <c r="N116" i="9"/>
  <c r="M116" i="9"/>
  <c r="L116" i="9"/>
  <c r="K116" i="9"/>
  <c r="J116" i="9"/>
  <c r="I116" i="9"/>
  <c r="H116" i="9"/>
  <c r="G116" i="9"/>
  <c r="F116" i="9"/>
  <c r="E116" i="9"/>
  <c r="D116" i="9"/>
  <c r="C116" i="9"/>
  <c r="B116" i="9"/>
  <c r="A116" i="9"/>
  <c r="P115" i="9"/>
  <c r="O115" i="9"/>
  <c r="N115" i="9"/>
  <c r="M115" i="9"/>
  <c r="L115" i="9"/>
  <c r="K115" i="9"/>
  <c r="J115" i="9"/>
  <c r="I115" i="9"/>
  <c r="H115" i="9"/>
  <c r="G115" i="9"/>
  <c r="F115" i="9"/>
  <c r="E115" i="9"/>
  <c r="D115" i="9"/>
  <c r="C115" i="9"/>
  <c r="B115" i="9"/>
  <c r="A115" i="9"/>
  <c r="P114" i="9"/>
  <c r="O114" i="9"/>
  <c r="N114" i="9"/>
  <c r="M114" i="9"/>
  <c r="L114" i="9"/>
  <c r="K114" i="9"/>
  <c r="J114" i="9"/>
  <c r="I114" i="9"/>
  <c r="H114" i="9"/>
  <c r="G114" i="9"/>
  <c r="F114" i="9"/>
  <c r="E114" i="9"/>
  <c r="D114" i="9"/>
  <c r="C114" i="9"/>
  <c r="B114" i="9"/>
  <c r="A114" i="9"/>
  <c r="P113" i="9"/>
  <c r="O113" i="9"/>
  <c r="N113" i="9"/>
  <c r="M113" i="9"/>
  <c r="L113" i="9"/>
  <c r="K113" i="9"/>
  <c r="J113" i="9"/>
  <c r="I113" i="9"/>
  <c r="H113" i="9"/>
  <c r="G113" i="9"/>
  <c r="F113" i="9"/>
  <c r="E113" i="9"/>
  <c r="D113" i="9"/>
  <c r="C113" i="9"/>
  <c r="B113" i="9"/>
  <c r="A113" i="9"/>
  <c r="P112" i="9"/>
  <c r="O112" i="9"/>
  <c r="N112" i="9"/>
  <c r="M112" i="9"/>
  <c r="L112" i="9"/>
  <c r="K112" i="9"/>
  <c r="J112" i="9"/>
  <c r="I112" i="9"/>
  <c r="H112" i="9"/>
  <c r="G112" i="9"/>
  <c r="F112" i="9"/>
  <c r="E112" i="9"/>
  <c r="D112" i="9"/>
  <c r="C112" i="9"/>
  <c r="B112" i="9"/>
  <c r="A112" i="9"/>
  <c r="P111" i="9"/>
  <c r="O111" i="9"/>
  <c r="N111" i="9"/>
  <c r="M111" i="9"/>
  <c r="L111" i="9"/>
  <c r="K111" i="9"/>
  <c r="J111" i="9"/>
  <c r="I111" i="9"/>
  <c r="H111" i="9"/>
  <c r="G111" i="9"/>
  <c r="F111" i="9"/>
  <c r="E111" i="9"/>
  <c r="D111" i="9"/>
  <c r="C111" i="9"/>
  <c r="B111" i="9"/>
  <c r="A111" i="9"/>
  <c r="P110" i="9"/>
  <c r="O110" i="9"/>
  <c r="N110" i="9"/>
  <c r="M110" i="9"/>
  <c r="L110" i="9"/>
  <c r="K110" i="9"/>
  <c r="J110" i="9"/>
  <c r="I110" i="9"/>
  <c r="H110" i="9"/>
  <c r="G110" i="9"/>
  <c r="F110" i="9"/>
  <c r="E110" i="9"/>
  <c r="D110" i="9"/>
  <c r="C110" i="9"/>
  <c r="B110" i="9"/>
  <c r="A110" i="9"/>
  <c r="P109" i="9"/>
  <c r="O109" i="9"/>
  <c r="N109" i="9"/>
  <c r="M109" i="9"/>
  <c r="L109" i="9"/>
  <c r="K109" i="9"/>
  <c r="J109" i="9"/>
  <c r="I109" i="9"/>
  <c r="H109" i="9"/>
  <c r="G109" i="9"/>
  <c r="F109" i="9"/>
  <c r="E109" i="9"/>
  <c r="D109" i="9"/>
  <c r="C109" i="9"/>
  <c r="B109" i="9"/>
  <c r="A109" i="9"/>
  <c r="P108" i="9"/>
  <c r="O108" i="9"/>
  <c r="N108" i="9"/>
  <c r="M108" i="9"/>
  <c r="L108" i="9"/>
  <c r="K108" i="9"/>
  <c r="J108" i="9"/>
  <c r="I108" i="9"/>
  <c r="H108" i="9"/>
  <c r="G108" i="9"/>
  <c r="F108" i="9"/>
  <c r="E108" i="9"/>
  <c r="D108" i="9"/>
  <c r="C108" i="9"/>
  <c r="B108" i="9"/>
  <c r="A108" i="9"/>
  <c r="P107" i="9"/>
  <c r="O107" i="9"/>
  <c r="N107" i="9"/>
  <c r="M107" i="9"/>
  <c r="L107" i="9"/>
  <c r="K107" i="9"/>
  <c r="J107" i="9"/>
  <c r="I107" i="9"/>
  <c r="H107" i="9"/>
  <c r="G107" i="9"/>
  <c r="F107" i="9"/>
  <c r="E107" i="9"/>
  <c r="D107" i="9"/>
  <c r="C107" i="9"/>
  <c r="B107" i="9"/>
  <c r="A107" i="9"/>
  <c r="P106" i="9"/>
  <c r="O106" i="9"/>
  <c r="N106" i="9"/>
  <c r="M106" i="9"/>
  <c r="L106" i="9"/>
  <c r="K106" i="9"/>
  <c r="J106" i="9"/>
  <c r="I106" i="9"/>
  <c r="H106" i="9"/>
  <c r="G106" i="9"/>
  <c r="F106" i="9"/>
  <c r="E106" i="9"/>
  <c r="D106" i="9"/>
  <c r="C106" i="9"/>
  <c r="B106" i="9"/>
  <c r="A106" i="9"/>
  <c r="P105" i="9"/>
  <c r="O105" i="9"/>
  <c r="N105" i="9"/>
  <c r="M105" i="9"/>
  <c r="L105" i="9"/>
  <c r="K105" i="9"/>
  <c r="J105" i="9"/>
  <c r="I105" i="9"/>
  <c r="H105" i="9"/>
  <c r="G105" i="9"/>
  <c r="F105" i="9"/>
  <c r="E105" i="9"/>
  <c r="D105" i="9"/>
  <c r="C105" i="9"/>
  <c r="B105" i="9"/>
  <c r="A105" i="9"/>
  <c r="P104" i="9"/>
  <c r="O104" i="9"/>
  <c r="N104" i="9"/>
  <c r="M104" i="9"/>
  <c r="L104" i="9"/>
  <c r="K104" i="9"/>
  <c r="J104" i="9"/>
  <c r="I104" i="9"/>
  <c r="H104" i="9"/>
  <c r="G104" i="9"/>
  <c r="F104" i="9"/>
  <c r="E104" i="9"/>
  <c r="D104" i="9"/>
  <c r="C104" i="9"/>
  <c r="B104" i="9"/>
  <c r="A104" i="9"/>
  <c r="P103" i="9"/>
  <c r="O103" i="9"/>
  <c r="N103" i="9"/>
  <c r="M103" i="9"/>
  <c r="L103" i="9"/>
  <c r="K103" i="9"/>
  <c r="J103" i="9"/>
  <c r="I103" i="9"/>
  <c r="H103" i="9"/>
  <c r="G103" i="9"/>
  <c r="F103" i="9"/>
  <c r="E103" i="9"/>
  <c r="D103" i="9"/>
  <c r="C103" i="9"/>
  <c r="B103" i="9"/>
  <c r="A103" i="9"/>
  <c r="P102" i="9"/>
  <c r="O102" i="9"/>
  <c r="N102" i="9"/>
  <c r="M102" i="9"/>
  <c r="L102" i="9"/>
  <c r="K102" i="9"/>
  <c r="J102" i="9"/>
  <c r="I102" i="9"/>
  <c r="H102" i="9"/>
  <c r="G102" i="9"/>
  <c r="F102" i="9"/>
  <c r="E102" i="9"/>
  <c r="D102" i="9"/>
  <c r="C102" i="9"/>
  <c r="B102" i="9"/>
  <c r="A102" i="9"/>
  <c r="P101" i="9"/>
  <c r="O101" i="9"/>
  <c r="N101" i="9"/>
  <c r="M101" i="9"/>
  <c r="L101" i="9"/>
  <c r="K101" i="9"/>
  <c r="J101" i="9"/>
  <c r="I101" i="9"/>
  <c r="H101" i="9"/>
  <c r="G101" i="9"/>
  <c r="F101" i="9"/>
  <c r="E101" i="9"/>
  <c r="D101" i="9"/>
  <c r="C101" i="9"/>
  <c r="B101" i="9"/>
  <c r="A101" i="9"/>
  <c r="P100" i="9"/>
  <c r="O100" i="9"/>
  <c r="N100" i="9"/>
  <c r="M100" i="9"/>
  <c r="L100" i="9"/>
  <c r="K100" i="9"/>
  <c r="J100" i="9"/>
  <c r="I100" i="9"/>
  <c r="H100" i="9"/>
  <c r="G100" i="9"/>
  <c r="F100" i="9"/>
  <c r="E100" i="9"/>
  <c r="D100" i="9"/>
  <c r="C100" i="9"/>
  <c r="B100" i="9"/>
  <c r="A100" i="9"/>
  <c r="P99" i="9"/>
  <c r="O99" i="9"/>
  <c r="N99" i="9"/>
  <c r="M99" i="9"/>
  <c r="L99" i="9"/>
  <c r="K99" i="9"/>
  <c r="J99" i="9"/>
  <c r="I99" i="9"/>
  <c r="H99" i="9"/>
  <c r="G99" i="9"/>
  <c r="F99" i="9"/>
  <c r="E99" i="9"/>
  <c r="D99" i="9"/>
  <c r="C99" i="9"/>
  <c r="B99" i="9"/>
  <c r="A99" i="9"/>
  <c r="P98" i="9"/>
  <c r="O98" i="9"/>
  <c r="N98" i="9"/>
  <c r="M98" i="9"/>
  <c r="L98" i="9"/>
  <c r="K98" i="9"/>
  <c r="J98" i="9"/>
  <c r="I98" i="9"/>
  <c r="H98" i="9"/>
  <c r="G98" i="9"/>
  <c r="F98" i="9"/>
  <c r="E98" i="9"/>
  <c r="D98" i="9"/>
  <c r="C98" i="9"/>
  <c r="B98" i="9"/>
  <c r="A98" i="9"/>
  <c r="P97" i="9"/>
  <c r="O97" i="9"/>
  <c r="N97" i="9"/>
  <c r="M97" i="9"/>
  <c r="L97" i="9"/>
  <c r="K97" i="9"/>
  <c r="J97" i="9"/>
  <c r="I97" i="9"/>
  <c r="H97" i="9"/>
  <c r="G97" i="9"/>
  <c r="F97" i="9"/>
  <c r="E97" i="9"/>
  <c r="D97" i="9"/>
  <c r="C97" i="9"/>
  <c r="B97" i="9"/>
  <c r="A97" i="9"/>
  <c r="P96" i="9"/>
  <c r="O96" i="9"/>
  <c r="N96" i="9"/>
  <c r="M96" i="9"/>
  <c r="L96" i="9"/>
  <c r="K96" i="9"/>
  <c r="J96" i="9"/>
  <c r="I96" i="9"/>
  <c r="H96" i="9"/>
  <c r="G96" i="9"/>
  <c r="F96" i="9"/>
  <c r="E96" i="9"/>
  <c r="D96" i="9"/>
  <c r="C96" i="9"/>
  <c r="B96" i="9"/>
  <c r="A96" i="9"/>
  <c r="P95" i="9"/>
  <c r="O95" i="9"/>
  <c r="N95" i="9"/>
  <c r="M95" i="9"/>
  <c r="L95" i="9"/>
  <c r="K95" i="9"/>
  <c r="J95" i="9"/>
  <c r="I95" i="9"/>
  <c r="H95" i="9"/>
  <c r="G95" i="9"/>
  <c r="F95" i="9"/>
  <c r="E95" i="9"/>
  <c r="D95" i="9"/>
  <c r="C95" i="9"/>
  <c r="B95" i="9"/>
  <c r="A95" i="9"/>
  <c r="P94" i="9"/>
  <c r="O94" i="9"/>
  <c r="N94" i="9"/>
  <c r="M94" i="9"/>
  <c r="L94" i="9"/>
  <c r="K94" i="9"/>
  <c r="J94" i="9"/>
  <c r="I94" i="9"/>
  <c r="H94" i="9"/>
  <c r="G94" i="9"/>
  <c r="F94" i="9"/>
  <c r="E94" i="9"/>
  <c r="D94" i="9"/>
  <c r="C94" i="9"/>
  <c r="B94" i="9"/>
  <c r="A94" i="9"/>
  <c r="P93" i="9"/>
  <c r="O93" i="9"/>
  <c r="N93" i="9"/>
  <c r="M93" i="9"/>
  <c r="L93" i="9"/>
  <c r="K93" i="9"/>
  <c r="J93" i="9"/>
  <c r="I93" i="9"/>
  <c r="H93" i="9"/>
  <c r="G93" i="9"/>
  <c r="F93" i="9"/>
  <c r="E93" i="9"/>
  <c r="D93" i="9"/>
  <c r="C93" i="9"/>
  <c r="B93" i="9"/>
  <c r="A93" i="9"/>
  <c r="P92" i="9"/>
  <c r="O92" i="9"/>
  <c r="N92" i="9"/>
  <c r="M92" i="9"/>
  <c r="L92" i="9"/>
  <c r="K92" i="9"/>
  <c r="J92" i="9"/>
  <c r="I92" i="9"/>
  <c r="H92" i="9"/>
  <c r="G92" i="9"/>
  <c r="F92" i="9"/>
  <c r="E92" i="9"/>
  <c r="D92" i="9"/>
  <c r="C92" i="9"/>
  <c r="B92" i="9"/>
  <c r="A92" i="9"/>
  <c r="P91" i="9"/>
  <c r="O91" i="9"/>
  <c r="N91" i="9"/>
  <c r="M91" i="9"/>
  <c r="L91" i="9"/>
  <c r="K91" i="9"/>
  <c r="J91" i="9"/>
  <c r="I91" i="9"/>
  <c r="H91" i="9"/>
  <c r="G91" i="9"/>
  <c r="F91" i="9"/>
  <c r="E91" i="9"/>
  <c r="D91" i="9"/>
  <c r="C91" i="9"/>
  <c r="B91" i="9"/>
  <c r="A91" i="9"/>
  <c r="P90" i="9"/>
  <c r="O90" i="9"/>
  <c r="N90" i="9"/>
  <c r="M90" i="9"/>
  <c r="L90" i="9"/>
  <c r="K90" i="9"/>
  <c r="J90" i="9"/>
  <c r="I90" i="9"/>
  <c r="H90" i="9"/>
  <c r="G90" i="9"/>
  <c r="F90" i="9"/>
  <c r="E90" i="9"/>
  <c r="D90" i="9"/>
  <c r="C90" i="9"/>
  <c r="B90" i="9"/>
  <c r="A90" i="9"/>
  <c r="P89" i="9"/>
  <c r="O89" i="9"/>
  <c r="N89" i="9"/>
  <c r="M89" i="9"/>
  <c r="L89" i="9"/>
  <c r="K89" i="9"/>
  <c r="J89" i="9"/>
  <c r="I89" i="9"/>
  <c r="H89" i="9"/>
  <c r="G89" i="9"/>
  <c r="F89" i="9"/>
  <c r="E89" i="9"/>
  <c r="D89" i="9"/>
  <c r="C89" i="9"/>
  <c r="B89" i="9"/>
  <c r="A89" i="9"/>
  <c r="P88" i="9"/>
  <c r="O88" i="9"/>
  <c r="N88" i="9"/>
  <c r="M88" i="9"/>
  <c r="L88" i="9"/>
  <c r="K88" i="9"/>
  <c r="J88" i="9"/>
  <c r="I88" i="9"/>
  <c r="H88" i="9"/>
  <c r="G88" i="9"/>
  <c r="F88" i="9"/>
  <c r="E88" i="9"/>
  <c r="D88" i="9"/>
  <c r="C88" i="9"/>
  <c r="B88" i="9"/>
  <c r="A88" i="9"/>
  <c r="P87" i="9"/>
  <c r="O87" i="9"/>
  <c r="N87" i="9"/>
  <c r="M87" i="9"/>
  <c r="L87" i="9"/>
  <c r="K87" i="9"/>
  <c r="J87" i="9"/>
  <c r="I87" i="9"/>
  <c r="H87" i="9"/>
  <c r="G87" i="9"/>
  <c r="F87" i="9"/>
  <c r="E87" i="9"/>
  <c r="D87" i="9"/>
  <c r="C87" i="9"/>
  <c r="B87" i="9"/>
  <c r="A87" i="9"/>
  <c r="P86" i="9"/>
  <c r="O86" i="9"/>
  <c r="N86" i="9"/>
  <c r="M86" i="9"/>
  <c r="L86" i="9"/>
  <c r="K86" i="9"/>
  <c r="J86" i="9"/>
  <c r="I86" i="9"/>
  <c r="H86" i="9"/>
  <c r="G86" i="9"/>
  <c r="F86" i="9"/>
  <c r="E86" i="9"/>
  <c r="D86" i="9"/>
  <c r="C86" i="9"/>
  <c r="B86" i="9"/>
  <c r="A86" i="9"/>
  <c r="P85" i="9"/>
  <c r="O85" i="9"/>
  <c r="N85" i="9"/>
  <c r="M85" i="9"/>
  <c r="L85" i="9"/>
  <c r="K85" i="9"/>
  <c r="J85" i="9"/>
  <c r="I85" i="9"/>
  <c r="H85" i="9"/>
  <c r="G85" i="9"/>
  <c r="F85" i="9"/>
  <c r="E85" i="9"/>
  <c r="D85" i="9"/>
  <c r="C85" i="9"/>
  <c r="B85" i="9"/>
  <c r="A85" i="9"/>
  <c r="P84" i="9"/>
  <c r="O84" i="9"/>
  <c r="N84" i="9"/>
  <c r="M84" i="9"/>
  <c r="L84" i="9"/>
  <c r="K84" i="9"/>
  <c r="J84" i="9"/>
  <c r="I84" i="9"/>
  <c r="H84" i="9"/>
  <c r="G84" i="9"/>
  <c r="F84" i="9"/>
  <c r="E84" i="9"/>
  <c r="D84" i="9"/>
  <c r="C84" i="9"/>
  <c r="B84" i="9"/>
  <c r="A84" i="9"/>
  <c r="P83" i="9"/>
  <c r="O83" i="9"/>
  <c r="N83" i="9"/>
  <c r="M83" i="9"/>
  <c r="L83" i="9"/>
  <c r="K83" i="9"/>
  <c r="J83" i="9"/>
  <c r="I83" i="9"/>
  <c r="H83" i="9"/>
  <c r="G83" i="9"/>
  <c r="F83" i="9"/>
  <c r="E83" i="9"/>
  <c r="D83" i="9"/>
  <c r="C83" i="9"/>
  <c r="B83" i="9"/>
  <c r="A83" i="9"/>
  <c r="P82" i="9"/>
  <c r="O82" i="9"/>
  <c r="N82" i="9"/>
  <c r="M82" i="9"/>
  <c r="L82" i="9"/>
  <c r="K82" i="9"/>
  <c r="J82" i="9"/>
  <c r="I82" i="9"/>
  <c r="H82" i="9"/>
  <c r="G82" i="9"/>
  <c r="F82" i="9"/>
  <c r="E82" i="9"/>
  <c r="D82" i="9"/>
  <c r="C82" i="9"/>
  <c r="B82" i="9"/>
  <c r="A82" i="9"/>
  <c r="P81" i="9"/>
  <c r="O81" i="9"/>
  <c r="N81" i="9"/>
  <c r="M81" i="9"/>
  <c r="L81" i="9"/>
  <c r="K81" i="9"/>
  <c r="J81" i="9"/>
  <c r="I81" i="9"/>
  <c r="H81" i="9"/>
  <c r="G81" i="9"/>
  <c r="F81" i="9"/>
  <c r="E81" i="9"/>
  <c r="D81" i="9"/>
  <c r="C81" i="9"/>
  <c r="B81" i="9"/>
  <c r="A81" i="9"/>
  <c r="P80" i="9"/>
  <c r="O80" i="9"/>
  <c r="N80" i="9"/>
  <c r="M80" i="9"/>
  <c r="L80" i="9"/>
  <c r="K80" i="9"/>
  <c r="J80" i="9"/>
  <c r="I80" i="9"/>
  <c r="H80" i="9"/>
  <c r="G80" i="9"/>
  <c r="F80" i="9"/>
  <c r="E80" i="9"/>
  <c r="D80" i="9"/>
  <c r="C80" i="9"/>
  <c r="B80" i="9"/>
  <c r="A80" i="9"/>
  <c r="P79" i="9"/>
  <c r="O79" i="9"/>
  <c r="N79" i="9"/>
  <c r="M79" i="9"/>
  <c r="L79" i="9"/>
  <c r="K79" i="9"/>
  <c r="J79" i="9"/>
  <c r="I79" i="9"/>
  <c r="H79" i="9"/>
  <c r="G79" i="9"/>
  <c r="F79" i="9"/>
  <c r="E79" i="9"/>
  <c r="D79" i="9"/>
  <c r="C79" i="9"/>
  <c r="B79" i="9"/>
  <c r="A79" i="9"/>
  <c r="P78" i="9"/>
  <c r="O78" i="9"/>
  <c r="N78" i="9"/>
  <c r="M78" i="9"/>
  <c r="L78" i="9"/>
  <c r="K78" i="9"/>
  <c r="J78" i="9"/>
  <c r="I78" i="9"/>
  <c r="H78" i="9"/>
  <c r="G78" i="9"/>
  <c r="F78" i="9"/>
  <c r="E78" i="9"/>
  <c r="D78" i="9"/>
  <c r="C78" i="9"/>
  <c r="B78" i="9"/>
  <c r="A78" i="9"/>
  <c r="P77" i="9"/>
  <c r="O77" i="9"/>
  <c r="N77" i="9"/>
  <c r="M77" i="9"/>
  <c r="L77" i="9"/>
  <c r="K77" i="9"/>
  <c r="J77" i="9"/>
  <c r="I77" i="9"/>
  <c r="H77" i="9"/>
  <c r="G77" i="9"/>
  <c r="F77" i="9"/>
  <c r="E77" i="9"/>
  <c r="D77" i="9"/>
  <c r="C77" i="9"/>
  <c r="B77" i="9"/>
  <c r="A77" i="9"/>
  <c r="P76" i="9"/>
  <c r="O76" i="9"/>
  <c r="N76" i="9"/>
  <c r="M76" i="9"/>
  <c r="L76" i="9"/>
  <c r="K76" i="9"/>
  <c r="J76" i="9"/>
  <c r="I76" i="9"/>
  <c r="H76" i="9"/>
  <c r="G76" i="9"/>
  <c r="F76" i="9"/>
  <c r="E76" i="9"/>
  <c r="D76" i="9"/>
  <c r="C76" i="9"/>
  <c r="B76" i="9"/>
  <c r="A76" i="9"/>
  <c r="P75" i="9"/>
  <c r="O75" i="9"/>
  <c r="N75" i="9"/>
  <c r="M75" i="9"/>
  <c r="L75" i="9"/>
  <c r="K75" i="9"/>
  <c r="J75" i="9"/>
  <c r="I75" i="9"/>
  <c r="H75" i="9"/>
  <c r="G75" i="9"/>
  <c r="F75" i="9"/>
  <c r="E75" i="9"/>
  <c r="D75" i="9"/>
  <c r="C75" i="9"/>
  <c r="B75" i="9"/>
  <c r="A75" i="9"/>
  <c r="P74" i="9"/>
  <c r="O74" i="9"/>
  <c r="N74" i="9"/>
  <c r="M74" i="9"/>
  <c r="L74" i="9"/>
  <c r="K74" i="9"/>
  <c r="J74" i="9"/>
  <c r="I74" i="9"/>
  <c r="H74" i="9"/>
  <c r="G74" i="9"/>
  <c r="F74" i="9"/>
  <c r="E74" i="9"/>
  <c r="D74" i="9"/>
  <c r="C74" i="9"/>
  <c r="B74" i="9"/>
  <c r="A74" i="9"/>
  <c r="P73" i="9"/>
  <c r="O73" i="9"/>
  <c r="N73" i="9"/>
  <c r="M73" i="9"/>
  <c r="L73" i="9"/>
  <c r="K73" i="9"/>
  <c r="J73" i="9"/>
  <c r="I73" i="9"/>
  <c r="H73" i="9"/>
  <c r="G73" i="9"/>
  <c r="F73" i="9"/>
  <c r="E73" i="9"/>
  <c r="D73" i="9"/>
  <c r="C73" i="9"/>
  <c r="B73" i="9"/>
  <c r="A73" i="9"/>
  <c r="P72" i="9"/>
  <c r="O72" i="9"/>
  <c r="N72" i="9"/>
  <c r="M72" i="9"/>
  <c r="L72" i="9"/>
  <c r="K72" i="9"/>
  <c r="J72" i="9"/>
  <c r="I72" i="9"/>
  <c r="H72" i="9"/>
  <c r="G72" i="9"/>
  <c r="F72" i="9"/>
  <c r="E72" i="9"/>
  <c r="D72" i="9"/>
  <c r="C72" i="9"/>
  <c r="B72" i="9"/>
  <c r="A72" i="9"/>
  <c r="P71" i="9"/>
  <c r="O71" i="9"/>
  <c r="N71" i="9"/>
  <c r="M71" i="9"/>
  <c r="L71" i="9"/>
  <c r="K71" i="9"/>
  <c r="J71" i="9"/>
  <c r="I71" i="9"/>
  <c r="H71" i="9"/>
  <c r="G71" i="9"/>
  <c r="F71" i="9"/>
  <c r="E71" i="9"/>
  <c r="D71" i="9"/>
  <c r="C71" i="9"/>
  <c r="B71" i="9"/>
  <c r="A71" i="9"/>
  <c r="P70" i="9"/>
  <c r="O70" i="9"/>
  <c r="N70" i="9"/>
  <c r="M70" i="9"/>
  <c r="L70" i="9"/>
  <c r="K70" i="9"/>
  <c r="J70" i="9"/>
  <c r="I70" i="9"/>
  <c r="H70" i="9"/>
  <c r="G70" i="9"/>
  <c r="F70" i="9"/>
  <c r="E70" i="9"/>
  <c r="D70" i="9"/>
  <c r="C70" i="9"/>
  <c r="B70" i="9"/>
  <c r="A70" i="9"/>
  <c r="P69" i="9"/>
  <c r="O69" i="9"/>
  <c r="N69" i="9"/>
  <c r="M69" i="9"/>
  <c r="L69" i="9"/>
  <c r="K69" i="9"/>
  <c r="J69" i="9"/>
  <c r="I69" i="9"/>
  <c r="H69" i="9"/>
  <c r="G69" i="9"/>
  <c r="F69" i="9"/>
  <c r="E69" i="9"/>
  <c r="D69" i="9"/>
  <c r="C69" i="9"/>
  <c r="B69" i="9"/>
  <c r="A69" i="9"/>
  <c r="P68" i="9"/>
  <c r="O68" i="9"/>
  <c r="N68" i="9"/>
  <c r="M68" i="9"/>
  <c r="L68" i="9"/>
  <c r="K68" i="9"/>
  <c r="J68" i="9"/>
  <c r="I68" i="9"/>
  <c r="H68" i="9"/>
  <c r="G68" i="9"/>
  <c r="F68" i="9"/>
  <c r="E68" i="9"/>
  <c r="D68" i="9"/>
  <c r="C68" i="9"/>
  <c r="B68" i="9"/>
  <c r="A68" i="9"/>
  <c r="P67" i="9"/>
  <c r="O67" i="9"/>
  <c r="N67" i="9"/>
  <c r="M67" i="9"/>
  <c r="L67" i="9"/>
  <c r="K67" i="9"/>
  <c r="J67" i="9"/>
  <c r="I67" i="9"/>
  <c r="H67" i="9"/>
  <c r="G67" i="9"/>
  <c r="F67" i="9"/>
  <c r="E67" i="9"/>
  <c r="D67" i="9"/>
  <c r="C67" i="9"/>
  <c r="B67" i="9"/>
  <c r="A67" i="9"/>
  <c r="P66" i="9"/>
  <c r="O66" i="9"/>
  <c r="N66" i="9"/>
  <c r="M66" i="9"/>
  <c r="L66" i="9"/>
  <c r="K66" i="9"/>
  <c r="J66" i="9"/>
  <c r="I66" i="9"/>
  <c r="H66" i="9"/>
  <c r="G66" i="9"/>
  <c r="F66" i="9"/>
  <c r="E66" i="9"/>
  <c r="D66" i="9"/>
  <c r="C66" i="9"/>
  <c r="B66" i="9"/>
  <c r="A66" i="9"/>
  <c r="P65" i="9"/>
  <c r="O65" i="9"/>
  <c r="N65" i="9"/>
  <c r="M65" i="9"/>
  <c r="L65" i="9"/>
  <c r="K65" i="9"/>
  <c r="J65" i="9"/>
  <c r="I65" i="9"/>
  <c r="H65" i="9"/>
  <c r="G65" i="9"/>
  <c r="F65" i="9"/>
  <c r="E65" i="9"/>
  <c r="D65" i="9"/>
  <c r="C65" i="9"/>
  <c r="B65" i="9"/>
  <c r="A65" i="9"/>
  <c r="P64" i="9"/>
  <c r="O64" i="9"/>
  <c r="N64" i="9"/>
  <c r="M64" i="9"/>
  <c r="L64" i="9"/>
  <c r="K64" i="9"/>
  <c r="J64" i="9"/>
  <c r="I64" i="9"/>
  <c r="H64" i="9"/>
  <c r="G64" i="9"/>
  <c r="F64" i="9"/>
  <c r="E64" i="9"/>
  <c r="D64" i="9"/>
  <c r="C64" i="9"/>
  <c r="B64" i="9"/>
  <c r="A64" i="9"/>
  <c r="P63" i="9"/>
  <c r="O63" i="9"/>
  <c r="N63" i="9"/>
  <c r="M63" i="9"/>
  <c r="L63" i="9"/>
  <c r="K63" i="9"/>
  <c r="J63" i="9"/>
  <c r="I63" i="9"/>
  <c r="H63" i="9"/>
  <c r="G63" i="9"/>
  <c r="F63" i="9"/>
  <c r="E63" i="9"/>
  <c r="D63" i="9"/>
  <c r="C63" i="9"/>
  <c r="B63" i="9"/>
  <c r="A63" i="9"/>
  <c r="P62" i="9"/>
  <c r="O62" i="9"/>
  <c r="N62" i="9"/>
  <c r="M62" i="9"/>
  <c r="L62" i="9"/>
  <c r="K62" i="9"/>
  <c r="J62" i="9"/>
  <c r="I62" i="9"/>
  <c r="H62" i="9"/>
  <c r="G62" i="9"/>
  <c r="F62" i="9"/>
  <c r="E62" i="9"/>
  <c r="D62" i="9"/>
  <c r="C62" i="9"/>
  <c r="B62" i="9"/>
  <c r="A62" i="9"/>
  <c r="P61" i="9"/>
  <c r="O61" i="9"/>
  <c r="N61" i="9"/>
  <c r="M61" i="9"/>
  <c r="L61" i="9"/>
  <c r="K61" i="9"/>
  <c r="J61" i="9"/>
  <c r="I61" i="9"/>
  <c r="H61" i="9"/>
  <c r="G61" i="9"/>
  <c r="F61" i="9"/>
  <c r="E61" i="9"/>
  <c r="D61" i="9"/>
  <c r="C61" i="9"/>
  <c r="B61" i="9"/>
  <c r="A61" i="9"/>
  <c r="P60" i="9"/>
  <c r="O60" i="9"/>
  <c r="N60" i="9"/>
  <c r="M60" i="9"/>
  <c r="L60" i="9"/>
  <c r="K60" i="9"/>
  <c r="J60" i="9"/>
  <c r="I60" i="9"/>
  <c r="H60" i="9"/>
  <c r="G60" i="9"/>
  <c r="F60" i="9"/>
  <c r="E60" i="9"/>
  <c r="D60" i="9"/>
  <c r="C60" i="9"/>
  <c r="B60" i="9"/>
  <c r="A60" i="9"/>
  <c r="P59" i="9"/>
  <c r="O59" i="9"/>
  <c r="N59" i="9"/>
  <c r="M59" i="9"/>
  <c r="L59" i="9"/>
  <c r="K59" i="9"/>
  <c r="J59" i="9"/>
  <c r="I59" i="9"/>
  <c r="H59" i="9"/>
  <c r="G59" i="9"/>
  <c r="F59" i="9"/>
  <c r="E59" i="9"/>
  <c r="D59" i="9"/>
  <c r="C59" i="9"/>
  <c r="B59" i="9"/>
  <c r="A59" i="9"/>
  <c r="P58" i="9"/>
  <c r="O58" i="9"/>
  <c r="N58" i="9"/>
  <c r="M58" i="9"/>
  <c r="L58" i="9"/>
  <c r="K58" i="9"/>
  <c r="J58" i="9"/>
  <c r="I58" i="9"/>
  <c r="H58" i="9"/>
  <c r="G58" i="9"/>
  <c r="F58" i="9"/>
  <c r="E58" i="9"/>
  <c r="D58" i="9"/>
  <c r="C58" i="9"/>
  <c r="B58" i="9"/>
  <c r="A58" i="9"/>
  <c r="P57" i="9"/>
  <c r="O57" i="9"/>
  <c r="N57" i="9"/>
  <c r="M57" i="9"/>
  <c r="L57" i="9"/>
  <c r="K57" i="9"/>
  <c r="J57" i="9"/>
  <c r="I57" i="9"/>
  <c r="H57" i="9"/>
  <c r="G57" i="9"/>
  <c r="F57" i="9"/>
  <c r="E57" i="9"/>
  <c r="D57" i="9"/>
  <c r="C57" i="9"/>
  <c r="B57" i="9"/>
  <c r="A57" i="9"/>
  <c r="P56" i="9"/>
  <c r="O56" i="9"/>
  <c r="N56" i="9"/>
  <c r="M56" i="9"/>
  <c r="L56" i="9"/>
  <c r="K56" i="9"/>
  <c r="J56" i="9"/>
  <c r="I56" i="9"/>
  <c r="H56" i="9"/>
  <c r="G56" i="9"/>
  <c r="F56" i="9"/>
  <c r="E56" i="9"/>
  <c r="D56" i="9"/>
  <c r="C56" i="9"/>
  <c r="B56" i="9"/>
  <c r="A56" i="9"/>
  <c r="P55" i="9"/>
  <c r="O55" i="9"/>
  <c r="N55" i="9"/>
  <c r="M55" i="9"/>
  <c r="L55" i="9"/>
  <c r="K55" i="9"/>
  <c r="J55" i="9"/>
  <c r="I55" i="9"/>
  <c r="H55" i="9"/>
  <c r="G55" i="9"/>
  <c r="F55" i="9"/>
  <c r="E55" i="9"/>
  <c r="D55" i="9"/>
  <c r="C55" i="9"/>
  <c r="B55" i="9"/>
  <c r="A55" i="9"/>
  <c r="P54" i="9"/>
  <c r="O54" i="9"/>
  <c r="N54" i="9"/>
  <c r="M54" i="9"/>
  <c r="L54" i="9"/>
  <c r="K54" i="9"/>
  <c r="J54" i="9"/>
  <c r="I54" i="9"/>
  <c r="H54" i="9"/>
  <c r="G54" i="9"/>
  <c r="F54" i="9"/>
  <c r="E54" i="9"/>
  <c r="D54" i="9"/>
  <c r="C54" i="9"/>
  <c r="B54" i="9"/>
  <c r="A54" i="9"/>
  <c r="P53" i="9"/>
  <c r="O53" i="9"/>
  <c r="N53" i="9"/>
  <c r="M53" i="9"/>
  <c r="L53" i="9"/>
  <c r="K53" i="9"/>
  <c r="J53" i="9"/>
  <c r="I53" i="9"/>
  <c r="H53" i="9"/>
  <c r="G53" i="9"/>
  <c r="F53" i="9"/>
  <c r="E53" i="9"/>
  <c r="D53" i="9"/>
  <c r="C53" i="9"/>
  <c r="B53" i="9"/>
  <c r="A53" i="9"/>
  <c r="P52" i="9"/>
  <c r="O52" i="9"/>
  <c r="N52" i="9"/>
  <c r="M52" i="9"/>
  <c r="L52" i="9"/>
  <c r="K52" i="9"/>
  <c r="J52" i="9"/>
  <c r="I52" i="9"/>
  <c r="H52" i="9"/>
  <c r="G52" i="9"/>
  <c r="F52" i="9"/>
  <c r="E52" i="9"/>
  <c r="D52" i="9"/>
  <c r="C52" i="9"/>
  <c r="B52" i="9"/>
  <c r="A52" i="9"/>
  <c r="P51" i="9"/>
  <c r="O51" i="9"/>
  <c r="N51" i="9"/>
  <c r="M51" i="9"/>
  <c r="L51" i="9"/>
  <c r="K51" i="9"/>
  <c r="J51" i="9"/>
  <c r="I51" i="9"/>
  <c r="H51" i="9"/>
  <c r="G51" i="9"/>
  <c r="F51" i="9"/>
  <c r="E51" i="9"/>
  <c r="D51" i="9"/>
  <c r="C51" i="9"/>
  <c r="B51" i="9"/>
  <c r="A51" i="9"/>
  <c r="P50" i="9"/>
  <c r="O50" i="9"/>
  <c r="N50" i="9"/>
  <c r="M50" i="9"/>
  <c r="L50" i="9"/>
  <c r="K50" i="9"/>
  <c r="J50" i="9"/>
  <c r="I50" i="9"/>
  <c r="H50" i="9"/>
  <c r="G50" i="9"/>
  <c r="F50" i="9"/>
  <c r="E50" i="9"/>
  <c r="D50" i="9"/>
  <c r="C50" i="9"/>
  <c r="B50" i="9"/>
  <c r="A50" i="9"/>
  <c r="P49" i="9"/>
  <c r="O49" i="9"/>
  <c r="N49" i="9"/>
  <c r="M49" i="9"/>
  <c r="L49" i="9"/>
  <c r="K49" i="9"/>
  <c r="J49" i="9"/>
  <c r="I49" i="9"/>
  <c r="H49" i="9"/>
  <c r="G49" i="9"/>
  <c r="F49" i="9"/>
  <c r="E49" i="9"/>
  <c r="D49" i="9"/>
  <c r="C49" i="9"/>
  <c r="B49" i="9"/>
  <c r="A49" i="9"/>
  <c r="P48" i="9"/>
  <c r="O48" i="9"/>
  <c r="N48" i="9"/>
  <c r="M48" i="9"/>
  <c r="L48" i="9"/>
  <c r="K48" i="9"/>
  <c r="J48" i="9"/>
  <c r="I48" i="9"/>
  <c r="H48" i="9"/>
  <c r="G48" i="9"/>
  <c r="F48" i="9"/>
  <c r="E48" i="9"/>
  <c r="D48" i="9"/>
  <c r="C48" i="9"/>
  <c r="B48" i="9"/>
  <c r="A48" i="9"/>
  <c r="P47" i="9"/>
  <c r="O47" i="9"/>
  <c r="N47" i="9"/>
  <c r="M47" i="9"/>
  <c r="L47" i="9"/>
  <c r="K47" i="9"/>
  <c r="J47" i="9"/>
  <c r="I47" i="9"/>
  <c r="H47" i="9"/>
  <c r="G47" i="9"/>
  <c r="F47" i="9"/>
  <c r="E47" i="9"/>
  <c r="D47" i="9"/>
  <c r="C47" i="9"/>
  <c r="B47" i="9"/>
  <c r="A47" i="9"/>
  <c r="P46" i="9"/>
  <c r="O46" i="9"/>
  <c r="N46" i="9"/>
  <c r="M46" i="9"/>
  <c r="L46" i="9"/>
  <c r="K46" i="9"/>
  <c r="J46" i="9"/>
  <c r="I46" i="9"/>
  <c r="H46" i="9"/>
  <c r="G46" i="9"/>
  <c r="F46" i="9"/>
  <c r="E46" i="9"/>
  <c r="D46" i="9"/>
  <c r="C46" i="9"/>
  <c r="B46" i="9"/>
  <c r="A46" i="9"/>
  <c r="P45" i="9"/>
  <c r="O45" i="9"/>
  <c r="N45" i="9"/>
  <c r="M45" i="9"/>
  <c r="L45" i="9"/>
  <c r="K45" i="9"/>
  <c r="J45" i="9"/>
  <c r="I45" i="9"/>
  <c r="H45" i="9"/>
  <c r="G45" i="9"/>
  <c r="F45" i="9"/>
  <c r="E45" i="9"/>
  <c r="D45" i="9"/>
  <c r="C45" i="9"/>
  <c r="B45" i="9"/>
  <c r="A45" i="9"/>
  <c r="P44" i="9"/>
  <c r="O44" i="9"/>
  <c r="N44" i="9"/>
  <c r="M44" i="9"/>
  <c r="L44" i="9"/>
  <c r="K44" i="9"/>
  <c r="J44" i="9"/>
  <c r="I44" i="9"/>
  <c r="H44" i="9"/>
  <c r="G44" i="9"/>
  <c r="F44" i="9"/>
  <c r="E44" i="9"/>
  <c r="D44" i="9"/>
  <c r="C44" i="9"/>
  <c r="B44" i="9"/>
  <c r="A44" i="9"/>
  <c r="P43" i="9"/>
  <c r="O43" i="9"/>
  <c r="N43" i="9"/>
  <c r="M43" i="9"/>
  <c r="L43" i="9"/>
  <c r="K43" i="9"/>
  <c r="J43" i="9"/>
  <c r="I43" i="9"/>
  <c r="H43" i="9"/>
  <c r="G43" i="9"/>
  <c r="F43" i="9"/>
  <c r="E43" i="9"/>
  <c r="D43" i="9"/>
  <c r="C43" i="9"/>
  <c r="B43" i="9"/>
  <c r="A43" i="9"/>
  <c r="P42" i="9"/>
  <c r="O42" i="9"/>
  <c r="N42" i="9"/>
  <c r="M42" i="9"/>
  <c r="L42" i="9"/>
  <c r="K42" i="9"/>
  <c r="J42" i="9"/>
  <c r="I42" i="9"/>
  <c r="H42" i="9"/>
  <c r="G42" i="9"/>
  <c r="F42" i="9"/>
  <c r="E42" i="9"/>
  <c r="D42" i="9"/>
  <c r="C42" i="9"/>
  <c r="B42" i="9"/>
  <c r="A42" i="9"/>
  <c r="P41" i="9"/>
  <c r="O41" i="9"/>
  <c r="N41" i="9"/>
  <c r="M41" i="9"/>
  <c r="L41" i="9"/>
  <c r="K41" i="9"/>
  <c r="J41" i="9"/>
  <c r="I41" i="9"/>
  <c r="H41" i="9"/>
  <c r="G41" i="9"/>
  <c r="F41" i="9"/>
  <c r="E41" i="9"/>
  <c r="D41" i="9"/>
  <c r="C41" i="9"/>
  <c r="B41" i="9"/>
  <c r="A41" i="9"/>
  <c r="P40" i="9"/>
  <c r="O40" i="9"/>
  <c r="N40" i="9"/>
  <c r="M40" i="9"/>
  <c r="L40" i="9"/>
  <c r="K40" i="9"/>
  <c r="J40" i="9"/>
  <c r="I40" i="9"/>
  <c r="H40" i="9"/>
  <c r="G40" i="9"/>
  <c r="F40" i="9"/>
  <c r="E40" i="9"/>
  <c r="D40" i="9"/>
  <c r="C40" i="9"/>
  <c r="B40" i="9"/>
  <c r="A40" i="9"/>
  <c r="P39" i="9"/>
  <c r="O39" i="9"/>
  <c r="N39" i="9"/>
  <c r="M39" i="9"/>
  <c r="L39" i="9"/>
  <c r="K39" i="9"/>
  <c r="J39" i="9"/>
  <c r="I39" i="9"/>
  <c r="H39" i="9"/>
  <c r="G39" i="9"/>
  <c r="F39" i="9"/>
  <c r="E39" i="9"/>
  <c r="D39" i="9"/>
  <c r="C39" i="9"/>
  <c r="B39" i="9"/>
  <c r="A39" i="9"/>
  <c r="P38" i="9"/>
  <c r="O38" i="9"/>
  <c r="N38" i="9"/>
  <c r="M38" i="9"/>
  <c r="L38" i="9"/>
  <c r="K38" i="9"/>
  <c r="J38" i="9"/>
  <c r="I38" i="9"/>
  <c r="H38" i="9"/>
  <c r="G38" i="9"/>
  <c r="F38" i="9"/>
  <c r="E38" i="9"/>
  <c r="D38" i="9"/>
  <c r="C38" i="9"/>
  <c r="B38" i="9"/>
  <c r="A38" i="9"/>
  <c r="P37" i="9"/>
  <c r="O37" i="9"/>
  <c r="N37" i="9"/>
  <c r="M37" i="9"/>
  <c r="L37" i="9"/>
  <c r="K37" i="9"/>
  <c r="J37" i="9"/>
  <c r="I37" i="9"/>
  <c r="H37" i="9"/>
  <c r="G37" i="9"/>
  <c r="F37" i="9"/>
  <c r="E37" i="9"/>
  <c r="D37" i="9"/>
  <c r="C37" i="9"/>
  <c r="B37" i="9"/>
  <c r="A37" i="9"/>
  <c r="P36" i="9"/>
  <c r="O36" i="9"/>
  <c r="N36" i="9"/>
  <c r="M36" i="9"/>
  <c r="L36" i="9"/>
  <c r="K36" i="9"/>
  <c r="J36" i="9"/>
  <c r="I36" i="9"/>
  <c r="H36" i="9"/>
  <c r="G36" i="9"/>
  <c r="F36" i="9"/>
  <c r="E36" i="9"/>
  <c r="D36" i="9"/>
  <c r="C36" i="9"/>
  <c r="B36" i="9"/>
  <c r="A36" i="9"/>
  <c r="P35" i="9"/>
  <c r="O35" i="9"/>
  <c r="N35" i="9"/>
  <c r="M35" i="9"/>
  <c r="L35" i="9"/>
  <c r="K35" i="9"/>
  <c r="J35" i="9"/>
  <c r="I35" i="9"/>
  <c r="H35" i="9"/>
  <c r="G35" i="9"/>
  <c r="F35" i="9"/>
  <c r="E35" i="9"/>
  <c r="D35" i="9"/>
  <c r="C35" i="9"/>
  <c r="B35" i="9"/>
  <c r="A35" i="9"/>
  <c r="P34" i="9"/>
  <c r="O34" i="9"/>
  <c r="N34" i="9"/>
  <c r="M34" i="9"/>
  <c r="L34" i="9"/>
  <c r="K34" i="9"/>
  <c r="J34" i="9"/>
  <c r="I34" i="9"/>
  <c r="H34" i="9"/>
  <c r="G34" i="9"/>
  <c r="F34" i="9"/>
  <c r="E34" i="9"/>
  <c r="D34" i="9"/>
  <c r="C34" i="9"/>
  <c r="B34" i="9"/>
  <c r="A34" i="9"/>
  <c r="P33" i="9"/>
  <c r="O33" i="9"/>
  <c r="N33" i="9"/>
  <c r="M33" i="9"/>
  <c r="L33" i="9"/>
  <c r="K33" i="9"/>
  <c r="J33" i="9"/>
  <c r="I33" i="9"/>
  <c r="H33" i="9"/>
  <c r="G33" i="9"/>
  <c r="F33" i="9"/>
  <c r="E33" i="9"/>
  <c r="D33" i="9"/>
  <c r="C33" i="9"/>
  <c r="B33" i="9"/>
  <c r="A33" i="9"/>
  <c r="P32" i="9"/>
  <c r="O32" i="9"/>
  <c r="N32" i="9"/>
  <c r="M32" i="9"/>
  <c r="L32" i="9"/>
  <c r="K32" i="9"/>
  <c r="J32" i="9"/>
  <c r="I32" i="9"/>
  <c r="H32" i="9"/>
  <c r="G32" i="9"/>
  <c r="F32" i="9"/>
  <c r="E32" i="9"/>
  <c r="D32" i="9"/>
  <c r="C32" i="9"/>
  <c r="B32" i="9"/>
  <c r="A32" i="9"/>
  <c r="P31" i="9"/>
  <c r="O31" i="9"/>
  <c r="N31" i="9"/>
  <c r="M31" i="9"/>
  <c r="L31" i="9"/>
  <c r="K31" i="9"/>
  <c r="J31" i="9"/>
  <c r="I31" i="9"/>
  <c r="H31" i="9"/>
  <c r="G31" i="9"/>
  <c r="F31" i="9"/>
  <c r="E31" i="9"/>
  <c r="D31" i="9"/>
  <c r="C31" i="9"/>
  <c r="B31" i="9"/>
  <c r="A31" i="9"/>
  <c r="P30" i="9"/>
  <c r="O30" i="9"/>
  <c r="N30" i="9"/>
  <c r="M30" i="9"/>
  <c r="L30" i="9"/>
  <c r="K30" i="9"/>
  <c r="J30" i="9"/>
  <c r="I30" i="9"/>
  <c r="H30" i="9"/>
  <c r="G30" i="9"/>
  <c r="F30" i="9"/>
  <c r="E30" i="9"/>
  <c r="D30" i="9"/>
  <c r="C30" i="9"/>
  <c r="B30" i="9"/>
  <c r="A30" i="9"/>
  <c r="P29" i="9"/>
  <c r="O29" i="9"/>
  <c r="N29" i="9"/>
  <c r="M29" i="9"/>
  <c r="L29" i="9"/>
  <c r="K29" i="9"/>
  <c r="J29" i="9"/>
  <c r="I29" i="9"/>
  <c r="H29" i="9"/>
  <c r="G29" i="9"/>
  <c r="F29" i="9"/>
  <c r="E29" i="9"/>
  <c r="D29" i="9"/>
  <c r="C29" i="9"/>
  <c r="B29" i="9"/>
  <c r="A29" i="9"/>
  <c r="P28" i="9"/>
  <c r="O28" i="9"/>
  <c r="N28" i="9"/>
  <c r="M28" i="9"/>
  <c r="L28" i="9"/>
  <c r="K28" i="9"/>
  <c r="J28" i="9"/>
  <c r="I28" i="9"/>
  <c r="H28" i="9"/>
  <c r="G28" i="9"/>
  <c r="F28" i="9"/>
  <c r="E28" i="9"/>
  <c r="D28" i="9"/>
  <c r="C28" i="9"/>
  <c r="B28" i="9"/>
  <c r="A28" i="9"/>
  <c r="P27" i="9"/>
  <c r="O27" i="9"/>
  <c r="N27" i="9"/>
  <c r="M27" i="9"/>
  <c r="L27" i="9"/>
  <c r="K27" i="9"/>
  <c r="J27" i="9"/>
  <c r="I27" i="9"/>
  <c r="H27" i="9"/>
  <c r="G27" i="9"/>
  <c r="F27" i="9"/>
  <c r="E27" i="9"/>
  <c r="D27" i="9"/>
  <c r="C27" i="9"/>
  <c r="B27" i="9"/>
  <c r="A27" i="9"/>
  <c r="P26" i="9"/>
  <c r="O26" i="9"/>
  <c r="N26" i="9"/>
  <c r="M26" i="9"/>
  <c r="L26" i="9"/>
  <c r="K26" i="9"/>
  <c r="J26" i="9"/>
  <c r="I26" i="9"/>
  <c r="H26" i="9"/>
  <c r="G26" i="9"/>
  <c r="F26" i="9"/>
  <c r="E26" i="9"/>
  <c r="D26" i="9"/>
  <c r="C26" i="9"/>
  <c r="B26" i="9"/>
  <c r="A26" i="9"/>
  <c r="P25" i="9"/>
  <c r="O25" i="9"/>
  <c r="N25" i="9"/>
  <c r="M25" i="9"/>
  <c r="L25" i="9"/>
  <c r="K25" i="9"/>
  <c r="J25" i="9"/>
  <c r="I25" i="9"/>
  <c r="H25" i="9"/>
  <c r="G25" i="9"/>
  <c r="F25" i="9"/>
  <c r="E25" i="9"/>
  <c r="D25" i="9"/>
  <c r="C25" i="9"/>
  <c r="B25" i="9"/>
  <c r="A25" i="9"/>
  <c r="P24" i="9"/>
  <c r="O24" i="9"/>
  <c r="N24" i="9"/>
  <c r="M24" i="9"/>
  <c r="L24" i="9"/>
  <c r="K24" i="9"/>
  <c r="J24" i="9"/>
  <c r="I24" i="9"/>
  <c r="H24" i="9"/>
  <c r="G24" i="9"/>
  <c r="F24" i="9"/>
  <c r="E24" i="9"/>
  <c r="D24" i="9"/>
  <c r="C24" i="9"/>
  <c r="B24" i="9"/>
  <c r="A24" i="9"/>
  <c r="P23" i="9"/>
  <c r="O23" i="9"/>
  <c r="N23" i="9"/>
  <c r="M23" i="9"/>
  <c r="L23" i="9"/>
  <c r="K23" i="9"/>
  <c r="J23" i="9"/>
  <c r="I23" i="9"/>
  <c r="H23" i="9"/>
  <c r="G23" i="9"/>
  <c r="F23" i="9"/>
  <c r="E23" i="9"/>
  <c r="D23" i="9"/>
  <c r="C23" i="9"/>
  <c r="B23" i="9"/>
  <c r="A23" i="9"/>
  <c r="P22" i="9"/>
  <c r="O22" i="9"/>
  <c r="N22" i="9"/>
  <c r="M22" i="9"/>
  <c r="L22" i="9"/>
  <c r="K22" i="9"/>
  <c r="J22" i="9"/>
  <c r="I22" i="9"/>
  <c r="H22" i="9"/>
  <c r="G22" i="9"/>
  <c r="F22" i="9"/>
  <c r="E22" i="9"/>
  <c r="D22" i="9"/>
  <c r="C22" i="9"/>
  <c r="B22" i="9"/>
  <c r="A22" i="9"/>
  <c r="P21" i="9"/>
  <c r="O21" i="9"/>
  <c r="N21" i="9"/>
  <c r="M21" i="9"/>
  <c r="L21" i="9"/>
  <c r="K21" i="9"/>
  <c r="J21" i="9"/>
  <c r="I21" i="9"/>
  <c r="H21" i="9"/>
  <c r="G21" i="9"/>
  <c r="F21" i="9"/>
  <c r="E21" i="9"/>
  <c r="D21" i="9"/>
  <c r="C21" i="9"/>
  <c r="B21" i="9"/>
  <c r="A21" i="9"/>
  <c r="P20" i="9"/>
  <c r="O20" i="9"/>
  <c r="N20" i="9"/>
  <c r="M20" i="9"/>
  <c r="L20" i="9"/>
  <c r="K20" i="9"/>
  <c r="J20" i="9"/>
  <c r="I20" i="9"/>
  <c r="H20" i="9"/>
  <c r="G20" i="9"/>
  <c r="F20" i="9"/>
  <c r="E20" i="9"/>
  <c r="D20" i="9"/>
  <c r="C20" i="9"/>
  <c r="B20" i="9"/>
  <c r="A20" i="9"/>
  <c r="P19" i="9"/>
  <c r="O19" i="9"/>
  <c r="N19" i="9"/>
  <c r="M19" i="9"/>
  <c r="L19" i="9"/>
  <c r="K19" i="9"/>
  <c r="J19" i="9"/>
  <c r="I19" i="9"/>
  <c r="H19" i="9"/>
  <c r="G19" i="9"/>
  <c r="F19" i="9"/>
  <c r="E19" i="9"/>
  <c r="D19" i="9"/>
  <c r="C19" i="9"/>
  <c r="B19" i="9"/>
  <c r="A19" i="9"/>
  <c r="P18" i="9"/>
  <c r="O18" i="9"/>
  <c r="N18" i="9"/>
  <c r="M18" i="9"/>
  <c r="L18" i="9"/>
  <c r="K18" i="9"/>
  <c r="J18" i="9"/>
  <c r="I18" i="9"/>
  <c r="H18" i="9"/>
  <c r="G18" i="9"/>
  <c r="F18" i="9"/>
  <c r="E18" i="9"/>
  <c r="D18" i="9"/>
  <c r="C18" i="9"/>
  <c r="B18" i="9"/>
  <c r="A18" i="9"/>
  <c r="P17" i="9"/>
  <c r="N17" i="9"/>
  <c r="M17" i="9"/>
  <c r="L17" i="9"/>
  <c r="K17" i="9"/>
  <c r="J17" i="9"/>
  <c r="I17" i="9"/>
  <c r="H17" i="9"/>
  <c r="G17" i="9"/>
  <c r="F17" i="9"/>
  <c r="E17" i="9"/>
  <c r="D17" i="9"/>
  <c r="C17" i="9"/>
  <c r="B17" i="9"/>
  <c r="A17" i="9"/>
  <c r="P16" i="9"/>
  <c r="O16" i="9"/>
  <c r="N16" i="9"/>
  <c r="M16" i="9"/>
  <c r="L16" i="9"/>
  <c r="K16" i="9"/>
  <c r="J16" i="9"/>
  <c r="I16" i="9"/>
  <c r="H16" i="9"/>
  <c r="G16" i="9"/>
  <c r="F16" i="9"/>
  <c r="E16" i="9"/>
  <c r="D16" i="9"/>
  <c r="C16" i="9"/>
  <c r="B16" i="9"/>
  <c r="A16" i="9"/>
  <c r="P15" i="9"/>
  <c r="O15" i="9"/>
  <c r="N15" i="9"/>
  <c r="M15" i="9"/>
  <c r="L15" i="9"/>
  <c r="K15" i="9"/>
  <c r="J15" i="9"/>
  <c r="I15" i="9"/>
  <c r="H15" i="9"/>
  <c r="G15" i="9"/>
  <c r="F15" i="9"/>
  <c r="E15" i="9"/>
  <c r="D15" i="9"/>
  <c r="C15" i="9"/>
  <c r="B15" i="9"/>
  <c r="A15" i="9"/>
  <c r="P14" i="9"/>
  <c r="O14" i="9"/>
  <c r="N14" i="9"/>
  <c r="M14" i="9"/>
  <c r="L14" i="9"/>
  <c r="K14" i="9"/>
  <c r="J14" i="9"/>
  <c r="I14" i="9"/>
  <c r="H14" i="9"/>
  <c r="G14" i="9"/>
  <c r="F14" i="9"/>
  <c r="E14" i="9"/>
  <c r="D14" i="9"/>
  <c r="C14" i="9"/>
  <c r="B14" i="9"/>
  <c r="A14" i="9"/>
  <c r="P13" i="9"/>
  <c r="O13" i="9"/>
  <c r="N13" i="9"/>
  <c r="M13" i="9"/>
  <c r="L13" i="9"/>
  <c r="K13" i="9"/>
  <c r="J13" i="9"/>
  <c r="I13" i="9"/>
  <c r="H13" i="9"/>
  <c r="G13" i="9"/>
  <c r="F13" i="9"/>
  <c r="E13" i="9"/>
  <c r="D13" i="9"/>
  <c r="C13" i="9"/>
  <c r="B13" i="9"/>
  <c r="A13" i="9"/>
  <c r="P12" i="9"/>
  <c r="O12" i="9"/>
  <c r="N12" i="9"/>
  <c r="M12" i="9"/>
  <c r="L12" i="9"/>
  <c r="K12" i="9"/>
  <c r="J12" i="9"/>
  <c r="I12" i="9"/>
  <c r="H12" i="9"/>
  <c r="G12" i="9"/>
  <c r="F12" i="9"/>
  <c r="E12" i="9"/>
  <c r="D12" i="9"/>
  <c r="C12" i="9"/>
  <c r="B12" i="9"/>
  <c r="A12" i="9"/>
  <c r="P11" i="9"/>
  <c r="O11" i="9"/>
  <c r="N11" i="9"/>
  <c r="M11" i="9"/>
  <c r="L11" i="9"/>
  <c r="K11" i="9"/>
  <c r="J11" i="9"/>
  <c r="I11" i="9"/>
  <c r="H11" i="9"/>
  <c r="G11" i="9"/>
  <c r="F11" i="9"/>
  <c r="E11" i="9"/>
  <c r="D11" i="9"/>
  <c r="C11" i="9"/>
  <c r="B11" i="9"/>
  <c r="A11" i="9"/>
  <c r="P10" i="9"/>
  <c r="O10" i="9"/>
  <c r="N10" i="9"/>
  <c r="M10" i="9"/>
  <c r="L10" i="9"/>
  <c r="K10" i="9"/>
  <c r="J10" i="9"/>
  <c r="I10" i="9"/>
  <c r="H10" i="9"/>
  <c r="G10" i="9"/>
  <c r="F10" i="9"/>
  <c r="E10" i="9"/>
  <c r="D10" i="9"/>
  <c r="C10" i="9"/>
  <c r="B10" i="9"/>
  <c r="A10" i="9"/>
  <c r="P9" i="9"/>
  <c r="O9" i="9"/>
  <c r="N9" i="9"/>
  <c r="M9" i="9"/>
  <c r="L9" i="9"/>
  <c r="K9" i="9"/>
  <c r="J9" i="9"/>
  <c r="I9" i="9"/>
  <c r="H9" i="9"/>
  <c r="G9" i="9"/>
  <c r="F9" i="9"/>
  <c r="E9" i="9"/>
  <c r="D9" i="9"/>
  <c r="C9" i="9"/>
  <c r="B9" i="9"/>
  <c r="A9" i="9"/>
  <c r="P8" i="9"/>
  <c r="O8" i="9"/>
  <c r="N8" i="9"/>
  <c r="M8" i="9"/>
  <c r="L8" i="9"/>
  <c r="K8" i="9"/>
  <c r="J8" i="9"/>
  <c r="I8" i="9"/>
  <c r="H8" i="9"/>
  <c r="G8" i="9"/>
  <c r="F8" i="9"/>
  <c r="E8" i="9"/>
  <c r="D8" i="9"/>
  <c r="C8" i="9"/>
  <c r="B8" i="9"/>
  <c r="A8" i="9"/>
  <c r="P7" i="9"/>
  <c r="O7" i="9"/>
  <c r="N7" i="9"/>
  <c r="M7" i="9"/>
  <c r="L7" i="9"/>
  <c r="K7" i="9"/>
  <c r="J7" i="9"/>
  <c r="I7" i="9"/>
  <c r="H7" i="9"/>
  <c r="G7" i="9"/>
  <c r="F7" i="9"/>
  <c r="E7" i="9"/>
  <c r="D7" i="9"/>
  <c r="C7" i="9"/>
  <c r="B7" i="9"/>
  <c r="A7" i="9"/>
  <c r="P6" i="9"/>
  <c r="O6" i="9"/>
  <c r="N6" i="9"/>
  <c r="M6" i="9"/>
  <c r="L6" i="9"/>
  <c r="K6" i="9"/>
  <c r="J6" i="9"/>
  <c r="I6" i="9"/>
  <c r="H6" i="9"/>
  <c r="G6" i="9"/>
  <c r="F6" i="9"/>
  <c r="E6" i="9"/>
  <c r="D6" i="9"/>
  <c r="C6" i="9"/>
  <c r="B6" i="9"/>
  <c r="A6" i="9"/>
  <c r="P5" i="9"/>
  <c r="O5" i="9"/>
  <c r="N5" i="9"/>
  <c r="M5" i="9"/>
  <c r="L5" i="9"/>
  <c r="K5" i="9"/>
  <c r="J5" i="9"/>
  <c r="I5" i="9"/>
  <c r="H5" i="9"/>
  <c r="G5" i="9"/>
  <c r="F5" i="9"/>
  <c r="E5" i="9"/>
  <c r="D5" i="9"/>
  <c r="C5" i="9"/>
  <c r="B5" i="9"/>
  <c r="A5" i="9"/>
  <c r="P4" i="9"/>
  <c r="O4" i="9"/>
  <c r="N4" i="9"/>
  <c r="M4" i="9"/>
  <c r="L4" i="9"/>
  <c r="K4" i="9"/>
  <c r="J4" i="9"/>
  <c r="I4" i="9"/>
  <c r="H4" i="9"/>
  <c r="G4" i="9"/>
  <c r="F4" i="9"/>
  <c r="E4" i="9"/>
  <c r="D4" i="9"/>
  <c r="C4" i="9"/>
  <c r="B4" i="9"/>
  <c r="A4" i="9"/>
  <c r="S134" i="3"/>
  <c r="S133" i="3"/>
  <c r="S132" i="3"/>
  <c r="S131" i="3"/>
  <c r="S130" i="3"/>
  <c r="S129" i="3"/>
  <c r="S128" i="3"/>
  <c r="S127" i="3"/>
  <c r="S126" i="3"/>
  <c r="S125" i="3"/>
  <c r="S124" i="3"/>
  <c r="S123" i="3"/>
  <c r="S122" i="3"/>
  <c r="S121" i="3"/>
  <c r="S120" i="3"/>
  <c r="S119" i="3"/>
  <c r="S118" i="3"/>
  <c r="S117" i="3"/>
  <c r="S116" i="3"/>
  <c r="S115" i="3"/>
  <c r="S114" i="3"/>
  <c r="S113" i="3"/>
  <c r="S112" i="3"/>
  <c r="S111" i="3"/>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6" i="3"/>
  <c r="S15" i="3"/>
  <c r="S14" i="3"/>
  <c r="S13" i="3"/>
  <c r="S12" i="3"/>
  <c r="S11" i="3"/>
  <c r="S10" i="3"/>
  <c r="S9" i="3"/>
  <c r="S8" i="3"/>
  <c r="S7" i="3"/>
  <c r="S6" i="3"/>
  <c r="S5" i="3"/>
  <c r="S4" i="3"/>
  <c r="S131" i="2"/>
  <c r="S128" i="2"/>
  <c r="S124" i="2"/>
  <c r="S119" i="2"/>
  <c r="S116" i="2"/>
  <c r="S115" i="2"/>
  <c r="S112" i="2"/>
  <c r="S108" i="2"/>
  <c r="S107" i="2"/>
  <c r="S103" i="2"/>
  <c r="S100" i="2"/>
  <c r="S96" i="2"/>
  <c r="S95" i="2"/>
  <c r="S92" i="2"/>
  <c r="S91" i="2"/>
  <c r="S88" i="2"/>
  <c r="S87" i="2"/>
  <c r="S84" i="2"/>
  <c r="S83" i="2"/>
  <c r="S80" i="2"/>
  <c r="S79" i="2"/>
  <c r="S76" i="2"/>
  <c r="S72" i="2"/>
  <c r="S71" i="2"/>
  <c r="S68" i="2"/>
  <c r="S67" i="2"/>
  <c r="S63" i="2"/>
  <c r="S59" i="2"/>
  <c r="S56" i="2"/>
  <c r="S52" i="2"/>
  <c r="S51" i="2"/>
  <c r="S47" i="2"/>
  <c r="S44" i="2"/>
  <c r="S43" i="2"/>
  <c r="S39" i="2"/>
  <c r="S35" i="2"/>
  <c r="S32" i="2"/>
  <c r="S31" i="2"/>
  <c r="S28" i="2"/>
  <c r="S27" i="2"/>
  <c r="S24" i="2"/>
  <c r="S23" i="2"/>
  <c r="S15" i="2"/>
  <c r="S11" i="2"/>
  <c r="S8" i="2"/>
  <c r="S7" i="2"/>
  <c r="A5" i="3"/>
  <c r="B5" i="3"/>
  <c r="C5" i="3"/>
  <c r="D5" i="3"/>
  <c r="E5" i="3"/>
  <c r="F5" i="3"/>
  <c r="G5" i="3"/>
  <c r="H5" i="3"/>
  <c r="I5" i="3"/>
  <c r="J5" i="3"/>
  <c r="K5" i="3"/>
  <c r="L5" i="3"/>
  <c r="M5" i="3"/>
  <c r="N5" i="3"/>
  <c r="O5" i="3"/>
  <c r="P5" i="3"/>
  <c r="A6" i="3"/>
  <c r="B6" i="3"/>
  <c r="C6" i="3"/>
  <c r="D6" i="3"/>
  <c r="E6" i="3"/>
  <c r="F6" i="3"/>
  <c r="G6" i="3"/>
  <c r="H6" i="3"/>
  <c r="I6" i="3"/>
  <c r="J6" i="3"/>
  <c r="K6" i="3"/>
  <c r="L6" i="3"/>
  <c r="M6" i="3"/>
  <c r="N6" i="3"/>
  <c r="O6" i="3"/>
  <c r="P6" i="3"/>
  <c r="A7" i="3"/>
  <c r="B7" i="3"/>
  <c r="C7" i="3"/>
  <c r="D7" i="3"/>
  <c r="E7" i="3"/>
  <c r="F7" i="3"/>
  <c r="G7" i="3"/>
  <c r="H7" i="3"/>
  <c r="I7" i="3"/>
  <c r="J7" i="3"/>
  <c r="K7" i="3"/>
  <c r="L7" i="3"/>
  <c r="M7" i="3"/>
  <c r="N7" i="3"/>
  <c r="O7" i="3"/>
  <c r="P7" i="3"/>
  <c r="A8" i="3"/>
  <c r="B8" i="3"/>
  <c r="C8" i="3"/>
  <c r="D8" i="3"/>
  <c r="E8" i="3"/>
  <c r="F8" i="3"/>
  <c r="G8" i="3"/>
  <c r="H8" i="3"/>
  <c r="I8" i="3"/>
  <c r="J8" i="3"/>
  <c r="K8" i="3"/>
  <c r="L8" i="3"/>
  <c r="M8" i="3"/>
  <c r="N8" i="3"/>
  <c r="O8" i="3"/>
  <c r="P8" i="3"/>
  <c r="A9" i="3"/>
  <c r="B9" i="3"/>
  <c r="C9" i="3"/>
  <c r="D9" i="3"/>
  <c r="E9" i="3"/>
  <c r="F9" i="3"/>
  <c r="G9" i="3"/>
  <c r="H9" i="3"/>
  <c r="I9" i="3"/>
  <c r="J9" i="3"/>
  <c r="K9" i="3"/>
  <c r="L9" i="3"/>
  <c r="M9" i="3"/>
  <c r="N9" i="3"/>
  <c r="O9" i="3"/>
  <c r="P9" i="3"/>
  <c r="A10" i="3"/>
  <c r="B10" i="3"/>
  <c r="C10" i="3"/>
  <c r="D10" i="3"/>
  <c r="E10" i="3"/>
  <c r="F10" i="3"/>
  <c r="G10" i="3"/>
  <c r="H10" i="3"/>
  <c r="I10" i="3"/>
  <c r="J10" i="3"/>
  <c r="K10" i="3"/>
  <c r="L10" i="3"/>
  <c r="M10" i="3"/>
  <c r="N10" i="3"/>
  <c r="O10" i="3"/>
  <c r="P10" i="3"/>
  <c r="A11" i="3"/>
  <c r="B11" i="3"/>
  <c r="C11" i="3"/>
  <c r="D11" i="3"/>
  <c r="E11" i="3"/>
  <c r="F11" i="3"/>
  <c r="G11" i="3"/>
  <c r="H11" i="3"/>
  <c r="I11" i="3"/>
  <c r="J11" i="3"/>
  <c r="K11" i="3"/>
  <c r="L11" i="3"/>
  <c r="M11" i="3"/>
  <c r="N11" i="3"/>
  <c r="O11" i="3"/>
  <c r="P11" i="3"/>
  <c r="A12" i="3"/>
  <c r="B12" i="3"/>
  <c r="C12" i="3"/>
  <c r="D12" i="3"/>
  <c r="E12" i="3"/>
  <c r="F12" i="3"/>
  <c r="G12" i="3"/>
  <c r="H12" i="3"/>
  <c r="I12" i="3"/>
  <c r="J12" i="3"/>
  <c r="K12" i="3"/>
  <c r="L12" i="3"/>
  <c r="M12" i="3"/>
  <c r="N12" i="3"/>
  <c r="O12" i="3"/>
  <c r="P12" i="3"/>
  <c r="A13" i="3"/>
  <c r="B13" i="3"/>
  <c r="C13" i="3"/>
  <c r="D13" i="3"/>
  <c r="E13" i="3"/>
  <c r="F13" i="3"/>
  <c r="G13" i="3"/>
  <c r="H13" i="3"/>
  <c r="I13" i="3"/>
  <c r="J13" i="3"/>
  <c r="K13" i="3"/>
  <c r="L13" i="3"/>
  <c r="M13" i="3"/>
  <c r="N13" i="3"/>
  <c r="O13" i="3"/>
  <c r="P13" i="3"/>
  <c r="A14" i="3"/>
  <c r="B14" i="3"/>
  <c r="C14" i="3"/>
  <c r="D14" i="3"/>
  <c r="E14" i="3"/>
  <c r="F14" i="3"/>
  <c r="G14" i="3"/>
  <c r="H14" i="3"/>
  <c r="I14" i="3"/>
  <c r="J14" i="3"/>
  <c r="K14" i="3"/>
  <c r="L14" i="3"/>
  <c r="M14" i="3"/>
  <c r="N14" i="3"/>
  <c r="O14" i="3"/>
  <c r="P14" i="3"/>
  <c r="A15" i="3"/>
  <c r="B15" i="3"/>
  <c r="C15" i="3"/>
  <c r="D15" i="3"/>
  <c r="E15" i="3"/>
  <c r="F15" i="3"/>
  <c r="G15" i="3"/>
  <c r="H15" i="3"/>
  <c r="I15" i="3"/>
  <c r="J15" i="3"/>
  <c r="K15" i="3"/>
  <c r="L15" i="3"/>
  <c r="M15" i="3"/>
  <c r="N15" i="3"/>
  <c r="O15" i="3"/>
  <c r="P15" i="3"/>
  <c r="A16" i="3"/>
  <c r="B16" i="3"/>
  <c r="C16" i="3"/>
  <c r="D16" i="3"/>
  <c r="E16" i="3"/>
  <c r="F16" i="3"/>
  <c r="G16" i="3"/>
  <c r="H16" i="3"/>
  <c r="I16" i="3"/>
  <c r="J16" i="3"/>
  <c r="K16" i="3"/>
  <c r="L16" i="3"/>
  <c r="M16" i="3"/>
  <c r="N16" i="3"/>
  <c r="O16" i="3"/>
  <c r="P16" i="3"/>
  <c r="A17" i="3"/>
  <c r="B17" i="3"/>
  <c r="C17" i="3"/>
  <c r="D17" i="3"/>
  <c r="E17" i="3"/>
  <c r="F17" i="3"/>
  <c r="G17" i="3"/>
  <c r="H17" i="3"/>
  <c r="I17" i="3"/>
  <c r="J17" i="3"/>
  <c r="K17" i="3"/>
  <c r="L17" i="3"/>
  <c r="M17" i="3"/>
  <c r="N17" i="3"/>
  <c r="O17" i="3"/>
  <c r="S17" i="3" s="1"/>
  <c r="P17" i="3"/>
  <c r="A18" i="3"/>
  <c r="B18" i="3"/>
  <c r="C18" i="3"/>
  <c r="D18" i="3"/>
  <c r="E18" i="3"/>
  <c r="F18" i="3"/>
  <c r="G18" i="3"/>
  <c r="H18" i="3"/>
  <c r="I18" i="3"/>
  <c r="J18" i="3"/>
  <c r="K18" i="3"/>
  <c r="L18" i="3"/>
  <c r="M18" i="3"/>
  <c r="N18" i="3"/>
  <c r="O18" i="3"/>
  <c r="P18" i="3"/>
  <c r="A19" i="3"/>
  <c r="B19" i="3"/>
  <c r="C19" i="3"/>
  <c r="D19" i="3"/>
  <c r="E19" i="3"/>
  <c r="F19" i="3"/>
  <c r="G19" i="3"/>
  <c r="H19" i="3"/>
  <c r="I19" i="3"/>
  <c r="J19" i="3"/>
  <c r="K19" i="3"/>
  <c r="L19" i="3"/>
  <c r="M19" i="3"/>
  <c r="N19" i="3"/>
  <c r="O19" i="3"/>
  <c r="P19" i="3"/>
  <c r="A20" i="3"/>
  <c r="B20" i="3"/>
  <c r="C20" i="3"/>
  <c r="D20" i="3"/>
  <c r="E20" i="3"/>
  <c r="F20" i="3"/>
  <c r="G20" i="3"/>
  <c r="H20" i="3"/>
  <c r="I20" i="3"/>
  <c r="J20" i="3"/>
  <c r="K20" i="3"/>
  <c r="L20" i="3"/>
  <c r="M20" i="3"/>
  <c r="N20" i="3"/>
  <c r="O20" i="3"/>
  <c r="P20" i="3"/>
  <c r="A21" i="3"/>
  <c r="B21" i="3"/>
  <c r="C21" i="3"/>
  <c r="D21" i="3"/>
  <c r="E21" i="3"/>
  <c r="F21" i="3"/>
  <c r="G21" i="3"/>
  <c r="H21" i="3"/>
  <c r="I21" i="3"/>
  <c r="J21" i="3"/>
  <c r="K21" i="3"/>
  <c r="L21" i="3"/>
  <c r="M21" i="3"/>
  <c r="N21" i="3"/>
  <c r="O21" i="3"/>
  <c r="P21" i="3"/>
  <c r="A22" i="3"/>
  <c r="B22" i="3"/>
  <c r="C22" i="3"/>
  <c r="D22" i="3"/>
  <c r="E22" i="3"/>
  <c r="F22" i="3"/>
  <c r="G22" i="3"/>
  <c r="H22" i="3"/>
  <c r="I22" i="3"/>
  <c r="J22" i="3"/>
  <c r="K22" i="3"/>
  <c r="L22" i="3"/>
  <c r="M22" i="3"/>
  <c r="N22" i="3"/>
  <c r="O22" i="3"/>
  <c r="P22" i="3"/>
  <c r="A23" i="3"/>
  <c r="B23" i="3"/>
  <c r="C23" i="3"/>
  <c r="D23" i="3"/>
  <c r="E23" i="3"/>
  <c r="F23" i="3"/>
  <c r="G23" i="3"/>
  <c r="H23" i="3"/>
  <c r="I23" i="3"/>
  <c r="J23" i="3"/>
  <c r="K23" i="3"/>
  <c r="L23" i="3"/>
  <c r="M23" i="3"/>
  <c r="N23" i="3"/>
  <c r="O23" i="3"/>
  <c r="P23" i="3"/>
  <c r="A24" i="3"/>
  <c r="B24" i="3"/>
  <c r="C24" i="3"/>
  <c r="D24" i="3"/>
  <c r="E24" i="3"/>
  <c r="F24" i="3"/>
  <c r="G24" i="3"/>
  <c r="H24" i="3"/>
  <c r="I24" i="3"/>
  <c r="J24" i="3"/>
  <c r="K24" i="3"/>
  <c r="L24" i="3"/>
  <c r="M24" i="3"/>
  <c r="N24" i="3"/>
  <c r="O24" i="3"/>
  <c r="P24" i="3"/>
  <c r="A25" i="3"/>
  <c r="B25" i="3"/>
  <c r="C25" i="3"/>
  <c r="D25" i="3"/>
  <c r="E25" i="3"/>
  <c r="F25" i="3"/>
  <c r="G25" i="3"/>
  <c r="H25" i="3"/>
  <c r="I25" i="3"/>
  <c r="J25" i="3"/>
  <c r="K25" i="3"/>
  <c r="L25" i="3"/>
  <c r="M25" i="3"/>
  <c r="N25" i="3"/>
  <c r="O25" i="3"/>
  <c r="P25" i="3"/>
  <c r="A26" i="3"/>
  <c r="B26" i="3"/>
  <c r="C26" i="3"/>
  <c r="D26" i="3"/>
  <c r="E26" i="3"/>
  <c r="F26" i="3"/>
  <c r="G26" i="3"/>
  <c r="H26" i="3"/>
  <c r="I26" i="3"/>
  <c r="J26" i="3"/>
  <c r="K26" i="3"/>
  <c r="L26" i="3"/>
  <c r="M26" i="3"/>
  <c r="N26" i="3"/>
  <c r="O26" i="3"/>
  <c r="P26" i="3"/>
  <c r="A27" i="3"/>
  <c r="B27" i="3"/>
  <c r="C27" i="3"/>
  <c r="D27" i="3"/>
  <c r="E27" i="3"/>
  <c r="F27" i="3"/>
  <c r="G27" i="3"/>
  <c r="H27" i="3"/>
  <c r="I27" i="3"/>
  <c r="J27" i="3"/>
  <c r="K27" i="3"/>
  <c r="L27" i="3"/>
  <c r="M27" i="3"/>
  <c r="N27" i="3"/>
  <c r="O27" i="3"/>
  <c r="P27" i="3"/>
  <c r="A28" i="3"/>
  <c r="B28" i="3"/>
  <c r="C28" i="3"/>
  <c r="D28" i="3"/>
  <c r="E28" i="3"/>
  <c r="F28" i="3"/>
  <c r="G28" i="3"/>
  <c r="H28" i="3"/>
  <c r="I28" i="3"/>
  <c r="J28" i="3"/>
  <c r="K28" i="3"/>
  <c r="L28" i="3"/>
  <c r="M28" i="3"/>
  <c r="N28" i="3"/>
  <c r="O28" i="3"/>
  <c r="P28" i="3"/>
  <c r="A29" i="3"/>
  <c r="B29" i="3"/>
  <c r="C29" i="3"/>
  <c r="D29" i="3"/>
  <c r="E29" i="3"/>
  <c r="F29" i="3"/>
  <c r="G29" i="3"/>
  <c r="H29" i="3"/>
  <c r="I29" i="3"/>
  <c r="J29" i="3"/>
  <c r="K29" i="3"/>
  <c r="L29" i="3"/>
  <c r="M29" i="3"/>
  <c r="N29" i="3"/>
  <c r="O29" i="3"/>
  <c r="P29" i="3"/>
  <c r="A30" i="3"/>
  <c r="B30" i="3"/>
  <c r="C30" i="3"/>
  <c r="D30" i="3"/>
  <c r="E30" i="3"/>
  <c r="F30" i="3"/>
  <c r="G30" i="3"/>
  <c r="H30" i="3"/>
  <c r="I30" i="3"/>
  <c r="J30" i="3"/>
  <c r="K30" i="3"/>
  <c r="L30" i="3"/>
  <c r="M30" i="3"/>
  <c r="N30" i="3"/>
  <c r="O30" i="3"/>
  <c r="P30" i="3"/>
  <c r="A31" i="3"/>
  <c r="B31" i="3"/>
  <c r="C31" i="3"/>
  <c r="D31" i="3"/>
  <c r="E31" i="3"/>
  <c r="F31" i="3"/>
  <c r="G31" i="3"/>
  <c r="H31" i="3"/>
  <c r="I31" i="3"/>
  <c r="J31" i="3"/>
  <c r="K31" i="3"/>
  <c r="L31" i="3"/>
  <c r="M31" i="3"/>
  <c r="N31" i="3"/>
  <c r="O31" i="3"/>
  <c r="P31" i="3"/>
  <c r="A32" i="3"/>
  <c r="B32" i="3"/>
  <c r="C32" i="3"/>
  <c r="D32" i="3"/>
  <c r="E32" i="3"/>
  <c r="F32" i="3"/>
  <c r="G32" i="3"/>
  <c r="H32" i="3"/>
  <c r="I32" i="3"/>
  <c r="J32" i="3"/>
  <c r="K32" i="3"/>
  <c r="L32" i="3"/>
  <c r="M32" i="3"/>
  <c r="N32" i="3"/>
  <c r="O32" i="3"/>
  <c r="P32" i="3"/>
  <c r="A33" i="3"/>
  <c r="B33" i="3"/>
  <c r="C33" i="3"/>
  <c r="D33" i="3"/>
  <c r="E33" i="3"/>
  <c r="F33" i="3"/>
  <c r="G33" i="3"/>
  <c r="H33" i="3"/>
  <c r="I33" i="3"/>
  <c r="J33" i="3"/>
  <c r="K33" i="3"/>
  <c r="L33" i="3"/>
  <c r="M33" i="3"/>
  <c r="N33" i="3"/>
  <c r="O33" i="3"/>
  <c r="P33" i="3"/>
  <c r="A34" i="3"/>
  <c r="B34" i="3"/>
  <c r="C34" i="3"/>
  <c r="D34" i="3"/>
  <c r="E34" i="3"/>
  <c r="F34" i="3"/>
  <c r="G34" i="3"/>
  <c r="H34" i="3"/>
  <c r="I34" i="3"/>
  <c r="J34" i="3"/>
  <c r="K34" i="3"/>
  <c r="L34" i="3"/>
  <c r="M34" i="3"/>
  <c r="N34" i="3"/>
  <c r="O34" i="3"/>
  <c r="P34" i="3"/>
  <c r="A35" i="3"/>
  <c r="B35" i="3"/>
  <c r="C35" i="3"/>
  <c r="D35" i="3"/>
  <c r="E35" i="3"/>
  <c r="F35" i="3"/>
  <c r="G35" i="3"/>
  <c r="H35" i="3"/>
  <c r="I35" i="3"/>
  <c r="J35" i="3"/>
  <c r="K35" i="3"/>
  <c r="L35" i="3"/>
  <c r="M35" i="3"/>
  <c r="N35" i="3"/>
  <c r="O35" i="3"/>
  <c r="P35" i="3"/>
  <c r="A36" i="3"/>
  <c r="B36" i="3"/>
  <c r="C36" i="3"/>
  <c r="D36" i="3"/>
  <c r="E36" i="3"/>
  <c r="F36" i="3"/>
  <c r="G36" i="3"/>
  <c r="H36" i="3"/>
  <c r="I36" i="3"/>
  <c r="J36" i="3"/>
  <c r="K36" i="3"/>
  <c r="L36" i="3"/>
  <c r="M36" i="3"/>
  <c r="N36" i="3"/>
  <c r="O36" i="3"/>
  <c r="P36" i="3"/>
  <c r="A37" i="3"/>
  <c r="B37" i="3"/>
  <c r="C37" i="3"/>
  <c r="D37" i="3"/>
  <c r="E37" i="3"/>
  <c r="F37" i="3"/>
  <c r="G37" i="3"/>
  <c r="H37" i="3"/>
  <c r="I37" i="3"/>
  <c r="J37" i="3"/>
  <c r="K37" i="3"/>
  <c r="L37" i="3"/>
  <c r="M37" i="3"/>
  <c r="N37" i="3"/>
  <c r="O37" i="3"/>
  <c r="P37" i="3"/>
  <c r="A38" i="3"/>
  <c r="B38" i="3"/>
  <c r="C38" i="3"/>
  <c r="D38" i="3"/>
  <c r="E38" i="3"/>
  <c r="F38" i="3"/>
  <c r="G38" i="3"/>
  <c r="H38" i="3"/>
  <c r="I38" i="3"/>
  <c r="J38" i="3"/>
  <c r="K38" i="3"/>
  <c r="L38" i="3"/>
  <c r="M38" i="3"/>
  <c r="N38" i="3"/>
  <c r="O38" i="3"/>
  <c r="P38" i="3"/>
  <c r="A39" i="3"/>
  <c r="B39" i="3"/>
  <c r="C39" i="3"/>
  <c r="D39" i="3"/>
  <c r="E39" i="3"/>
  <c r="F39" i="3"/>
  <c r="G39" i="3"/>
  <c r="H39" i="3"/>
  <c r="I39" i="3"/>
  <c r="J39" i="3"/>
  <c r="K39" i="3"/>
  <c r="L39" i="3"/>
  <c r="M39" i="3"/>
  <c r="N39" i="3"/>
  <c r="O39" i="3"/>
  <c r="P39" i="3"/>
  <c r="A40" i="3"/>
  <c r="B40" i="3"/>
  <c r="C40" i="3"/>
  <c r="D40" i="3"/>
  <c r="E40" i="3"/>
  <c r="F40" i="3"/>
  <c r="G40" i="3"/>
  <c r="H40" i="3"/>
  <c r="I40" i="3"/>
  <c r="J40" i="3"/>
  <c r="K40" i="3"/>
  <c r="L40" i="3"/>
  <c r="M40" i="3"/>
  <c r="N40" i="3"/>
  <c r="O40" i="3"/>
  <c r="P40" i="3"/>
  <c r="A41" i="3"/>
  <c r="B41" i="3"/>
  <c r="C41" i="3"/>
  <c r="D41" i="3"/>
  <c r="E41" i="3"/>
  <c r="F41" i="3"/>
  <c r="G41" i="3"/>
  <c r="H41" i="3"/>
  <c r="I41" i="3"/>
  <c r="J41" i="3"/>
  <c r="K41" i="3"/>
  <c r="L41" i="3"/>
  <c r="M41" i="3"/>
  <c r="N41" i="3"/>
  <c r="O41" i="3"/>
  <c r="P41" i="3"/>
  <c r="A42" i="3"/>
  <c r="B42" i="3"/>
  <c r="C42" i="3"/>
  <c r="D42" i="3"/>
  <c r="E42" i="3"/>
  <c r="F42" i="3"/>
  <c r="G42" i="3"/>
  <c r="H42" i="3"/>
  <c r="I42" i="3"/>
  <c r="J42" i="3"/>
  <c r="K42" i="3"/>
  <c r="L42" i="3"/>
  <c r="M42" i="3"/>
  <c r="N42" i="3"/>
  <c r="O42" i="3"/>
  <c r="P42" i="3"/>
  <c r="A43" i="3"/>
  <c r="B43" i="3"/>
  <c r="C43" i="3"/>
  <c r="D43" i="3"/>
  <c r="E43" i="3"/>
  <c r="F43" i="3"/>
  <c r="G43" i="3"/>
  <c r="H43" i="3"/>
  <c r="I43" i="3"/>
  <c r="J43" i="3"/>
  <c r="K43" i="3"/>
  <c r="L43" i="3"/>
  <c r="M43" i="3"/>
  <c r="N43" i="3"/>
  <c r="O43" i="3"/>
  <c r="P43" i="3"/>
  <c r="A44" i="3"/>
  <c r="B44" i="3"/>
  <c r="C44" i="3"/>
  <c r="D44" i="3"/>
  <c r="E44" i="3"/>
  <c r="F44" i="3"/>
  <c r="G44" i="3"/>
  <c r="H44" i="3"/>
  <c r="I44" i="3"/>
  <c r="J44" i="3"/>
  <c r="K44" i="3"/>
  <c r="L44" i="3"/>
  <c r="M44" i="3"/>
  <c r="N44" i="3"/>
  <c r="O44" i="3"/>
  <c r="P44" i="3"/>
  <c r="A45" i="3"/>
  <c r="B45" i="3"/>
  <c r="C45" i="3"/>
  <c r="D45" i="3"/>
  <c r="E45" i="3"/>
  <c r="F45" i="3"/>
  <c r="G45" i="3"/>
  <c r="H45" i="3"/>
  <c r="I45" i="3"/>
  <c r="J45" i="3"/>
  <c r="K45" i="3"/>
  <c r="L45" i="3"/>
  <c r="M45" i="3"/>
  <c r="N45" i="3"/>
  <c r="O45" i="3"/>
  <c r="P45" i="3"/>
  <c r="A46" i="3"/>
  <c r="B46" i="3"/>
  <c r="C46" i="3"/>
  <c r="D46" i="3"/>
  <c r="E46" i="3"/>
  <c r="F46" i="3"/>
  <c r="G46" i="3"/>
  <c r="H46" i="3"/>
  <c r="I46" i="3"/>
  <c r="J46" i="3"/>
  <c r="K46" i="3"/>
  <c r="L46" i="3"/>
  <c r="M46" i="3"/>
  <c r="N46" i="3"/>
  <c r="O46" i="3"/>
  <c r="P46" i="3"/>
  <c r="A47" i="3"/>
  <c r="B47" i="3"/>
  <c r="C47" i="3"/>
  <c r="D47" i="3"/>
  <c r="E47" i="3"/>
  <c r="F47" i="3"/>
  <c r="G47" i="3"/>
  <c r="H47" i="3"/>
  <c r="I47" i="3"/>
  <c r="J47" i="3"/>
  <c r="K47" i="3"/>
  <c r="L47" i="3"/>
  <c r="M47" i="3"/>
  <c r="N47" i="3"/>
  <c r="O47" i="3"/>
  <c r="P47" i="3"/>
  <c r="A48" i="3"/>
  <c r="B48" i="3"/>
  <c r="C48" i="3"/>
  <c r="D48" i="3"/>
  <c r="E48" i="3"/>
  <c r="F48" i="3"/>
  <c r="G48" i="3"/>
  <c r="H48" i="3"/>
  <c r="I48" i="3"/>
  <c r="J48" i="3"/>
  <c r="K48" i="3"/>
  <c r="L48" i="3"/>
  <c r="M48" i="3"/>
  <c r="N48" i="3"/>
  <c r="O48" i="3"/>
  <c r="P48" i="3"/>
  <c r="A49" i="3"/>
  <c r="B49" i="3"/>
  <c r="C49" i="3"/>
  <c r="D49" i="3"/>
  <c r="E49" i="3"/>
  <c r="F49" i="3"/>
  <c r="G49" i="3"/>
  <c r="H49" i="3"/>
  <c r="I49" i="3"/>
  <c r="J49" i="3"/>
  <c r="K49" i="3"/>
  <c r="L49" i="3"/>
  <c r="M49" i="3"/>
  <c r="N49" i="3"/>
  <c r="O49" i="3"/>
  <c r="P49" i="3"/>
  <c r="A50" i="3"/>
  <c r="B50" i="3"/>
  <c r="C50" i="3"/>
  <c r="D50" i="3"/>
  <c r="E50" i="3"/>
  <c r="F50" i="3"/>
  <c r="G50" i="3"/>
  <c r="H50" i="3"/>
  <c r="I50" i="3"/>
  <c r="J50" i="3"/>
  <c r="K50" i="3"/>
  <c r="L50" i="3"/>
  <c r="M50" i="3"/>
  <c r="N50" i="3"/>
  <c r="O50" i="3"/>
  <c r="P50" i="3"/>
  <c r="A51" i="3"/>
  <c r="B51" i="3"/>
  <c r="C51" i="3"/>
  <c r="D51" i="3"/>
  <c r="E51" i="3"/>
  <c r="F51" i="3"/>
  <c r="G51" i="3"/>
  <c r="H51" i="3"/>
  <c r="I51" i="3"/>
  <c r="J51" i="3"/>
  <c r="K51" i="3"/>
  <c r="L51" i="3"/>
  <c r="M51" i="3"/>
  <c r="N51" i="3"/>
  <c r="O51" i="3"/>
  <c r="P51" i="3"/>
  <c r="A52" i="3"/>
  <c r="B52" i="3"/>
  <c r="C52" i="3"/>
  <c r="D52" i="3"/>
  <c r="E52" i="3"/>
  <c r="F52" i="3"/>
  <c r="G52" i="3"/>
  <c r="H52" i="3"/>
  <c r="I52" i="3"/>
  <c r="J52" i="3"/>
  <c r="K52" i="3"/>
  <c r="L52" i="3"/>
  <c r="M52" i="3"/>
  <c r="N52" i="3"/>
  <c r="O52" i="3"/>
  <c r="P52" i="3"/>
  <c r="A53" i="3"/>
  <c r="B53" i="3"/>
  <c r="C53" i="3"/>
  <c r="D53" i="3"/>
  <c r="E53" i="3"/>
  <c r="F53" i="3"/>
  <c r="G53" i="3"/>
  <c r="H53" i="3"/>
  <c r="I53" i="3"/>
  <c r="J53" i="3"/>
  <c r="K53" i="3"/>
  <c r="L53" i="3"/>
  <c r="M53" i="3"/>
  <c r="N53" i="3"/>
  <c r="O53" i="3"/>
  <c r="P53" i="3"/>
  <c r="A54" i="3"/>
  <c r="B54" i="3"/>
  <c r="C54" i="3"/>
  <c r="D54" i="3"/>
  <c r="E54" i="3"/>
  <c r="F54" i="3"/>
  <c r="G54" i="3"/>
  <c r="H54" i="3"/>
  <c r="I54" i="3"/>
  <c r="J54" i="3"/>
  <c r="K54" i="3"/>
  <c r="L54" i="3"/>
  <c r="M54" i="3"/>
  <c r="N54" i="3"/>
  <c r="O54" i="3"/>
  <c r="P54" i="3"/>
  <c r="A55" i="3"/>
  <c r="B55" i="3"/>
  <c r="C55" i="3"/>
  <c r="D55" i="3"/>
  <c r="E55" i="3"/>
  <c r="F55" i="3"/>
  <c r="G55" i="3"/>
  <c r="H55" i="3"/>
  <c r="I55" i="3"/>
  <c r="J55" i="3"/>
  <c r="K55" i="3"/>
  <c r="L55" i="3"/>
  <c r="M55" i="3"/>
  <c r="N55" i="3"/>
  <c r="O55" i="3"/>
  <c r="P55" i="3"/>
  <c r="A56" i="3"/>
  <c r="B56" i="3"/>
  <c r="C56" i="3"/>
  <c r="D56" i="3"/>
  <c r="E56" i="3"/>
  <c r="F56" i="3"/>
  <c r="G56" i="3"/>
  <c r="H56" i="3"/>
  <c r="I56" i="3"/>
  <c r="J56" i="3"/>
  <c r="K56" i="3"/>
  <c r="L56" i="3"/>
  <c r="M56" i="3"/>
  <c r="N56" i="3"/>
  <c r="O56" i="3"/>
  <c r="P56" i="3"/>
  <c r="A57" i="3"/>
  <c r="B57" i="3"/>
  <c r="C57" i="3"/>
  <c r="D57" i="3"/>
  <c r="E57" i="3"/>
  <c r="F57" i="3"/>
  <c r="G57" i="3"/>
  <c r="H57" i="3"/>
  <c r="I57" i="3"/>
  <c r="J57" i="3"/>
  <c r="K57" i="3"/>
  <c r="L57" i="3"/>
  <c r="M57" i="3"/>
  <c r="N57" i="3"/>
  <c r="O57" i="3"/>
  <c r="P57" i="3"/>
  <c r="A58" i="3"/>
  <c r="B58" i="3"/>
  <c r="C58" i="3"/>
  <c r="D58" i="3"/>
  <c r="E58" i="3"/>
  <c r="F58" i="3"/>
  <c r="G58" i="3"/>
  <c r="H58" i="3"/>
  <c r="I58" i="3"/>
  <c r="J58" i="3"/>
  <c r="K58" i="3"/>
  <c r="L58" i="3"/>
  <c r="M58" i="3"/>
  <c r="N58" i="3"/>
  <c r="O58" i="3"/>
  <c r="P58" i="3"/>
  <c r="A59" i="3"/>
  <c r="B59" i="3"/>
  <c r="C59" i="3"/>
  <c r="D59" i="3"/>
  <c r="E59" i="3"/>
  <c r="F59" i="3"/>
  <c r="G59" i="3"/>
  <c r="H59" i="3"/>
  <c r="I59" i="3"/>
  <c r="J59" i="3"/>
  <c r="K59" i="3"/>
  <c r="L59" i="3"/>
  <c r="M59" i="3"/>
  <c r="N59" i="3"/>
  <c r="O59" i="3"/>
  <c r="P59" i="3"/>
  <c r="A60" i="3"/>
  <c r="B60" i="3"/>
  <c r="C60" i="3"/>
  <c r="D60" i="3"/>
  <c r="E60" i="3"/>
  <c r="F60" i="3"/>
  <c r="G60" i="3"/>
  <c r="H60" i="3"/>
  <c r="I60" i="3"/>
  <c r="J60" i="3"/>
  <c r="K60" i="3"/>
  <c r="L60" i="3"/>
  <c r="M60" i="3"/>
  <c r="N60" i="3"/>
  <c r="O60" i="3"/>
  <c r="P60" i="3"/>
  <c r="A61" i="3"/>
  <c r="B61" i="3"/>
  <c r="C61" i="3"/>
  <c r="D61" i="3"/>
  <c r="E61" i="3"/>
  <c r="F61" i="3"/>
  <c r="G61" i="3"/>
  <c r="H61" i="3"/>
  <c r="I61" i="3"/>
  <c r="J61" i="3"/>
  <c r="K61" i="3"/>
  <c r="L61" i="3"/>
  <c r="M61" i="3"/>
  <c r="N61" i="3"/>
  <c r="O61" i="3"/>
  <c r="P61" i="3"/>
  <c r="A62" i="3"/>
  <c r="B62" i="3"/>
  <c r="C62" i="3"/>
  <c r="D62" i="3"/>
  <c r="E62" i="3"/>
  <c r="F62" i="3"/>
  <c r="G62" i="3"/>
  <c r="H62" i="3"/>
  <c r="I62" i="3"/>
  <c r="J62" i="3"/>
  <c r="K62" i="3"/>
  <c r="L62" i="3"/>
  <c r="M62" i="3"/>
  <c r="N62" i="3"/>
  <c r="O62" i="3"/>
  <c r="P62" i="3"/>
  <c r="A63" i="3"/>
  <c r="B63" i="3"/>
  <c r="C63" i="3"/>
  <c r="D63" i="3"/>
  <c r="E63" i="3"/>
  <c r="F63" i="3"/>
  <c r="G63" i="3"/>
  <c r="H63" i="3"/>
  <c r="I63" i="3"/>
  <c r="J63" i="3"/>
  <c r="K63" i="3"/>
  <c r="L63" i="3"/>
  <c r="M63" i="3"/>
  <c r="N63" i="3"/>
  <c r="O63" i="3"/>
  <c r="P63" i="3"/>
  <c r="A64" i="3"/>
  <c r="B64" i="3"/>
  <c r="C64" i="3"/>
  <c r="D64" i="3"/>
  <c r="E64" i="3"/>
  <c r="F64" i="3"/>
  <c r="G64" i="3"/>
  <c r="H64" i="3"/>
  <c r="I64" i="3"/>
  <c r="J64" i="3"/>
  <c r="K64" i="3"/>
  <c r="L64" i="3"/>
  <c r="M64" i="3"/>
  <c r="N64" i="3"/>
  <c r="O64" i="3"/>
  <c r="P64" i="3"/>
  <c r="A65" i="3"/>
  <c r="B65" i="3"/>
  <c r="C65" i="3"/>
  <c r="D65" i="3"/>
  <c r="E65" i="3"/>
  <c r="F65" i="3"/>
  <c r="G65" i="3"/>
  <c r="H65" i="3"/>
  <c r="I65" i="3"/>
  <c r="J65" i="3"/>
  <c r="K65" i="3"/>
  <c r="L65" i="3"/>
  <c r="M65" i="3"/>
  <c r="N65" i="3"/>
  <c r="O65" i="3"/>
  <c r="P65" i="3"/>
  <c r="A66" i="3"/>
  <c r="B66" i="3"/>
  <c r="C66" i="3"/>
  <c r="D66" i="3"/>
  <c r="E66" i="3"/>
  <c r="F66" i="3"/>
  <c r="G66" i="3"/>
  <c r="H66" i="3"/>
  <c r="I66" i="3"/>
  <c r="J66" i="3"/>
  <c r="K66" i="3"/>
  <c r="L66" i="3"/>
  <c r="M66" i="3"/>
  <c r="N66" i="3"/>
  <c r="O66" i="3"/>
  <c r="P66" i="3"/>
  <c r="A67" i="3"/>
  <c r="B67" i="3"/>
  <c r="C67" i="3"/>
  <c r="D67" i="3"/>
  <c r="E67" i="3"/>
  <c r="F67" i="3"/>
  <c r="G67" i="3"/>
  <c r="H67" i="3"/>
  <c r="I67" i="3"/>
  <c r="J67" i="3"/>
  <c r="K67" i="3"/>
  <c r="L67" i="3"/>
  <c r="M67" i="3"/>
  <c r="N67" i="3"/>
  <c r="O67" i="3"/>
  <c r="P67" i="3"/>
  <c r="A68" i="3"/>
  <c r="B68" i="3"/>
  <c r="C68" i="3"/>
  <c r="D68" i="3"/>
  <c r="E68" i="3"/>
  <c r="F68" i="3"/>
  <c r="G68" i="3"/>
  <c r="H68" i="3"/>
  <c r="I68" i="3"/>
  <c r="J68" i="3"/>
  <c r="K68" i="3"/>
  <c r="L68" i="3"/>
  <c r="M68" i="3"/>
  <c r="N68" i="3"/>
  <c r="O68" i="3"/>
  <c r="P68" i="3"/>
  <c r="A69" i="3"/>
  <c r="B69" i="3"/>
  <c r="C69" i="3"/>
  <c r="D69" i="3"/>
  <c r="E69" i="3"/>
  <c r="F69" i="3"/>
  <c r="G69" i="3"/>
  <c r="H69" i="3"/>
  <c r="I69" i="3"/>
  <c r="J69" i="3"/>
  <c r="K69" i="3"/>
  <c r="L69" i="3"/>
  <c r="M69" i="3"/>
  <c r="N69" i="3"/>
  <c r="O69" i="3"/>
  <c r="P69" i="3"/>
  <c r="A70" i="3"/>
  <c r="B70" i="3"/>
  <c r="C70" i="3"/>
  <c r="D70" i="3"/>
  <c r="E70" i="3"/>
  <c r="F70" i="3"/>
  <c r="G70" i="3"/>
  <c r="H70" i="3"/>
  <c r="I70" i="3"/>
  <c r="J70" i="3"/>
  <c r="K70" i="3"/>
  <c r="L70" i="3"/>
  <c r="M70" i="3"/>
  <c r="N70" i="3"/>
  <c r="O70" i="3"/>
  <c r="P70" i="3"/>
  <c r="A71" i="3"/>
  <c r="B71" i="3"/>
  <c r="C71" i="3"/>
  <c r="D71" i="3"/>
  <c r="E71" i="3"/>
  <c r="F71" i="3"/>
  <c r="G71" i="3"/>
  <c r="H71" i="3"/>
  <c r="I71" i="3"/>
  <c r="J71" i="3"/>
  <c r="K71" i="3"/>
  <c r="L71" i="3"/>
  <c r="M71" i="3"/>
  <c r="N71" i="3"/>
  <c r="O71" i="3"/>
  <c r="P71" i="3"/>
  <c r="A72" i="3"/>
  <c r="B72" i="3"/>
  <c r="C72" i="3"/>
  <c r="D72" i="3"/>
  <c r="E72" i="3"/>
  <c r="F72" i="3"/>
  <c r="G72" i="3"/>
  <c r="H72" i="3"/>
  <c r="I72" i="3"/>
  <c r="J72" i="3"/>
  <c r="K72" i="3"/>
  <c r="L72" i="3"/>
  <c r="M72" i="3"/>
  <c r="N72" i="3"/>
  <c r="O72" i="3"/>
  <c r="P72" i="3"/>
  <c r="A73" i="3"/>
  <c r="B73" i="3"/>
  <c r="C73" i="3"/>
  <c r="D73" i="3"/>
  <c r="E73" i="3"/>
  <c r="F73" i="3"/>
  <c r="G73" i="3"/>
  <c r="H73" i="3"/>
  <c r="I73" i="3"/>
  <c r="J73" i="3"/>
  <c r="K73" i="3"/>
  <c r="L73" i="3"/>
  <c r="M73" i="3"/>
  <c r="N73" i="3"/>
  <c r="O73" i="3"/>
  <c r="P73" i="3"/>
  <c r="A74" i="3"/>
  <c r="B74" i="3"/>
  <c r="C74" i="3"/>
  <c r="D74" i="3"/>
  <c r="E74" i="3"/>
  <c r="F74" i="3"/>
  <c r="G74" i="3"/>
  <c r="H74" i="3"/>
  <c r="I74" i="3"/>
  <c r="J74" i="3"/>
  <c r="K74" i="3"/>
  <c r="L74" i="3"/>
  <c r="M74" i="3"/>
  <c r="N74" i="3"/>
  <c r="O74" i="3"/>
  <c r="P74" i="3"/>
  <c r="A75" i="3"/>
  <c r="B75" i="3"/>
  <c r="C75" i="3"/>
  <c r="D75" i="3"/>
  <c r="E75" i="3"/>
  <c r="F75" i="3"/>
  <c r="G75" i="3"/>
  <c r="H75" i="3"/>
  <c r="I75" i="3"/>
  <c r="J75" i="3"/>
  <c r="K75" i="3"/>
  <c r="L75" i="3"/>
  <c r="M75" i="3"/>
  <c r="N75" i="3"/>
  <c r="O75" i="3"/>
  <c r="P75" i="3"/>
  <c r="A76" i="3"/>
  <c r="B76" i="3"/>
  <c r="C76" i="3"/>
  <c r="D76" i="3"/>
  <c r="E76" i="3"/>
  <c r="F76" i="3"/>
  <c r="G76" i="3"/>
  <c r="H76" i="3"/>
  <c r="I76" i="3"/>
  <c r="J76" i="3"/>
  <c r="K76" i="3"/>
  <c r="L76" i="3"/>
  <c r="M76" i="3"/>
  <c r="N76" i="3"/>
  <c r="O76" i="3"/>
  <c r="P76" i="3"/>
  <c r="A77" i="3"/>
  <c r="B77" i="3"/>
  <c r="C77" i="3"/>
  <c r="D77" i="3"/>
  <c r="E77" i="3"/>
  <c r="F77" i="3"/>
  <c r="G77" i="3"/>
  <c r="H77" i="3"/>
  <c r="I77" i="3"/>
  <c r="J77" i="3"/>
  <c r="K77" i="3"/>
  <c r="L77" i="3"/>
  <c r="M77" i="3"/>
  <c r="N77" i="3"/>
  <c r="O77" i="3"/>
  <c r="P77" i="3"/>
  <c r="A78" i="3"/>
  <c r="B78" i="3"/>
  <c r="C78" i="3"/>
  <c r="D78" i="3"/>
  <c r="E78" i="3"/>
  <c r="F78" i="3"/>
  <c r="G78" i="3"/>
  <c r="H78" i="3"/>
  <c r="I78" i="3"/>
  <c r="J78" i="3"/>
  <c r="K78" i="3"/>
  <c r="L78" i="3"/>
  <c r="M78" i="3"/>
  <c r="N78" i="3"/>
  <c r="O78" i="3"/>
  <c r="P78" i="3"/>
  <c r="A79" i="3"/>
  <c r="B79" i="3"/>
  <c r="C79" i="3"/>
  <c r="D79" i="3"/>
  <c r="E79" i="3"/>
  <c r="F79" i="3"/>
  <c r="G79" i="3"/>
  <c r="H79" i="3"/>
  <c r="I79" i="3"/>
  <c r="J79" i="3"/>
  <c r="K79" i="3"/>
  <c r="L79" i="3"/>
  <c r="M79" i="3"/>
  <c r="N79" i="3"/>
  <c r="O79" i="3"/>
  <c r="P79" i="3"/>
  <c r="A80" i="3"/>
  <c r="B80" i="3"/>
  <c r="C80" i="3"/>
  <c r="D80" i="3"/>
  <c r="E80" i="3"/>
  <c r="F80" i="3"/>
  <c r="G80" i="3"/>
  <c r="H80" i="3"/>
  <c r="I80" i="3"/>
  <c r="J80" i="3"/>
  <c r="K80" i="3"/>
  <c r="L80" i="3"/>
  <c r="M80" i="3"/>
  <c r="N80" i="3"/>
  <c r="O80" i="3"/>
  <c r="P80" i="3"/>
  <c r="A81" i="3"/>
  <c r="B81" i="3"/>
  <c r="C81" i="3"/>
  <c r="D81" i="3"/>
  <c r="E81" i="3"/>
  <c r="F81" i="3"/>
  <c r="G81" i="3"/>
  <c r="H81" i="3"/>
  <c r="I81" i="3"/>
  <c r="J81" i="3"/>
  <c r="K81" i="3"/>
  <c r="L81" i="3"/>
  <c r="M81" i="3"/>
  <c r="N81" i="3"/>
  <c r="O81" i="3"/>
  <c r="P81" i="3"/>
  <c r="A82" i="3"/>
  <c r="B82" i="3"/>
  <c r="C82" i="3"/>
  <c r="D82" i="3"/>
  <c r="E82" i="3"/>
  <c r="F82" i="3"/>
  <c r="G82" i="3"/>
  <c r="H82" i="3"/>
  <c r="I82" i="3"/>
  <c r="J82" i="3"/>
  <c r="K82" i="3"/>
  <c r="L82" i="3"/>
  <c r="M82" i="3"/>
  <c r="N82" i="3"/>
  <c r="O82" i="3"/>
  <c r="P82" i="3"/>
  <c r="A83" i="3"/>
  <c r="B83" i="3"/>
  <c r="C83" i="3"/>
  <c r="D83" i="3"/>
  <c r="E83" i="3"/>
  <c r="F83" i="3"/>
  <c r="G83" i="3"/>
  <c r="H83" i="3"/>
  <c r="I83" i="3"/>
  <c r="J83" i="3"/>
  <c r="K83" i="3"/>
  <c r="L83" i="3"/>
  <c r="M83" i="3"/>
  <c r="N83" i="3"/>
  <c r="O83" i="3"/>
  <c r="P83" i="3"/>
  <c r="A84" i="3"/>
  <c r="B84" i="3"/>
  <c r="C84" i="3"/>
  <c r="D84" i="3"/>
  <c r="E84" i="3"/>
  <c r="F84" i="3"/>
  <c r="G84" i="3"/>
  <c r="H84" i="3"/>
  <c r="I84" i="3"/>
  <c r="J84" i="3"/>
  <c r="K84" i="3"/>
  <c r="L84" i="3"/>
  <c r="M84" i="3"/>
  <c r="N84" i="3"/>
  <c r="O84" i="3"/>
  <c r="P84" i="3"/>
  <c r="A85" i="3"/>
  <c r="B85" i="3"/>
  <c r="C85" i="3"/>
  <c r="D85" i="3"/>
  <c r="E85" i="3"/>
  <c r="F85" i="3"/>
  <c r="G85" i="3"/>
  <c r="H85" i="3"/>
  <c r="I85" i="3"/>
  <c r="J85" i="3"/>
  <c r="K85" i="3"/>
  <c r="L85" i="3"/>
  <c r="M85" i="3"/>
  <c r="N85" i="3"/>
  <c r="O85" i="3"/>
  <c r="P85" i="3"/>
  <c r="A86" i="3"/>
  <c r="B86" i="3"/>
  <c r="C86" i="3"/>
  <c r="D86" i="3"/>
  <c r="E86" i="3"/>
  <c r="F86" i="3"/>
  <c r="G86" i="3"/>
  <c r="H86" i="3"/>
  <c r="I86" i="3"/>
  <c r="J86" i="3"/>
  <c r="K86" i="3"/>
  <c r="L86" i="3"/>
  <c r="M86" i="3"/>
  <c r="N86" i="3"/>
  <c r="O86" i="3"/>
  <c r="P86" i="3"/>
  <c r="A87" i="3"/>
  <c r="B87" i="3"/>
  <c r="C87" i="3"/>
  <c r="D87" i="3"/>
  <c r="E87" i="3"/>
  <c r="F87" i="3"/>
  <c r="G87" i="3"/>
  <c r="H87" i="3"/>
  <c r="I87" i="3"/>
  <c r="J87" i="3"/>
  <c r="K87" i="3"/>
  <c r="L87" i="3"/>
  <c r="M87" i="3"/>
  <c r="N87" i="3"/>
  <c r="O87" i="3"/>
  <c r="P87" i="3"/>
  <c r="A88" i="3"/>
  <c r="B88" i="3"/>
  <c r="C88" i="3"/>
  <c r="D88" i="3"/>
  <c r="E88" i="3"/>
  <c r="F88" i="3"/>
  <c r="G88" i="3"/>
  <c r="H88" i="3"/>
  <c r="I88" i="3"/>
  <c r="J88" i="3"/>
  <c r="K88" i="3"/>
  <c r="L88" i="3"/>
  <c r="M88" i="3"/>
  <c r="N88" i="3"/>
  <c r="O88" i="3"/>
  <c r="P88" i="3"/>
  <c r="A89" i="3"/>
  <c r="B89" i="3"/>
  <c r="C89" i="3"/>
  <c r="D89" i="3"/>
  <c r="E89" i="3"/>
  <c r="F89" i="3"/>
  <c r="G89" i="3"/>
  <c r="H89" i="3"/>
  <c r="I89" i="3"/>
  <c r="J89" i="3"/>
  <c r="K89" i="3"/>
  <c r="L89" i="3"/>
  <c r="M89" i="3"/>
  <c r="N89" i="3"/>
  <c r="O89" i="3"/>
  <c r="P89" i="3"/>
  <c r="A90" i="3"/>
  <c r="B90" i="3"/>
  <c r="C90" i="3"/>
  <c r="D90" i="3"/>
  <c r="E90" i="3"/>
  <c r="F90" i="3"/>
  <c r="G90" i="3"/>
  <c r="H90" i="3"/>
  <c r="I90" i="3"/>
  <c r="J90" i="3"/>
  <c r="K90" i="3"/>
  <c r="L90" i="3"/>
  <c r="M90" i="3"/>
  <c r="N90" i="3"/>
  <c r="O90" i="3"/>
  <c r="P90" i="3"/>
  <c r="A91" i="3"/>
  <c r="B91" i="3"/>
  <c r="C91" i="3"/>
  <c r="D91" i="3"/>
  <c r="E91" i="3"/>
  <c r="F91" i="3"/>
  <c r="G91" i="3"/>
  <c r="H91" i="3"/>
  <c r="I91" i="3"/>
  <c r="J91" i="3"/>
  <c r="K91" i="3"/>
  <c r="L91" i="3"/>
  <c r="M91" i="3"/>
  <c r="N91" i="3"/>
  <c r="O91" i="3"/>
  <c r="P91" i="3"/>
  <c r="A92" i="3"/>
  <c r="B92" i="3"/>
  <c r="C92" i="3"/>
  <c r="D92" i="3"/>
  <c r="E92" i="3"/>
  <c r="F92" i="3"/>
  <c r="G92" i="3"/>
  <c r="H92" i="3"/>
  <c r="I92" i="3"/>
  <c r="J92" i="3"/>
  <c r="K92" i="3"/>
  <c r="L92" i="3"/>
  <c r="M92" i="3"/>
  <c r="N92" i="3"/>
  <c r="O92" i="3"/>
  <c r="P92" i="3"/>
  <c r="A93" i="3"/>
  <c r="B93" i="3"/>
  <c r="C93" i="3"/>
  <c r="D93" i="3"/>
  <c r="E93" i="3"/>
  <c r="F93" i="3"/>
  <c r="G93" i="3"/>
  <c r="H93" i="3"/>
  <c r="I93" i="3"/>
  <c r="J93" i="3"/>
  <c r="K93" i="3"/>
  <c r="L93" i="3"/>
  <c r="M93" i="3"/>
  <c r="N93" i="3"/>
  <c r="O93" i="3"/>
  <c r="P93" i="3"/>
  <c r="A94" i="3"/>
  <c r="B94" i="3"/>
  <c r="C94" i="3"/>
  <c r="D94" i="3"/>
  <c r="E94" i="3"/>
  <c r="F94" i="3"/>
  <c r="G94" i="3"/>
  <c r="H94" i="3"/>
  <c r="I94" i="3"/>
  <c r="J94" i="3"/>
  <c r="K94" i="3"/>
  <c r="L94" i="3"/>
  <c r="M94" i="3"/>
  <c r="N94" i="3"/>
  <c r="O94" i="3"/>
  <c r="P94" i="3"/>
  <c r="A95" i="3"/>
  <c r="B95" i="3"/>
  <c r="C95" i="3"/>
  <c r="D95" i="3"/>
  <c r="E95" i="3"/>
  <c r="F95" i="3"/>
  <c r="G95" i="3"/>
  <c r="H95" i="3"/>
  <c r="I95" i="3"/>
  <c r="J95" i="3"/>
  <c r="K95" i="3"/>
  <c r="L95" i="3"/>
  <c r="M95" i="3"/>
  <c r="N95" i="3"/>
  <c r="O95" i="3"/>
  <c r="P95" i="3"/>
  <c r="A96" i="3"/>
  <c r="B96" i="3"/>
  <c r="C96" i="3"/>
  <c r="D96" i="3"/>
  <c r="E96" i="3"/>
  <c r="F96" i="3"/>
  <c r="G96" i="3"/>
  <c r="H96" i="3"/>
  <c r="I96" i="3"/>
  <c r="J96" i="3"/>
  <c r="K96" i="3"/>
  <c r="L96" i="3"/>
  <c r="M96" i="3"/>
  <c r="N96" i="3"/>
  <c r="O96" i="3"/>
  <c r="P96" i="3"/>
  <c r="A97" i="3"/>
  <c r="B97" i="3"/>
  <c r="C97" i="3"/>
  <c r="D97" i="3"/>
  <c r="E97" i="3"/>
  <c r="F97" i="3"/>
  <c r="G97" i="3"/>
  <c r="H97" i="3"/>
  <c r="I97" i="3"/>
  <c r="J97" i="3"/>
  <c r="K97" i="3"/>
  <c r="L97" i="3"/>
  <c r="M97" i="3"/>
  <c r="N97" i="3"/>
  <c r="O97" i="3"/>
  <c r="P97" i="3"/>
  <c r="A98" i="3"/>
  <c r="B98" i="3"/>
  <c r="C98" i="3"/>
  <c r="D98" i="3"/>
  <c r="E98" i="3"/>
  <c r="F98" i="3"/>
  <c r="G98" i="3"/>
  <c r="H98" i="3"/>
  <c r="I98" i="3"/>
  <c r="J98" i="3"/>
  <c r="K98" i="3"/>
  <c r="L98" i="3"/>
  <c r="M98" i="3"/>
  <c r="N98" i="3"/>
  <c r="O98" i="3"/>
  <c r="P98" i="3"/>
  <c r="A99" i="3"/>
  <c r="B99" i="3"/>
  <c r="C99" i="3"/>
  <c r="D99" i="3"/>
  <c r="E99" i="3"/>
  <c r="F99" i="3"/>
  <c r="G99" i="3"/>
  <c r="H99" i="3"/>
  <c r="I99" i="3"/>
  <c r="J99" i="3"/>
  <c r="K99" i="3"/>
  <c r="L99" i="3"/>
  <c r="M99" i="3"/>
  <c r="N99" i="3"/>
  <c r="O99" i="3"/>
  <c r="P99" i="3"/>
  <c r="A100" i="3"/>
  <c r="B100" i="3"/>
  <c r="C100" i="3"/>
  <c r="D100" i="3"/>
  <c r="E100" i="3"/>
  <c r="F100" i="3"/>
  <c r="G100" i="3"/>
  <c r="H100" i="3"/>
  <c r="I100" i="3"/>
  <c r="J100" i="3"/>
  <c r="K100" i="3"/>
  <c r="L100" i="3"/>
  <c r="M100" i="3"/>
  <c r="N100" i="3"/>
  <c r="O100" i="3"/>
  <c r="P100" i="3"/>
  <c r="A101" i="3"/>
  <c r="B101" i="3"/>
  <c r="C101" i="3"/>
  <c r="D101" i="3"/>
  <c r="E101" i="3"/>
  <c r="F101" i="3"/>
  <c r="G101" i="3"/>
  <c r="H101" i="3"/>
  <c r="I101" i="3"/>
  <c r="J101" i="3"/>
  <c r="K101" i="3"/>
  <c r="L101" i="3"/>
  <c r="M101" i="3"/>
  <c r="N101" i="3"/>
  <c r="O101" i="3"/>
  <c r="P101" i="3"/>
  <c r="A102" i="3"/>
  <c r="B102" i="3"/>
  <c r="C102" i="3"/>
  <c r="D102" i="3"/>
  <c r="E102" i="3"/>
  <c r="F102" i="3"/>
  <c r="G102" i="3"/>
  <c r="H102" i="3"/>
  <c r="I102" i="3"/>
  <c r="J102" i="3"/>
  <c r="K102" i="3"/>
  <c r="L102" i="3"/>
  <c r="M102" i="3"/>
  <c r="N102" i="3"/>
  <c r="O102" i="3"/>
  <c r="P102" i="3"/>
  <c r="A103" i="3"/>
  <c r="B103" i="3"/>
  <c r="C103" i="3"/>
  <c r="D103" i="3"/>
  <c r="E103" i="3"/>
  <c r="F103" i="3"/>
  <c r="G103" i="3"/>
  <c r="H103" i="3"/>
  <c r="I103" i="3"/>
  <c r="J103" i="3"/>
  <c r="K103" i="3"/>
  <c r="L103" i="3"/>
  <c r="M103" i="3"/>
  <c r="N103" i="3"/>
  <c r="O103" i="3"/>
  <c r="P103" i="3"/>
  <c r="A104" i="3"/>
  <c r="B104" i="3"/>
  <c r="C104" i="3"/>
  <c r="D104" i="3"/>
  <c r="E104" i="3"/>
  <c r="F104" i="3"/>
  <c r="G104" i="3"/>
  <c r="H104" i="3"/>
  <c r="I104" i="3"/>
  <c r="J104" i="3"/>
  <c r="K104" i="3"/>
  <c r="L104" i="3"/>
  <c r="M104" i="3"/>
  <c r="N104" i="3"/>
  <c r="O104" i="3"/>
  <c r="P104" i="3"/>
  <c r="A105" i="3"/>
  <c r="B105" i="3"/>
  <c r="C105" i="3"/>
  <c r="D105" i="3"/>
  <c r="E105" i="3"/>
  <c r="F105" i="3"/>
  <c r="G105" i="3"/>
  <c r="H105" i="3"/>
  <c r="I105" i="3"/>
  <c r="J105" i="3"/>
  <c r="K105" i="3"/>
  <c r="L105" i="3"/>
  <c r="M105" i="3"/>
  <c r="N105" i="3"/>
  <c r="O105" i="3"/>
  <c r="P105" i="3"/>
  <c r="A106" i="3"/>
  <c r="B106" i="3"/>
  <c r="C106" i="3"/>
  <c r="D106" i="3"/>
  <c r="E106" i="3"/>
  <c r="F106" i="3"/>
  <c r="G106" i="3"/>
  <c r="H106" i="3"/>
  <c r="I106" i="3"/>
  <c r="J106" i="3"/>
  <c r="K106" i="3"/>
  <c r="L106" i="3"/>
  <c r="M106" i="3"/>
  <c r="N106" i="3"/>
  <c r="O106" i="3"/>
  <c r="P106" i="3"/>
  <c r="A107" i="3"/>
  <c r="B107" i="3"/>
  <c r="C107" i="3"/>
  <c r="D107" i="3"/>
  <c r="E107" i="3"/>
  <c r="F107" i="3"/>
  <c r="G107" i="3"/>
  <c r="H107" i="3"/>
  <c r="I107" i="3"/>
  <c r="J107" i="3"/>
  <c r="K107" i="3"/>
  <c r="L107" i="3"/>
  <c r="M107" i="3"/>
  <c r="N107" i="3"/>
  <c r="O107" i="3"/>
  <c r="P107" i="3"/>
  <c r="A108" i="3"/>
  <c r="B108" i="3"/>
  <c r="C108" i="3"/>
  <c r="D108" i="3"/>
  <c r="E108" i="3"/>
  <c r="F108" i="3"/>
  <c r="G108" i="3"/>
  <c r="H108" i="3"/>
  <c r="I108" i="3"/>
  <c r="J108" i="3"/>
  <c r="K108" i="3"/>
  <c r="L108" i="3"/>
  <c r="M108" i="3"/>
  <c r="N108" i="3"/>
  <c r="O108" i="3"/>
  <c r="P108" i="3"/>
  <c r="A109" i="3"/>
  <c r="B109" i="3"/>
  <c r="C109" i="3"/>
  <c r="D109" i="3"/>
  <c r="E109" i="3"/>
  <c r="F109" i="3"/>
  <c r="G109" i="3"/>
  <c r="H109" i="3"/>
  <c r="I109" i="3"/>
  <c r="J109" i="3"/>
  <c r="K109" i="3"/>
  <c r="L109" i="3"/>
  <c r="M109" i="3"/>
  <c r="N109" i="3"/>
  <c r="O109" i="3"/>
  <c r="P109" i="3"/>
  <c r="A110" i="3"/>
  <c r="B110" i="3"/>
  <c r="C110" i="3"/>
  <c r="D110" i="3"/>
  <c r="E110" i="3"/>
  <c r="F110" i="3"/>
  <c r="G110" i="3"/>
  <c r="H110" i="3"/>
  <c r="I110" i="3"/>
  <c r="J110" i="3"/>
  <c r="K110" i="3"/>
  <c r="L110" i="3"/>
  <c r="M110" i="3"/>
  <c r="N110" i="3"/>
  <c r="O110" i="3"/>
  <c r="P110" i="3"/>
  <c r="A111" i="3"/>
  <c r="B111" i="3"/>
  <c r="C111" i="3"/>
  <c r="D111" i="3"/>
  <c r="E111" i="3"/>
  <c r="F111" i="3"/>
  <c r="G111" i="3"/>
  <c r="H111" i="3"/>
  <c r="I111" i="3"/>
  <c r="J111" i="3"/>
  <c r="K111" i="3"/>
  <c r="L111" i="3"/>
  <c r="M111" i="3"/>
  <c r="N111" i="3"/>
  <c r="O111" i="3"/>
  <c r="P111" i="3"/>
  <c r="A112" i="3"/>
  <c r="B112" i="3"/>
  <c r="C112" i="3"/>
  <c r="D112" i="3"/>
  <c r="E112" i="3"/>
  <c r="F112" i="3"/>
  <c r="G112" i="3"/>
  <c r="H112" i="3"/>
  <c r="I112" i="3"/>
  <c r="J112" i="3"/>
  <c r="K112" i="3"/>
  <c r="L112" i="3"/>
  <c r="M112" i="3"/>
  <c r="N112" i="3"/>
  <c r="O112" i="3"/>
  <c r="P112" i="3"/>
  <c r="A113" i="3"/>
  <c r="B113" i="3"/>
  <c r="C113" i="3"/>
  <c r="D113" i="3"/>
  <c r="E113" i="3"/>
  <c r="F113" i="3"/>
  <c r="G113" i="3"/>
  <c r="H113" i="3"/>
  <c r="I113" i="3"/>
  <c r="J113" i="3"/>
  <c r="K113" i="3"/>
  <c r="L113" i="3"/>
  <c r="M113" i="3"/>
  <c r="N113" i="3"/>
  <c r="O113" i="3"/>
  <c r="P113" i="3"/>
  <c r="A114" i="3"/>
  <c r="B114" i="3"/>
  <c r="C114" i="3"/>
  <c r="D114" i="3"/>
  <c r="E114" i="3"/>
  <c r="F114" i="3"/>
  <c r="G114" i="3"/>
  <c r="H114" i="3"/>
  <c r="I114" i="3"/>
  <c r="J114" i="3"/>
  <c r="K114" i="3"/>
  <c r="L114" i="3"/>
  <c r="M114" i="3"/>
  <c r="N114" i="3"/>
  <c r="O114" i="3"/>
  <c r="P114" i="3"/>
  <c r="A115" i="3"/>
  <c r="B115" i="3"/>
  <c r="C115" i="3"/>
  <c r="D115" i="3"/>
  <c r="E115" i="3"/>
  <c r="F115" i="3"/>
  <c r="G115" i="3"/>
  <c r="H115" i="3"/>
  <c r="I115" i="3"/>
  <c r="J115" i="3"/>
  <c r="K115" i="3"/>
  <c r="L115" i="3"/>
  <c r="M115" i="3"/>
  <c r="N115" i="3"/>
  <c r="O115" i="3"/>
  <c r="P115" i="3"/>
  <c r="A116" i="3"/>
  <c r="B116" i="3"/>
  <c r="C116" i="3"/>
  <c r="D116" i="3"/>
  <c r="E116" i="3"/>
  <c r="F116" i="3"/>
  <c r="G116" i="3"/>
  <c r="H116" i="3"/>
  <c r="I116" i="3"/>
  <c r="J116" i="3"/>
  <c r="K116" i="3"/>
  <c r="L116" i="3"/>
  <c r="M116" i="3"/>
  <c r="N116" i="3"/>
  <c r="O116" i="3"/>
  <c r="P116" i="3"/>
  <c r="A117" i="3"/>
  <c r="B117" i="3"/>
  <c r="C117" i="3"/>
  <c r="D117" i="3"/>
  <c r="E117" i="3"/>
  <c r="F117" i="3"/>
  <c r="G117" i="3"/>
  <c r="H117" i="3"/>
  <c r="I117" i="3"/>
  <c r="J117" i="3"/>
  <c r="K117" i="3"/>
  <c r="L117" i="3"/>
  <c r="M117" i="3"/>
  <c r="N117" i="3"/>
  <c r="O117" i="3"/>
  <c r="P117" i="3"/>
  <c r="A118" i="3"/>
  <c r="B118" i="3"/>
  <c r="C118" i="3"/>
  <c r="D118" i="3"/>
  <c r="E118" i="3"/>
  <c r="F118" i="3"/>
  <c r="G118" i="3"/>
  <c r="H118" i="3"/>
  <c r="I118" i="3"/>
  <c r="J118" i="3"/>
  <c r="K118" i="3"/>
  <c r="L118" i="3"/>
  <c r="M118" i="3"/>
  <c r="N118" i="3"/>
  <c r="O118" i="3"/>
  <c r="P118" i="3"/>
  <c r="A119" i="3"/>
  <c r="B119" i="3"/>
  <c r="C119" i="3"/>
  <c r="D119" i="3"/>
  <c r="E119" i="3"/>
  <c r="F119" i="3"/>
  <c r="G119" i="3"/>
  <c r="H119" i="3"/>
  <c r="I119" i="3"/>
  <c r="J119" i="3"/>
  <c r="K119" i="3"/>
  <c r="L119" i="3"/>
  <c r="M119" i="3"/>
  <c r="N119" i="3"/>
  <c r="O119" i="3"/>
  <c r="P119" i="3"/>
  <c r="A120" i="3"/>
  <c r="B120" i="3"/>
  <c r="C120" i="3"/>
  <c r="D120" i="3"/>
  <c r="E120" i="3"/>
  <c r="F120" i="3"/>
  <c r="G120" i="3"/>
  <c r="H120" i="3"/>
  <c r="I120" i="3"/>
  <c r="J120" i="3"/>
  <c r="K120" i="3"/>
  <c r="L120" i="3"/>
  <c r="M120" i="3"/>
  <c r="N120" i="3"/>
  <c r="O120" i="3"/>
  <c r="P120" i="3"/>
  <c r="A121" i="3"/>
  <c r="B121" i="3"/>
  <c r="C121" i="3"/>
  <c r="D121" i="3"/>
  <c r="E121" i="3"/>
  <c r="F121" i="3"/>
  <c r="G121" i="3"/>
  <c r="H121" i="3"/>
  <c r="I121" i="3"/>
  <c r="J121" i="3"/>
  <c r="K121" i="3"/>
  <c r="L121" i="3"/>
  <c r="M121" i="3"/>
  <c r="N121" i="3"/>
  <c r="O121" i="3"/>
  <c r="P121" i="3"/>
  <c r="A122" i="3"/>
  <c r="B122" i="3"/>
  <c r="C122" i="3"/>
  <c r="D122" i="3"/>
  <c r="E122" i="3"/>
  <c r="F122" i="3"/>
  <c r="G122" i="3"/>
  <c r="H122" i="3"/>
  <c r="I122" i="3"/>
  <c r="J122" i="3"/>
  <c r="K122" i="3"/>
  <c r="L122" i="3"/>
  <c r="M122" i="3"/>
  <c r="N122" i="3"/>
  <c r="O122" i="3"/>
  <c r="P122" i="3"/>
  <c r="A123" i="3"/>
  <c r="B123" i="3"/>
  <c r="C123" i="3"/>
  <c r="D123" i="3"/>
  <c r="E123" i="3"/>
  <c r="F123" i="3"/>
  <c r="G123" i="3"/>
  <c r="H123" i="3"/>
  <c r="I123" i="3"/>
  <c r="J123" i="3"/>
  <c r="K123" i="3"/>
  <c r="L123" i="3"/>
  <c r="M123" i="3"/>
  <c r="N123" i="3"/>
  <c r="O123" i="3"/>
  <c r="P123" i="3"/>
  <c r="A124" i="3"/>
  <c r="B124" i="3"/>
  <c r="C124" i="3"/>
  <c r="D124" i="3"/>
  <c r="E124" i="3"/>
  <c r="F124" i="3"/>
  <c r="G124" i="3"/>
  <c r="H124" i="3"/>
  <c r="I124" i="3"/>
  <c r="J124" i="3"/>
  <c r="K124" i="3"/>
  <c r="L124" i="3"/>
  <c r="M124" i="3"/>
  <c r="N124" i="3"/>
  <c r="O124" i="3"/>
  <c r="P124" i="3"/>
  <c r="A125" i="3"/>
  <c r="B125" i="3"/>
  <c r="C125" i="3"/>
  <c r="D125" i="3"/>
  <c r="E125" i="3"/>
  <c r="F125" i="3"/>
  <c r="G125" i="3"/>
  <c r="H125" i="3"/>
  <c r="I125" i="3"/>
  <c r="J125" i="3"/>
  <c r="K125" i="3"/>
  <c r="L125" i="3"/>
  <c r="M125" i="3"/>
  <c r="N125" i="3"/>
  <c r="O125" i="3"/>
  <c r="P125" i="3"/>
  <c r="A126" i="3"/>
  <c r="B126" i="3"/>
  <c r="C126" i="3"/>
  <c r="D126" i="3"/>
  <c r="E126" i="3"/>
  <c r="F126" i="3"/>
  <c r="G126" i="3"/>
  <c r="H126" i="3"/>
  <c r="I126" i="3"/>
  <c r="J126" i="3"/>
  <c r="K126" i="3"/>
  <c r="L126" i="3"/>
  <c r="M126" i="3"/>
  <c r="N126" i="3"/>
  <c r="O126" i="3"/>
  <c r="P126" i="3"/>
  <c r="A127" i="3"/>
  <c r="B127" i="3"/>
  <c r="C127" i="3"/>
  <c r="D127" i="3"/>
  <c r="E127" i="3"/>
  <c r="F127" i="3"/>
  <c r="G127" i="3"/>
  <c r="H127" i="3"/>
  <c r="I127" i="3"/>
  <c r="J127" i="3"/>
  <c r="K127" i="3"/>
  <c r="L127" i="3"/>
  <c r="M127" i="3"/>
  <c r="N127" i="3"/>
  <c r="O127" i="3"/>
  <c r="P127" i="3"/>
  <c r="A128" i="3"/>
  <c r="B128" i="3"/>
  <c r="C128" i="3"/>
  <c r="D128" i="3"/>
  <c r="E128" i="3"/>
  <c r="F128" i="3"/>
  <c r="G128" i="3"/>
  <c r="H128" i="3"/>
  <c r="I128" i="3"/>
  <c r="J128" i="3"/>
  <c r="K128" i="3"/>
  <c r="L128" i="3"/>
  <c r="M128" i="3"/>
  <c r="N128" i="3"/>
  <c r="O128" i="3"/>
  <c r="P128" i="3"/>
  <c r="A129" i="3"/>
  <c r="B129" i="3"/>
  <c r="C129" i="3"/>
  <c r="D129" i="3"/>
  <c r="E129" i="3"/>
  <c r="F129" i="3"/>
  <c r="G129" i="3"/>
  <c r="H129" i="3"/>
  <c r="I129" i="3"/>
  <c r="J129" i="3"/>
  <c r="K129" i="3"/>
  <c r="L129" i="3"/>
  <c r="M129" i="3"/>
  <c r="N129" i="3"/>
  <c r="O129" i="3"/>
  <c r="P129" i="3"/>
  <c r="A130" i="3"/>
  <c r="B130" i="3"/>
  <c r="C130" i="3"/>
  <c r="D130" i="3"/>
  <c r="E130" i="3"/>
  <c r="F130" i="3"/>
  <c r="G130" i="3"/>
  <c r="H130" i="3"/>
  <c r="I130" i="3"/>
  <c r="J130" i="3"/>
  <c r="K130" i="3"/>
  <c r="L130" i="3"/>
  <c r="M130" i="3"/>
  <c r="N130" i="3"/>
  <c r="O130" i="3"/>
  <c r="P130" i="3"/>
  <c r="A131" i="3"/>
  <c r="B131" i="3"/>
  <c r="C131" i="3"/>
  <c r="D131" i="3"/>
  <c r="E131" i="3"/>
  <c r="F131" i="3"/>
  <c r="G131" i="3"/>
  <c r="H131" i="3"/>
  <c r="I131" i="3"/>
  <c r="J131" i="3"/>
  <c r="K131" i="3"/>
  <c r="L131" i="3"/>
  <c r="M131" i="3"/>
  <c r="N131" i="3"/>
  <c r="O131" i="3"/>
  <c r="P131" i="3"/>
  <c r="A132" i="3"/>
  <c r="B132" i="3"/>
  <c r="C132" i="3"/>
  <c r="D132" i="3"/>
  <c r="E132" i="3"/>
  <c r="F132" i="3"/>
  <c r="G132" i="3"/>
  <c r="H132" i="3"/>
  <c r="I132" i="3"/>
  <c r="J132" i="3"/>
  <c r="K132" i="3"/>
  <c r="L132" i="3"/>
  <c r="M132" i="3"/>
  <c r="N132" i="3"/>
  <c r="O132" i="3"/>
  <c r="P132" i="3"/>
  <c r="A133" i="3"/>
  <c r="B133" i="3"/>
  <c r="C133" i="3"/>
  <c r="D133" i="3"/>
  <c r="E133" i="3"/>
  <c r="F133" i="3"/>
  <c r="G133" i="3"/>
  <c r="H133" i="3"/>
  <c r="I133" i="3"/>
  <c r="J133" i="3"/>
  <c r="K133" i="3"/>
  <c r="L133" i="3"/>
  <c r="M133" i="3"/>
  <c r="N133" i="3"/>
  <c r="O133" i="3"/>
  <c r="P133" i="3"/>
  <c r="A134" i="3"/>
  <c r="B134" i="3"/>
  <c r="C134" i="3"/>
  <c r="D134" i="3"/>
  <c r="E134" i="3"/>
  <c r="F134" i="3"/>
  <c r="G134" i="3"/>
  <c r="H134" i="3"/>
  <c r="I134" i="3"/>
  <c r="J134" i="3"/>
  <c r="K134" i="3"/>
  <c r="L134" i="3"/>
  <c r="M134" i="3"/>
  <c r="N134" i="3"/>
  <c r="O134" i="3"/>
  <c r="P134" i="3"/>
  <c r="A135" i="3"/>
  <c r="B4" i="3"/>
  <c r="C4" i="3"/>
  <c r="D4" i="3"/>
  <c r="E4" i="3"/>
  <c r="F4" i="3"/>
  <c r="G4" i="3"/>
  <c r="H4" i="3"/>
  <c r="I4" i="3"/>
  <c r="J4" i="3"/>
  <c r="K4" i="3"/>
  <c r="L4" i="3"/>
  <c r="M4" i="3"/>
  <c r="N4" i="3"/>
  <c r="O4" i="3"/>
  <c r="P4" i="3"/>
  <c r="A4" i="3"/>
  <c r="S5" i="2"/>
  <c r="S6" i="2"/>
  <c r="S9" i="2"/>
  <c r="S10" i="2"/>
  <c r="S12" i="2"/>
  <c r="S13" i="2"/>
  <c r="S14" i="2"/>
  <c r="S16" i="2"/>
  <c r="S17" i="2"/>
  <c r="S18" i="2"/>
  <c r="S19" i="2"/>
  <c r="S20" i="2"/>
  <c r="S21" i="2"/>
  <c r="S22" i="2"/>
  <c r="S25" i="2"/>
  <c r="S26" i="2"/>
  <c r="S29" i="2"/>
  <c r="S30" i="2"/>
  <c r="S33" i="2"/>
  <c r="S34" i="2"/>
  <c r="S36" i="2"/>
  <c r="S37" i="2"/>
  <c r="S38" i="2"/>
  <c r="S40" i="2"/>
  <c r="S41" i="2"/>
  <c r="S42" i="2"/>
  <c r="S45" i="2"/>
  <c r="S46" i="2"/>
  <c r="S48" i="2"/>
  <c r="S49" i="2"/>
  <c r="S50" i="2"/>
  <c r="S53" i="2"/>
  <c r="S54" i="2"/>
  <c r="S55" i="2"/>
  <c r="S57" i="2"/>
  <c r="S58" i="2"/>
  <c r="S60" i="2"/>
  <c r="S61" i="2"/>
  <c r="S62" i="2"/>
  <c r="S64" i="2"/>
  <c r="S65" i="2"/>
  <c r="S66" i="2"/>
  <c r="S69" i="2"/>
  <c r="S70" i="2"/>
  <c r="S73" i="2"/>
  <c r="S74" i="2"/>
  <c r="S75" i="2"/>
  <c r="S77" i="2"/>
  <c r="S78" i="2"/>
  <c r="S81" i="2"/>
  <c r="S82" i="2"/>
  <c r="S85" i="2"/>
  <c r="S86" i="2"/>
  <c r="S89" i="2"/>
  <c r="S90" i="2"/>
  <c r="S93" i="2"/>
  <c r="S94" i="2"/>
  <c r="S97" i="2"/>
  <c r="S98" i="2"/>
  <c r="S99" i="2"/>
  <c r="S101" i="2"/>
  <c r="S102" i="2"/>
  <c r="S104" i="2"/>
  <c r="S105" i="2"/>
  <c r="S106" i="2"/>
  <c r="S109" i="2"/>
  <c r="S110" i="2"/>
  <c r="S111" i="2"/>
  <c r="S113" i="2"/>
  <c r="S114" i="2"/>
  <c r="S117" i="2"/>
  <c r="S118" i="2"/>
  <c r="S120" i="2"/>
  <c r="S121" i="2"/>
  <c r="S122" i="2"/>
  <c r="S123" i="2"/>
  <c r="S125" i="2"/>
  <c r="S126" i="2"/>
  <c r="S127" i="2"/>
  <c r="S129" i="2"/>
  <c r="S130" i="2"/>
  <c r="S132" i="2"/>
  <c r="S133" i="2"/>
  <c r="S134" i="2"/>
  <c r="S4" i="2"/>
  <c r="D15" i="14" l="1"/>
  <c r="D3" i="14"/>
  <c r="D23" i="14"/>
  <c r="D8" i="14"/>
  <c r="D44" i="14"/>
  <c r="D12" i="14"/>
  <c r="D27" i="14"/>
  <c r="D54" i="14"/>
  <c r="D38" i="14"/>
  <c r="D22" i="14"/>
  <c r="D6" i="14"/>
  <c r="D41" i="14"/>
  <c r="D25" i="14"/>
  <c r="D9" i="14"/>
  <c r="D32" i="14"/>
  <c r="D28" i="14"/>
  <c r="D43" i="14"/>
  <c r="D46" i="14"/>
  <c r="D49" i="14"/>
  <c r="D17" i="14"/>
  <c r="D39" i="14"/>
  <c r="D52" i="14"/>
  <c r="D35" i="14"/>
  <c r="D42" i="14"/>
  <c r="D10" i="14"/>
  <c r="D29" i="14"/>
  <c r="D40" i="14"/>
  <c r="D48" i="14"/>
  <c r="D47" i="14"/>
  <c r="D36" i="14"/>
  <c r="D51" i="14"/>
  <c r="D19" i="14"/>
  <c r="D50" i="14"/>
  <c r="D34" i="14"/>
  <c r="D18" i="14"/>
  <c r="D53" i="14"/>
  <c r="D37" i="14"/>
  <c r="D21" i="14"/>
  <c r="D5" i="14"/>
  <c r="D4" i="14"/>
  <c r="D31" i="14"/>
  <c r="D11" i="14"/>
  <c r="D30" i="14"/>
  <c r="D14" i="14"/>
  <c r="D33" i="14"/>
  <c r="D16" i="14"/>
  <c r="D20" i="14"/>
  <c r="D7" i="14"/>
  <c r="D26" i="14"/>
  <c r="D45" i="14"/>
  <c r="D13" i="14"/>
  <c r="C55" i="14"/>
  <c r="D55" i="14" l="1"/>
</calcChain>
</file>

<file path=xl/comments1.xml><?xml version="1.0" encoding="utf-8"?>
<comments xmlns="http://schemas.openxmlformats.org/spreadsheetml/2006/main">
  <authors>
    <author>Autorius</author>
  </authors>
  <commentList>
    <comment ref="Q32" authorId="0" shapeId="0">
      <text>
        <r>
          <rPr>
            <b/>
            <sz val="9"/>
            <color rgb="FF000000"/>
            <rFont val="Tahoma"/>
            <family val="2"/>
            <charset val="186"/>
          </rPr>
          <t>Autorius:</t>
        </r>
        <r>
          <rPr>
            <sz val="9"/>
            <color rgb="FF000000"/>
            <rFont val="Tahoma"/>
            <family val="2"/>
            <charset val="186"/>
          </rPr>
          <t xml:space="preserve">
buvo 2018/06</t>
        </r>
      </text>
    </comment>
  </commentList>
</comments>
</file>

<file path=xl/comments2.xml><?xml version="1.0" encoding="utf-8"?>
<comments xmlns="http://schemas.openxmlformats.org/spreadsheetml/2006/main">
  <authors>
    <author>Autorius</author>
  </authors>
  <commentList>
    <comment ref="Q32" authorId="0" shapeId="0">
      <text>
        <r>
          <rPr>
            <b/>
            <sz val="9"/>
            <color rgb="FF000000"/>
            <rFont val="Tahoma"/>
            <family val="2"/>
            <charset val="186"/>
          </rPr>
          <t>Autorius:</t>
        </r>
        <r>
          <rPr>
            <sz val="9"/>
            <color rgb="FF000000"/>
            <rFont val="Tahoma"/>
            <family val="2"/>
            <charset val="186"/>
          </rPr>
          <t xml:space="preserve">
buvo 2019</t>
        </r>
      </text>
    </comment>
  </commentList>
</comments>
</file>

<file path=xl/sharedStrings.xml><?xml version="1.0" encoding="utf-8"?>
<sst xmlns="http://schemas.openxmlformats.org/spreadsheetml/2006/main" count="3152" uniqueCount="753">
  <si>
    <t>Prioritetas:</t>
  </si>
  <si>
    <t>Kodas</t>
  </si>
  <si>
    <t>Metai:</t>
  </si>
  <si>
    <t>Vertinimo kriterijaus pavadinimas</t>
  </si>
  <si>
    <t>Nr.</t>
  </si>
  <si>
    <t>Pavadinimas</t>
  </si>
  <si>
    <t>1.1.1</t>
  </si>
  <si>
    <t>Vertinimo kriterijaus pavadinimas ir matavimo vienetai</t>
  </si>
  <si>
    <t xml:space="preserve">PLANO ĮGYVENDINIMO STEBĖSENOS DUOMENŲ SUVESTINĖ </t>
  </si>
  <si>
    <t>1 lentelė. Efekto ir rezultato vertinimo kriterijų pasiekimas.</t>
  </si>
  <si>
    <t>Nuokrypio intervalai</t>
  </si>
  <si>
    <t>Faktinė reikšmė:</t>
  </si>
  <si>
    <t>2 lentelė. Pagrindinių projektų įgyvendinimo etapų terminai – projektų įtraukimas į regiono arba valstybės projektų sąrašus*.</t>
  </si>
  <si>
    <t>Požymiai</t>
  </si>
  <si>
    <t>Lėšų poreikis ir finansavimo šaltiniai (Eur)</t>
  </si>
  <si>
    <t>Projektų įtraukimas į regiono arba valstybės projektų sąrašus</t>
  </si>
  <si>
    <t>Projektas</t>
  </si>
  <si>
    <t>Ministerija</t>
  </si>
  <si>
    <t>Įgyvendinimo teritorija</t>
  </si>
  <si>
    <t>Veiksmų programos įgyvendinimo plano arba Kaimo plėtros programos priemonė (Nr.)</t>
  </si>
  <si>
    <t>R/V/KT**</t>
  </si>
  <si>
    <t>ITI, RSP***</t>
  </si>
  <si>
    <t>Iš viso:</t>
  </si>
  <si>
    <t>Savivaldybės biudžetas</t>
  </si>
  <si>
    <t>Valstybės biudžetas</t>
  </si>
  <si>
    <t>Privačios lėšos</t>
  </si>
  <si>
    <t>Kitos viešosios lėšos</t>
  </si>
  <si>
    <t>ES lėšos</t>
  </si>
  <si>
    <t>Planuota (metai, mėnuo)</t>
  </si>
  <si>
    <t>Faktiškai įvykdyta (metai, mėnuo)</t>
  </si>
  <si>
    <t>Vėlavimas (mėnesiais)</t>
  </si>
  <si>
    <t>1.</t>
  </si>
  <si>
    <t>1.1</t>
  </si>
  <si>
    <t>-</t>
  </si>
  <si>
    <t>1.1.1.1</t>
  </si>
  <si>
    <t>1.1.1.1.1</t>
  </si>
  <si>
    <t>1.1.1.1.2</t>
  </si>
  <si>
    <t>1.1.1.2</t>
  </si>
  <si>
    <t>1.1.1.2.1</t>
  </si>
  <si>
    <t>1.1.1.2.2</t>
  </si>
  <si>
    <t>* Pildoma projektams, kuriuos buvo numatyta įtraukti į regiono arba valstybės projektų sąrašus iki einamojo ketvirčio pabaigos.</t>
  </si>
  <si>
    <t>*** ITI – projektas, įgyvendinamas pagal integruotą teritorijos (-ų) vystymo programą, RSP – regioninės svarbos projektas.</t>
  </si>
  <si>
    <t>3 lentelė. Pagrindinių projektų įgyvendinimo etapų terminai – projektų paraiškų pateikimas įgyvendinančiajai institucijai*.</t>
  </si>
  <si>
    <t>Projektų paraiškų pateikimas įgyvendinančiajai institucijai</t>
  </si>
  <si>
    <t>R/V/KT</t>
  </si>
  <si>
    <t>ITI, RSP</t>
  </si>
  <si>
    <t>4 lentelė. Pagrindinių projektų įgyvendinimo etapų terminai – projektų finansavimo sutarčių sudarymas*.</t>
  </si>
  <si>
    <t>Projektų finansavimo sutarčių sudarymas</t>
  </si>
  <si>
    <t>5 lentelė. Pagrindinių projektų įgyvendinimo etapų terminai – projektų užbaigimas*.</t>
  </si>
  <si>
    <t>6 lentelė. Planui įgyvendinti skirti asignavimai*.</t>
  </si>
  <si>
    <t>Planuota</t>
  </si>
  <si>
    <t>Skirta**</t>
  </si>
  <si>
    <t>Skirta</t>
  </si>
  <si>
    <t>7 lentelė. Planui įgyvendinti panaudoti asignavimai*.</t>
  </si>
  <si>
    <t>Panaudota</t>
  </si>
  <si>
    <t>8 lentelė. Lėšų paskirstymas pagal Veiksmų programos įgyvendinimo plano priemones ir Kaimo plėtros programos priemones (tūkst. Eur) (sudarytos projektų finansavimo sutartys, kaupiamuoju būdu).</t>
  </si>
  <si>
    <t>Veiksmų programos įgyvendinimo plano ir Kaimo plėtros programos priemonė (Nr.)</t>
  </si>
  <si>
    <t>Veiksmų programos įgyvendinimo plano ir Kaimo plėtros programos priemonės pavadinimas</t>
  </si>
  <si>
    <t>9 lentelė. Baigti projektai pagal pagrindinę veiklų grupę (kaupiamuoju būdu, nuo plano įgyvendinimo pradžios).</t>
  </si>
  <si>
    <t>Projektų, kuriems veiklų grupė priskirta kaip pagrindinė, skaičius</t>
  </si>
  <si>
    <t>Projektų, kuriems veiklų grupė priskirta kaip pagrindinė, panaudotas finansavimas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</si>
  <si>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</si>
  <si>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</si>
  <si>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</si>
  <si>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</si>
  <si>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</si>
  <si>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</si>
  <si>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</si>
  <si>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</si>
  <si>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</si>
  <si>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</si>
  <si>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</si>
  <si>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</si>
  <si>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</si>
  <si>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</si>
  <si>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</si>
  <si>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</si>
  <si>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</si>
  <si>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</si>
  <si>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</si>
  <si>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</si>
  <si>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</si>
  <si>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</si>
  <si>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</si>
  <si>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</si>
  <si>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</si>
  <si>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</si>
  <si>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</si>
  <si>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</si>
  <si>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</si>
  <si>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</si>
  <si>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</si>
  <si>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</si>
  <si>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</si>
  <si>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</si>
  <si>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</si>
  <si>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</si>
  <si>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</si>
  <si>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</si>
  <si>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</si>
  <si>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</si>
  <si>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</si>
  <si>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</si>
  <si>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</si>
  <si>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</si>
  <si>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</si>
  <si>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</si>
  <si>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</si>
  <si>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ar paslaugos</t>
  </si>
  <si>
    <t>Privačių juridinių asmenų ir juridinio asmens statuso neturinčių organizacijų gamybos srities projektai</t>
  </si>
  <si>
    <t>Privačių juridinių asmenų ir juridinio asmens statuso neturinčių organizacijų paslaugų srities projektai</t>
  </si>
  <si>
    <t xml:space="preserve">  10 lentelė. Pasiektos produkto ir rezultato vertinimo kriterijų reikšmės kaupiamuoju būdu (nuo plano įgyvendinimo pradžios).</t>
  </si>
  <si>
    <t>Natura 2000 teritorijų tvarkymas ir pritaikymas</t>
  </si>
  <si>
    <t>Projektų etapai</t>
  </si>
  <si>
    <t>Unikalus numeris</t>
  </si>
  <si>
    <t>Unikalus numeris****</t>
  </si>
  <si>
    <r>
      <t>a</t>
    </r>
    <r>
      <rPr>
        <sz val="10"/>
        <color theme="1"/>
        <rFont val="Times New Roman"/>
        <family val="1"/>
        <charset val="186"/>
      </rPr>
      <t xml:space="preserve"> [a; +∞) arba (-∞; a] – labai gerai</t>
    </r>
  </si>
  <si>
    <r>
      <t>b</t>
    </r>
    <r>
      <rPr>
        <sz val="10"/>
        <color theme="1"/>
        <rFont val="Times New Roman"/>
        <family val="1"/>
        <charset val="186"/>
      </rPr>
      <t xml:space="preserve"> (a; b) – gerai</t>
    </r>
  </si>
  <si>
    <r>
      <t>c</t>
    </r>
    <r>
      <rPr>
        <sz val="10"/>
        <color theme="1"/>
        <rFont val="Times New Roman"/>
        <family val="1"/>
        <charset val="186"/>
      </rPr>
      <t xml:space="preserve"> [b; c) – patenkinamai; (-∞; c] arba [c; +∞) – blogai</t>
    </r>
  </si>
  <si>
    <t xml:space="preserve">**** 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</si>
  <si>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Pareiškėjas / projekto vykdytojas</t>
  </si>
  <si>
    <t>Kita tarptautinė finansinė parama</t>
  </si>
  <si>
    <t>**R – regiono projektas, V – valstybės projektas, KT – projektas, atrinktas kitu atrankos būdu.</t>
  </si>
  <si>
    <r>
      <t xml:space="preserve">Paskutinio duomenų atnaujinimo data: </t>
    </r>
    <r>
      <rPr>
        <b/>
        <i/>
        <sz val="12"/>
        <color theme="1"/>
        <rFont val="Times New Roman"/>
        <family val="1"/>
        <charset val="186"/>
      </rPr>
      <t>2019-01-01</t>
    </r>
  </si>
  <si>
    <t> 1.1-ef-1</t>
  </si>
  <si>
    <t>Bendrasis vidaus produktas, mln. Eur.</t>
  </si>
  <si>
    <t>TAURAGĖS REGIONO PLĖTROS PLANO 2014–2020 METAMS ĮGYVENDINIMO                                                         2018 METŲ IV KETVIRČIO ATASKAITA</t>
  </si>
  <si>
    <t> 1.1-ef-2</t>
  </si>
  <si>
    <t>Registruotų bedarbių ir darbingo amžiaus gyventojų santykis, lyginant su šalies vidurkiu, proc.</t>
  </si>
  <si>
    <t>1.1.1-r-1</t>
  </si>
  <si>
    <t>Įgyvendintų projektų skaičius.(ITI), vnt.</t>
  </si>
  <si>
    <t>1.1.1-r-2</t>
  </si>
  <si>
    <t>Kompleksiškai sutvarkytų tikslinių teritorijų skaičius (ITI), vnt.</t>
  </si>
  <si>
    <t>1.1.1-r-3</t>
  </si>
  <si>
    <t>Kompleksiškai sutvarkyti miestai, vnt.</t>
  </si>
  <si>
    <t> 1.1.1-r-4</t>
  </si>
  <si>
    <t>Sutvarkytos pereinamojo laikotarpio tikslinės teritorijos, vnt.</t>
  </si>
  <si>
    <t>1.2-ef-2</t>
  </si>
  <si>
    <t>Vidutinis mėnesinis bruto darbo užmokestis, lyginant su šalies vidurkiu, proc.</t>
  </si>
  <si>
    <t>1.1.2-r-1</t>
  </si>
  <si>
    <t>Kompleksiškai atnaujintų kaimo vietovių skaičius (1-6 tūkst. gyv.).</t>
  </si>
  <si>
    <t>1.1.2-r-2</t>
  </si>
  <si>
    <t>Pagrindinių paslaugų ir kaimų atnaujinimo kaimo vietovėse įgyvendintų priemonių skaičius, vnt.</t>
  </si>
  <si>
    <t>1.2.1-r-1</t>
  </si>
  <si>
    <t>Įgyvendintų susisiekimo sistemos tobulinimo projektų skaičius, vnt.</t>
  </si>
  <si>
    <t>1.2.1-r-2</t>
  </si>
  <si>
    <t>Kelių eismo įvykių skaičiaus sumažinimas regione, proc.</t>
  </si>
  <si>
    <t>1.2.2-r-1</t>
  </si>
  <si>
    <t>Sutvarkytų, modernizuotų ir atnaujintų kultūros paveldo objektų skaičius, vnt.</t>
  </si>
  <si>
    <t>1.2.2-r-2</t>
  </si>
  <si>
    <t>Sutvarkytų, modernizuotų ir atnaujintų kultūros infrastruktūros objektų skaičius, vnt.</t>
  </si>
  <si>
    <t> 1.2.3-r-1</t>
  </si>
  <si>
    <t>Turistų skaičiaus padidėjimas, proc.</t>
  </si>
  <si>
    <t>2.1-ef-1</t>
  </si>
  <si>
    <t>Regiono savivaldybių, pagerinusių vietą Lietuvos savivaldybių indekse, skaičius.</t>
  </si>
  <si>
    <t>2.1-ef-2</t>
  </si>
  <si>
    <t>Gyventojų, kuriems padidinta švietimo, sveikatos ir socialinės priežiūros paslaugų aprėptis ir prieinamumas, apimties padidėjimas, proc.</t>
  </si>
  <si>
    <t>2.1.1-r-1</t>
  </si>
  <si>
    <t>Ikimokyklinio ir priešmokyklinio ugdymo, bendrojo lavinimo ir neformaliojo švietimo įstaigų modernizavimo projektų skaičius, vnt.</t>
  </si>
  <si>
    <t>2.1.2-r-1</t>
  </si>
  <si>
    <t>Įgyvendintų sveikatos paslaugų gerinimo ir prieinamumo didinimo bei sveiko senėjimo proceso ugdymo projektų skaičius, vnt.</t>
  </si>
  <si>
    <t>2.1.3-r-1</t>
  </si>
  <si>
    <t>Įsigytų arba naujai įrengtų socialinių būstų skaičius, vnt.</t>
  </si>
  <si>
    <t>2.2-ef-1</t>
  </si>
  <si>
    <t>Savivaldybių, pagerinusių viešąjį valdymą ir jo  paslaugų kokybę, skaičius, vnt.</t>
  </si>
  <si>
    <t>2.2.1-r-1</t>
  </si>
  <si>
    <t>Viešojo valdymo darbuotojų, dalyvavusių kompetencijos ir  aptarnavimo kokybės gerinimo veiklose, skaičius, vnt.</t>
  </si>
  <si>
    <t>3.1-ef-1</t>
  </si>
  <si>
    <t>Gyventojų, aprūpintų aukštos kokybės vandentvarkos paslauga, aprėpties padidėjimas, proc.</t>
  </si>
  <si>
    <t>3.1-ef-2</t>
  </si>
  <si>
    <t>Gyventojų, aprūpintų aukštos kokybės atliekų tvarkymo paslauga, aprėpties padidėjimas, proc.</t>
  </si>
  <si>
    <t>3.1.1-r-1</t>
  </si>
  <si>
    <t>Įgyvendintų rekonstruojamų, modernizuojamų ir naujai nutiestų vandens tiekimo tinklų ir nuotekų tinklų įrengimo  projektų skaičius, vnt.</t>
  </si>
  <si>
    <t>3.1.2-r-1</t>
  </si>
  <si>
    <t>Į sąvartyną pašalinamų komunalinių atliekų dalis bendroje atliekų apimtyje, proc.</t>
  </si>
  <si>
    <t>3.2-ef-1</t>
  </si>
  <si>
    <t>Savivaldybių, kuriose įdiegtos kraštovaizdį ir ekologinę būklę gerinančios priemonės, skaičius.</t>
  </si>
  <si>
    <t>3.2.1-r-1</t>
  </si>
  <si>
    <t>Regione sutvarkytų apleistų ir užterštų teritorijų bei vandens telkinių skaičius, vnt.</t>
  </si>
  <si>
    <t>1.2.-ef-1</t>
  </si>
  <si>
    <t>Tiesioginių užsienio investicijų tenkančių 1 gyventojui regione padidėjimas, proc.</t>
  </si>
  <si>
    <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</si>
  <si>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</si>
  <si>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</si>
  <si>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</si>
  <si>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</si>
  <si>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Šilalės rajono Kvėdarnos gyvenamosios vietovės atnaujinimas</t>
  </si>
  <si>
    <t>ŠRSA</t>
  </si>
  <si>
    <t>VRM</t>
  </si>
  <si>
    <t>Kvėdarna</t>
  </si>
  <si>
    <t>08.2.1-CPVA-R-908</t>
  </si>
  <si>
    <t>R</t>
  </si>
  <si>
    <t>R089908-293000-1126</t>
  </si>
  <si>
    <t>Skaudvilės miesto infrastruktūros sutvarkymas</t>
  </si>
  <si>
    <t>TRSA</t>
  </si>
  <si>
    <t>Skaudvilė</t>
  </si>
  <si>
    <t>Priemonė: Miestų kompleksinė plėtra</t>
  </si>
  <si>
    <t>R089905-290000-1128</t>
  </si>
  <si>
    <t>Pagėgių miesto Turgaus aikštės įrengimas ir jos prieigų sutvarkymas</t>
  </si>
  <si>
    <t>PSA</t>
  </si>
  <si>
    <t>Pagėgiai</t>
  </si>
  <si>
    <t xml:space="preserve">07.1.1-CPVA-R-905 </t>
  </si>
  <si>
    <t>ITI</t>
  </si>
  <si>
    <t>R089905-280000-1129</t>
  </si>
  <si>
    <t>Apleistos teritorijos už Kultūros centro Pagėgių mieste konversija ir pritaikymas rekreaciniams, poilsio ir sveikatinimo poreikiams</t>
  </si>
  <si>
    <t>1.1.1.3</t>
  </si>
  <si>
    <t>Priemonė: Pereinamojo laikotarpio tikslinių teritorijų vystymas. I</t>
  </si>
  <si>
    <t>1.1.1.3.1</t>
  </si>
  <si>
    <t>R089902-340000-1131</t>
  </si>
  <si>
    <t>Apleistos teritorijos Tauragės miesto buvusiame kariniame  miestelyje viešųjų pastatų sutvarkymas ir pritaikymas  bendruomenės poreikiams</t>
  </si>
  <si>
    <t>Tauragės miestas</t>
  </si>
  <si>
    <t xml:space="preserve">07.1.1-CPVA-V-902 </t>
  </si>
  <si>
    <t>V</t>
  </si>
  <si>
    <t>1.1.1.4</t>
  </si>
  <si>
    <t>Priemonė: Pereinamojo laikotarpio tikslinių teritorijų vystymas. II</t>
  </si>
  <si>
    <t>1.1.1.4.1</t>
  </si>
  <si>
    <t>R089903-300000-1133</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</si>
  <si>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</si>
  <si>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</si>
  <si>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</si>
  <si>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</si>
  <si>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</si>
  <si>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</si>
  <si>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1.1.2.1</t>
  </si>
  <si>
    <t>Priemonė: Pagrindinės paslaugos ir kaimų atnaujinimas kaimo vietovėse</t>
  </si>
  <si>
    <t>JRSA, PSA, ŠRSA, TRSA</t>
  </si>
  <si>
    <t>ŽŪM</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</si>
  <si>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</si>
  <si>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</si>
  <si>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</si>
  <si>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</si>
  <si>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</si>
  <si>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</si>
  <si>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</si>
  <si>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</si>
  <si>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</si>
  <si>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</si>
  <si>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Eismo saugumo priemonių diegimas Šilalės mieste ir rajono gyvenvietėse</t>
  </si>
  <si>
    <t>SM</t>
  </si>
  <si>
    <t>Šilalės r.</t>
  </si>
  <si>
    <t>06.2.1-TID-R-511</t>
  </si>
  <si>
    <t>1.2.1.1.2</t>
  </si>
  <si>
    <t>R085511-120000-1140</t>
  </si>
  <si>
    <t>Jaunimo ir Rambyno gatvių Pagėgiuose infrastruktūros sutvarkymas</t>
  </si>
  <si>
    <t>Pagėgių miestas</t>
  </si>
  <si>
    <t>1.2.1.1.3</t>
  </si>
  <si>
    <t>R085511-120000-1141</t>
  </si>
  <si>
    <t>A. Giedraičio-Giedriaus gatvės rekonstravimas Jurbarko mieste</t>
  </si>
  <si>
    <t>Jurbarko miestas</t>
  </si>
  <si>
    <t>1.2.1.1.4</t>
  </si>
  <si>
    <t>R085511-190000-1142</t>
  </si>
  <si>
    <t>Eismo saugos priemonių diegimas Jurbarko miesto Lauko gatvėje</t>
  </si>
  <si>
    <t>1.2.1.1.5</t>
  </si>
  <si>
    <t>R085511-120000-1143</t>
  </si>
  <si>
    <t>Tauragės miesto gatvių rekonstrukcija (Žemaitės, Smėlynų g. ir Smėlynų skg.)</t>
  </si>
  <si>
    <t>1.2.1.2</t>
  </si>
  <si>
    <t>Priemonė: Darnaus judumo priemonių diegimas</t>
  </si>
  <si>
    <t>1.2.1.2.1</t>
  </si>
  <si>
    <t>R085514-190000-1145</t>
  </si>
  <si>
    <t>Darnaus judumo priemonių diegimas Tauragės mieste</t>
  </si>
  <si>
    <t>04.5.1-TID-R-514</t>
  </si>
  <si>
    <t>1.2.1.2.2</t>
  </si>
  <si>
    <t>R085513-500000-1146</t>
  </si>
  <si>
    <t xml:space="preserve">Tauragės miesto darnaus judumo plano parengimas </t>
  </si>
  <si>
    <t>04.5.1-TID-V-513</t>
  </si>
  <si>
    <t>1.2.1.3</t>
  </si>
  <si>
    <t>Priemonė: Pėsčiųjų ir dviračių takų rekonstrukcija ir plėtra</t>
  </si>
  <si>
    <t>1.2.1.3.1</t>
  </si>
  <si>
    <t>R085516-190000-1148</t>
  </si>
  <si>
    <t>Pėsčiųjų tako Vytauto Didžiojo gatvėje  Šilalės m. rekonstrukcija</t>
  </si>
  <si>
    <t>Šilalė</t>
  </si>
  <si>
    <t xml:space="preserve">04.5.1-TID-R-516 </t>
  </si>
  <si>
    <t>1.2.1.3.2</t>
  </si>
  <si>
    <t>R085516-190000-1149</t>
  </si>
  <si>
    <t>Pėsčiųjų ir dviračių takų įrengimas prie Jankaus gatvės Pagėgiuose</t>
  </si>
  <si>
    <t>1.2.1.3.3</t>
  </si>
  <si>
    <t>R085516-190000-1150</t>
  </si>
  <si>
    <t>Pėsčiųjų ir dviračių tako įrengimas Jurbarko miesto Barkūnų gatvėje</t>
  </si>
  <si>
    <t>1.2.1.3.4</t>
  </si>
  <si>
    <t>R085516-190000-1151</t>
  </si>
  <si>
    <t>Pėsčiųjų ir dviračių tako įrengimas iki Norkaičių gyvenvietės</t>
  </si>
  <si>
    <t>Tauragės rajonas</t>
  </si>
  <si>
    <t>1.2.1.4</t>
  </si>
  <si>
    <t>Priemonė: Vietinio susisiekimo viešojo transporto priemonių parko atnaujinimas</t>
  </si>
  <si>
    <t>1.2.1.4.1</t>
  </si>
  <si>
    <t>R085518-100000-1153</t>
  </si>
  <si>
    <t>Tauragės miesto viešojo susisiekimo parko transporto priemonių atnaujinimas</t>
  </si>
  <si>
    <t>04.5.1-TID-R-518</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</si>
  <si>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</si>
  <si>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</si>
  <si>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</si>
  <si>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</si>
  <si>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</si>
  <si>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</si>
  <si>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Tauragės krašto muziejaus modernizavimas</t>
  </si>
  <si>
    <t>KM</t>
  </si>
  <si>
    <t>07.1.1-CPVA-R-305</t>
  </si>
  <si>
    <t>1.2.2.1.2</t>
  </si>
  <si>
    <t>R083305-330000-1157</t>
  </si>
  <si>
    <t>Jurbarko kultūros centro modernizavimas</t>
  </si>
  <si>
    <t>1.2.2.2</t>
  </si>
  <si>
    <t>Priemonė: Aktualizuoti savivaldybių kultūros paveldo objektus</t>
  </si>
  <si>
    <t>1.2.2.2.1</t>
  </si>
  <si>
    <t>R083302-440000-1159</t>
  </si>
  <si>
    <t xml:space="preserve">Tauragės pilies rūsio kultūros paveldo savybių išsaugojimas ir pritaikymas bendruomeniniams poreikiams </t>
  </si>
  <si>
    <t>05.4.1-CPVA-R-302</t>
  </si>
  <si>
    <t>1.2.2.2.2</t>
  </si>
  <si>
    <t>R083302-440000-1160</t>
  </si>
  <si>
    <t>Požerės Kristaus Atsimainymo bažnyčios komplekso aktualizavimas vietos bendruomenės poreikiams</t>
  </si>
  <si>
    <t>Požerės k.</t>
  </si>
  <si>
    <t>1.2.2.2.3</t>
  </si>
  <si>
    <t>R083302-440000-1161</t>
  </si>
  <si>
    <t xml:space="preserve">Buvusio Kristijono Donelaičio gimnazijos pastato Vilniaus g. 46, Pagėgiai, aktų salės ir vidaus laiptų paveldosaugos vertingųjų savybių sutvarkymas </t>
  </si>
  <si>
    <t>1.2.2.2.4</t>
  </si>
  <si>
    <t>R083302-440000-1162</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</si>
  <si>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</si>
  <si>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</si>
  <si>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</si>
  <si>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</si>
  <si>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</si>
  <si>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</si>
  <si>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</si>
  <si>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</si>
  <si>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Savivaldybes jungiančių turizmo trąsų ir turizmo maršrutų infrastruktūros plėtra Tauragės regione</t>
  </si>
  <si>
    <t>ŪM</t>
  </si>
  <si>
    <t>Tauragės apskritis</t>
  </si>
  <si>
    <t>05.4.1-LVPA-R-821</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</si>
  <si>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</si>
  <si>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</si>
  <si>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</si>
  <si>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</si>
  <si>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2.1.1.1</t>
  </si>
  <si>
    <t>Priemonė: Mokyklų tinklo efektyvumo didinimas „Modernizuoti bendrojo ugdymo įstaigas ir aprūpinti jas gamtos, technologijų, menų ir kitų mokslų laboratorijų įranga“</t>
  </si>
  <si>
    <t>2.1.1.1.1</t>
  </si>
  <si>
    <t>R087724-220000-1169</t>
  </si>
  <si>
    <t>Šilalės Simono Gaudėšiaus gimnazijos  pastato dalies patalpų modernizavimas ir aprūpinimas įranga</t>
  </si>
  <si>
    <t>ŠMM</t>
  </si>
  <si>
    <t>Šilalės m.</t>
  </si>
  <si>
    <t>09.1.3-CPVA-R-724</t>
  </si>
  <si>
    <t>2.1.1.1.2</t>
  </si>
  <si>
    <t>R087724-220000-1170</t>
  </si>
  <si>
    <t>Mokyklo tinklo efektyvumo didinimas Pagėgių Algimanto Mackaus gimnazijoje</t>
  </si>
  <si>
    <t>2.1.1.1.3</t>
  </si>
  <si>
    <t>R087724-220000-1171</t>
  </si>
  <si>
    <t>Ikimokyklinio ir priešmokyklinio ugdymo patalpų įrengimas Eržvilko gimnazijoje</t>
  </si>
  <si>
    <t>2.1.1.1.4</t>
  </si>
  <si>
    <t>R087724-220000-1172</t>
  </si>
  <si>
    <t>Tauragės Martyno Mažvydo progimnazijos modernizavimas</t>
  </si>
  <si>
    <t>2.1.1.2</t>
  </si>
  <si>
    <t>Priemonė: Neformaliojo švietimo infrastruktūros tobulinimas „Plėtoti vaikų ir jauninimo neformaliojo ugdymo galimybes (ypač kaimo vietovėse)“</t>
  </si>
  <si>
    <t>2.1.1.2.1</t>
  </si>
  <si>
    <t>R087725-240000-1174</t>
  </si>
  <si>
    <t>Neformaliojo švietimo infrastruktūros tobulinimas Pagėgių meno ir sporto mokykloje</t>
  </si>
  <si>
    <t>09.1.3-CPVA-R-725</t>
  </si>
  <si>
    <t>2.1.1.2.2</t>
  </si>
  <si>
    <t>R087725-240000-1175</t>
  </si>
  <si>
    <t>Jurbarko Antano Sodeikos meno mokyklos atnaujinimas ir pritaikymas neformaliajam ugdymui</t>
  </si>
  <si>
    <t>2.1.1.2.3</t>
  </si>
  <si>
    <t>R087725-240000-1176</t>
  </si>
  <si>
    <t>Vaikų ir jaunimo neformalaus ugdymosi galimybių plėtra Tauragės Moksleivių kūrybos centre</t>
  </si>
  <si>
    <t>2.1.1.2.4</t>
  </si>
  <si>
    <t>R087725-240000-1177</t>
  </si>
  <si>
    <t>Šilalės meno mokyklos infrastruktūros tobulinimas plėtojant vaikų ir jaunimo neformaliojo ugdymo galimybes</t>
  </si>
  <si>
    <t>Šilalės meno mokykla</t>
  </si>
  <si>
    <t>2.1.1.3</t>
  </si>
  <si>
    <t>Priemonė: Ikimokyklinio ir priešmokyklinio ugdymo prieinamumo didinimas</t>
  </si>
  <si>
    <t>2.1.1.3.1</t>
  </si>
  <si>
    <t>R087705-230000-1179</t>
  </si>
  <si>
    <t>Ikimokyklinio ugdymo prieinamumo didinimas Šilalės mieste</t>
  </si>
  <si>
    <t>09.1.3-CPVA-R-705</t>
  </si>
  <si>
    <t>2.1.1.3.2</t>
  </si>
  <si>
    <t>R087705-230000-1180</t>
  </si>
  <si>
    <t>Ikimokyklinio ir priešmokyklinio ugdymo prieinamumo didinimas Rotulių lopšelyje-darželyje</t>
  </si>
  <si>
    <t>2.1.1.3.3</t>
  </si>
  <si>
    <t>R087705-230000-1181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</si>
  <si>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</si>
  <si>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</si>
  <si>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</si>
  <si>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2.1.2.1</t>
  </si>
  <si>
    <t>Priemonė: Sveikos gyvensenos skatinimas Tauragės regione</t>
  </si>
  <si>
    <t>2.1.2.1.1</t>
  </si>
  <si>
    <t>R086630-470000-1184</t>
  </si>
  <si>
    <t>Sveikos gyvensenos skatinimas Pagėgių savivaldybėje</t>
  </si>
  <si>
    <t>SAM</t>
  </si>
  <si>
    <t>Pagėgių savivalybė</t>
  </si>
  <si>
    <t>08.4.2-ESFA-R-630</t>
  </si>
  <si>
    <t>2.1.2.1.2</t>
  </si>
  <si>
    <t>R086630-470000-1185</t>
  </si>
  <si>
    <t xml:space="preserve">Jurbarko rajono gyventojų sveikos gyvensenos skatinimas  </t>
  </si>
  <si>
    <t>JRS VSB</t>
  </si>
  <si>
    <t>2.1.2.1.3</t>
  </si>
  <si>
    <t>R086630-470000-1186</t>
  </si>
  <si>
    <t>Sveikam gyvenimui sakome - TAIP!</t>
  </si>
  <si>
    <t>TRS VSB</t>
  </si>
  <si>
    <t xml:space="preserve">Tauragės raj.  </t>
  </si>
  <si>
    <t>2.1.2.1.4</t>
  </si>
  <si>
    <t>R086630-470000-1187</t>
  </si>
  <si>
    <t>Šilalės rajono gyventojų sveikatos stiprinimas ir sveikos gyvensenos ugdymas</t>
  </si>
  <si>
    <t>ŠRS VSB</t>
  </si>
  <si>
    <t xml:space="preserve">Šilalės raj.  </t>
  </si>
  <si>
    <t>2.1.2.2</t>
  </si>
  <si>
    <t>Priemonė: Priemonių, gerinančių ambulatorinių sveikatos priežiūros paslaugų prieinamumą tuberkulioze sergantiems asmenims, įgyvendinimas</t>
  </si>
  <si>
    <t>2.1.2.2.1</t>
  </si>
  <si>
    <t>R086615-470000-1189</t>
  </si>
  <si>
    <t>Priemonių, gerinančių ambulatorinių asmens sveikatos priežiūros paslaugų prieinamumą tuberkulioze sergantiems asmenims Jurbarko rajone, įgyvendinimas</t>
  </si>
  <si>
    <t>JRS PSPC</t>
  </si>
  <si>
    <t xml:space="preserve">08.4.2-ESFA-R-615 </t>
  </si>
  <si>
    <t>2.1.2.2.2</t>
  </si>
  <si>
    <t>R086615-470000-1190</t>
  </si>
  <si>
    <t>Pagėgių savivaldybės gyventojų  sergančių tuberkulioze sveikatos priežiūros paslaugų prieinamumo gerinimas</t>
  </si>
  <si>
    <t>Pagėgių sav.</t>
  </si>
  <si>
    <t>2.1.2.2.3</t>
  </si>
  <si>
    <t>R086615-470000-1191</t>
  </si>
  <si>
    <t>Ambulatorinių sveikatos priežiūros paslaugų prieinamumo Šilalės PSPC gerinimas tuberkulioze sergantiems asmenims</t>
  </si>
  <si>
    <t>Šilalės PSPC</t>
  </si>
  <si>
    <t>Šilalės rajonas</t>
  </si>
  <si>
    <t>2.1.2.2.4</t>
  </si>
  <si>
    <t>R086615-470000-1192</t>
  </si>
  <si>
    <t>Socialinės paramos priemonių teikimas tuberkulioze sergantiems Tauragės rajono gyventojams</t>
  </si>
  <si>
    <t>VŠĮ Tauragės rajono PSPC</t>
  </si>
  <si>
    <t>2.1.2.3</t>
  </si>
  <si>
    <t>Priemonė: Pirminės asmens sveikatos priežiūros veiklos efektyvumo didinimas</t>
  </si>
  <si>
    <t>2.1.2.3.1</t>
  </si>
  <si>
    <t>R086609-270000-0001</t>
  </si>
  <si>
    <t>Pagėgių PSPC paslaugų prieinamumo ir kokybės gerinimas</t>
  </si>
  <si>
    <t>08.1.3-CPVA-R-609</t>
  </si>
  <si>
    <t>2.1.2.3.2</t>
  </si>
  <si>
    <t>R086609-270000-0002</t>
  </si>
  <si>
    <t>IĮ "Pagėgių šeimos centras" veiklos efektyvumo gerinimas</t>
  </si>
  <si>
    <t>IĮ "Pagėgių šeimos centras"</t>
  </si>
  <si>
    <t>2.1.2.3.3</t>
  </si>
  <si>
    <t>R086609-270000-0003</t>
  </si>
  <si>
    <t>Jurbarko rajono viešųjų pirminės asmens sveikatos priežiūros įstaigų veiklos efektyvumo didinimas</t>
  </si>
  <si>
    <t>JPSPC</t>
  </si>
  <si>
    <t>Jurbarko r.</t>
  </si>
  <si>
    <t>2.1.2.3.4</t>
  </si>
  <si>
    <t>R086609-270000-0004</t>
  </si>
  <si>
    <t>UAB Jurbarko šeimos klinikos pirminės asmens sveikatos priežiūros veiklos efektyvumo didinimas</t>
  </si>
  <si>
    <t>UAB Jurbarko šeimos klinika</t>
  </si>
  <si>
    <t>2.1.2.3.5</t>
  </si>
  <si>
    <t>R086609-270000-0005</t>
  </si>
  <si>
    <t>N. Dungveckienės šeimos klinikos pirminės asmens sveikatos priežiūros veiklos efektyvumo didinimas</t>
  </si>
  <si>
    <t>N. Dungveckienės šeimos klinika</t>
  </si>
  <si>
    <t>2.1.2.3.6</t>
  </si>
  <si>
    <t>R086609-270000-0006</t>
  </si>
  <si>
    <t>T. Švedko gydytojos kabineto pirminės asmens sveikatos priežiūros veiklos efektyvumo didinimas</t>
  </si>
  <si>
    <t>T. Švedko gydytojos kabinetas</t>
  </si>
  <si>
    <t>2.1.2.3.7</t>
  </si>
  <si>
    <t>R086609-270000-0007</t>
  </si>
  <si>
    <t>V. R. Petkinienės IĮ "Philema" pirminės asmens sveikatos priežiūros veiklos efektyvumo didinimas</t>
  </si>
  <si>
    <t xml:space="preserve">V. R. Petkinienės IĮ "Philema" </t>
  </si>
  <si>
    <t>2.1.2.3.8</t>
  </si>
  <si>
    <t>R086609-270000-0008</t>
  </si>
  <si>
    <t>Sveikatos priežiūros paslaugų prieinamumo VšĮ Šilalės PSPC gerinimas</t>
  </si>
  <si>
    <t>ŠPSPC</t>
  </si>
  <si>
    <t>2.1.2.3.9</t>
  </si>
  <si>
    <t>R086609-270000-0009</t>
  </si>
  <si>
    <t>Gyventojų sveikatos priežiūros paslaugų gerinimas ir priklausomybės nuo opioidų mažinimas</t>
  </si>
  <si>
    <t>UAB "Šilalės šeimos gydytojo praktika"</t>
  </si>
  <si>
    <t>2.1.2.3.10</t>
  </si>
  <si>
    <t>R086609-270000-0010</t>
  </si>
  <si>
    <t>Ambulatorinių sveikatos priežiūros paslaugų prieinamumo gerinimas VšĮ Pajūrio ambulatorijoje</t>
  </si>
  <si>
    <t>Viešoji įstaiga Pajūrio ambulatorija</t>
  </si>
  <si>
    <t>2.1.2.3.11</t>
  </si>
  <si>
    <t>R086609-270000-0011</t>
  </si>
  <si>
    <t>VšĮ Laukuvos ambulatorijos teikiamų paslaugų kokybės gerinimas</t>
  </si>
  <si>
    <t>Viešoji įstaiga Laukuvos ambulatorija</t>
  </si>
  <si>
    <t>2.1.2.3.12</t>
  </si>
  <si>
    <t>R086609-270000-0012</t>
  </si>
  <si>
    <t>Ambulatorinių sveikatos priežiūros paslaugų prieinamumo gerinimas VšĮ Kvėdarnos ambulatorijoje</t>
  </si>
  <si>
    <t>Viešoji įstaiga Kvėdarnos ambulatorija</t>
  </si>
  <si>
    <t>2.1.2.3.13</t>
  </si>
  <si>
    <t>R086609-270000-0013</t>
  </si>
  <si>
    <t>VšĮ Kaltinėnų PSPC paslaugų kokybės gerinimas</t>
  </si>
  <si>
    <t>VšĮ Kaltinėnų PSPC</t>
  </si>
  <si>
    <t>2.1.2.3.14</t>
  </si>
  <si>
    <t>R086609-270000-0014</t>
  </si>
  <si>
    <t>VšĮ Tauragės rajono pirminės sveikatos priežiūros centro veiklos efektyvumo didinimas</t>
  </si>
  <si>
    <t>TPSPC</t>
  </si>
  <si>
    <t>Tauragės r.</t>
  </si>
  <si>
    <t>2.1.2.3.15</t>
  </si>
  <si>
    <t>R086609-270000-0015</t>
  </si>
  <si>
    <t>UAB ,,Šeimos pulsas" veiklos efektyvumo didinimas</t>
  </si>
  <si>
    <t>UAB ,,Šeimos pulsas"</t>
  </si>
  <si>
    <t>2.1.2.3.16</t>
  </si>
  <si>
    <t>R086609-270000-0016</t>
  </si>
  <si>
    <t>UAB Mažonienės medicinos kabineto veiklos efektyvumo didinimas</t>
  </si>
  <si>
    <t>UAB Mažonienės medicinos kabinetas</t>
  </si>
  <si>
    <t>2.1.2.3.17</t>
  </si>
  <si>
    <t>R086609-270000-0017</t>
  </si>
  <si>
    <t>UAB InMedica šeimos klininkų Tauragėje ir Skaudvilėje veiklos efektyvumo didinimas</t>
  </si>
  <si>
    <t>UAB InMedica</t>
  </si>
  <si>
    <t>2.1.3.</t>
  </si>
  <si>
    <t>Uždavinys. Padidinti regiono savivaldybių socialinio būsto fondą, pagerinti bendruomenėje teikiamų socialinių paslaugų kokybę ir išplėsti jų prieinamumą.</t>
  </si>
  <si>
    <t>2.1.3.1</t>
  </si>
  <si>
    <t>Priemonė: Socialinių paslaugų infrastruktūros plėtra</t>
  </si>
  <si>
    <t>2.1.3.1.1</t>
  </si>
  <si>
    <t>R084407-270000-1196</t>
  </si>
  <si>
    <t>Savarankiško gyvenimo namų plėtra  senyvo amžiaus asmenims ir (ar) asmenims su negalia  Šventupio g. 3, Šiauduvoje, Šilalės r.</t>
  </si>
  <si>
    <t>SADM</t>
  </si>
  <si>
    <t>Šiauduvos gyv.</t>
  </si>
  <si>
    <t>08.1.2-CPVA-R-407</t>
  </si>
  <si>
    <t>2.1.3.1.2</t>
  </si>
  <si>
    <t>R084407-270000-1197</t>
  </si>
  <si>
    <t>Modernizuoti veikiančius palaikomojo gydymo, slaugos ir senelių globos namus Pagėgiuose</t>
  </si>
  <si>
    <t>2.1.3.1.3</t>
  </si>
  <si>
    <t>R084407-270000-1198</t>
  </si>
  <si>
    <t>Socialinių paslaugų įstaigos modernizavimas ir paslaugų plėtra Jurbarko rajone</t>
  </si>
  <si>
    <t>2.1.3.1.4</t>
  </si>
  <si>
    <t>R084407-270000-1199</t>
  </si>
  <si>
    <t xml:space="preserve"> Nestacionarių socialinių paslaugų infrastruktūros plėtra Tauragės rajono savivaldybėje</t>
  </si>
  <si>
    <t>BĮ "Tauragės socialinių paslaugų centras"</t>
  </si>
  <si>
    <t>2.1.3.2</t>
  </si>
  <si>
    <t>Priemonė: Socialinio būsto fondo plėtra</t>
  </si>
  <si>
    <t>2.1.3.2.1</t>
  </si>
  <si>
    <t>R084408-260000-1201</t>
  </si>
  <si>
    <t>Socialinio būsto fondo plėtra Šilalės rajono savivaldybėje</t>
  </si>
  <si>
    <t>Pajūrio mstl.</t>
  </si>
  <si>
    <t>08.1.2-CPVA-R-408</t>
  </si>
  <si>
    <t>2.1.3.2.2</t>
  </si>
  <si>
    <t>R084408-250000-1202</t>
  </si>
  <si>
    <t>Socialinio būsto fondo plėtra Pagėgių savivaldybėje</t>
  </si>
  <si>
    <t>Pagėgių savivaldybė</t>
  </si>
  <si>
    <t>2.1.3.2.3</t>
  </si>
  <si>
    <t>R084408-260000-1203</t>
  </si>
  <si>
    <t>Socialinio būsto plėtra  Jurbarko rajono savivaldybėje</t>
  </si>
  <si>
    <t>2.1.3.2.4</t>
  </si>
  <si>
    <t>R084408-260000-1204</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</si>
  <si>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</si>
  <si>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</si>
  <si>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</si>
  <si>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</si>
  <si>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</si>
  <si>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</si>
  <si>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</si>
  <si>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</si>
  <si>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</si>
  <si>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Paslaugų teikimo ir asmenų aptarnavimo kokybės gerinimas Tauragės regiono savivaldybėse. I etapas</t>
  </si>
  <si>
    <t>10.1.3-ESFA-R-920</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</si>
  <si>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</si>
  <si>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</si>
  <si>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</si>
  <si>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</si>
  <si>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</si>
  <si>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</si>
  <si>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</si>
  <si>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</si>
  <si>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</si>
  <si>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</si>
  <si>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</si>
  <si>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Vandentiekio ir nuotekų tinklų rekonstrukcija ir plėtra Šilalės rajone (Kaltinėnuose)</t>
  </si>
  <si>
    <t>UAB „Šilalės vandenys“</t>
  </si>
  <si>
    <t>AM</t>
  </si>
  <si>
    <t>05.3.2-APVA-R-014</t>
  </si>
  <si>
    <t>3.1.1.1.2</t>
  </si>
  <si>
    <t>R080014-060700-1214</t>
  </si>
  <si>
    <t>Vandens tiekimo ir nuotekų tvarkymo infrastruktūros renovavimas ir plėtra Pagėgių savivaldybėje (Natkiškiuose, Piktupėnuose)</t>
  </si>
  <si>
    <t>UAB Pagėgių komunalinis ūkis</t>
  </si>
  <si>
    <t>3.1.1.1.3</t>
  </si>
  <si>
    <t>R080014-070600-1215</t>
  </si>
  <si>
    <t>Vandens tiekimo ir nuotekų tvarkymo infrastruktūros plėtra Jurbarko rajone</t>
  </si>
  <si>
    <t>UAB „Jurbarko vandenys“</t>
  </si>
  <si>
    <t>3.1.1.1.4</t>
  </si>
  <si>
    <t>R080014-060700-1216</t>
  </si>
  <si>
    <t>Geriamojo vandens tiekimo ir nuotekų tvarkymo sistemų renovavimas ir plėtra Tauragės rajone</t>
  </si>
  <si>
    <t>UAB „Tauragės vandenys“</t>
  </si>
  <si>
    <t>3.1.1.1.5</t>
  </si>
  <si>
    <t>R080014-060700-1217</t>
  </si>
  <si>
    <t xml:space="preserve">Geriamojo vandens tiekimo ir nuotekų tvarkymo sistemų renovavimas ir plėtra Šilalės rajone (Kaltinėnuose, Traksėdyje) </t>
  </si>
  <si>
    <t>3.1.1.1.6</t>
  </si>
  <si>
    <t>R080014-070000-1218</t>
  </si>
  <si>
    <t>Nuotekų tinklų plėtra Pagėgių savivaldybėje (Mažaičiuose)</t>
  </si>
  <si>
    <t>3.1.1.1.7</t>
  </si>
  <si>
    <t>R080014-070650-1219</t>
  </si>
  <si>
    <t>Vandens tiekimo ir nuotekų tvarkymo infrastruktūros plėtra Jurbarko mieste</t>
  </si>
  <si>
    <t>3.1.1.1.8</t>
  </si>
  <si>
    <t>R080014-060750-1220</t>
  </si>
  <si>
    <t>Geriamojo vandens tiekimo ir nuotekų tvarkymo sistemų renovavimas ir plėtra Tauragės rajone (papildomi darbai)</t>
  </si>
  <si>
    <t>3.1.1.2</t>
  </si>
  <si>
    <t>Priemonė: Paviršinių nuotekų sistemų tvarkymas</t>
  </si>
  <si>
    <t>3.1.1.2.1</t>
  </si>
  <si>
    <t>R080007-080000-1222</t>
  </si>
  <si>
    <t>Paviršinių nuotekų sistemų  tvarkymas Tauragės mieste</t>
  </si>
  <si>
    <t>05.1.1-APVA-R-007</t>
  </si>
  <si>
    <t>3.1.2.</t>
  </si>
  <si>
    <t>Uždavinys. Plėsti atliekų tvarkymo infrastruktūrą, mažinti sąvartyne šalinamų atliekų kiekį.</t>
  </si>
  <si>
    <t>3.1.2.1</t>
  </si>
  <si>
    <t>Priemonė: Komunalinių atliekų tvarkymo infrastruktūros plėtra</t>
  </si>
  <si>
    <t>3.1.2.1.1</t>
  </si>
  <si>
    <t>R080008-050000-1225</t>
  </si>
  <si>
    <t>Tauragės regiono komunalinių atliekų tvarkymo infrastruktūros plėtra</t>
  </si>
  <si>
    <t>TRATC</t>
  </si>
  <si>
    <t>05.2.1-APVA-R-008</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</si>
  <si>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</si>
  <si>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</si>
  <si>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</si>
  <si>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</si>
  <si>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</si>
  <si>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</si>
  <si>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</si>
  <si>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</si>
  <si>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Kraštovaizdžio apsaugos gerinimas Pagėgių savivaldybėje</t>
  </si>
  <si>
    <t xml:space="preserve">05.5.1-APVA-R-019 </t>
  </si>
  <si>
    <t>3.2.1.1.2</t>
  </si>
  <si>
    <t>R080019-380000-1230</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</si>
  <si>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</si>
  <si>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</si>
  <si>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</si>
  <si>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</si>
  <si>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</si>
  <si>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</si>
  <si>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</si>
  <si>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</si>
  <si>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</si>
  <si>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 xml:space="preserve">Kraštovaizdžio formavimas ir ekologinės būklės gerinimas Tauragės mieste  </t>
  </si>
  <si>
    <t>3.2.1.1.6</t>
  </si>
  <si>
    <t>R080019-380000-1234</t>
  </si>
  <si>
    <t xml:space="preserve">Kraštovaizdžio formavimas  Šilalės mieste  </t>
  </si>
  <si>
    <t>3.2.1.1.7</t>
  </si>
  <si>
    <t>R080019-380000-1235</t>
  </si>
  <si>
    <t>Šilalės rajono savivaldybės teritorijos bendrojo plano  gamtinio karkaso sprendinių koregavimas  ir bešeimininkių apleistų pastatų likvidavimas  rajone</t>
  </si>
  <si>
    <t>Panaudota**</t>
  </si>
  <si>
    <t>Savivaldybes jungiančių turizmo trasų ir turizmo maršrutų informacinės infrastruktūros plėtra</t>
  </si>
  <si>
    <t>Modernizuoti savivaldybių kultūros infrastruktūrą</t>
  </si>
  <si>
    <t>Aktualizuoti savivaldybių kultūros paveldo objektus</t>
  </si>
  <si>
    <t xml:space="preserve">Mokyklų tinklo efektyvumo didinimas </t>
  </si>
  <si>
    <t>Neformaliojo švietimo infrastruktūros tobulinimas</t>
  </si>
  <si>
    <t>Ikimokyklinio ir priešmokyklinio prieinamumo didinimas</t>
  </si>
  <si>
    <t>Geriamojo vandens tiekimo ir nuotekų tvarkymo sistemų renovavimas ir plėtra, įmonių valdymo tobulinimas</t>
  </si>
  <si>
    <t>Paviršinių nuotekų sistemų tvarkymas</t>
  </si>
  <si>
    <t>Kraštovaizdžio apsauga</t>
  </si>
  <si>
    <t>Komunalinių atliekų tvarkymo infrastruktūros plėtra</t>
  </si>
  <si>
    <t>Socialinių paslaugų infrastruktūros plėtra</t>
  </si>
  <si>
    <t>Socialinio būsto fondo plėtra</t>
  </si>
  <si>
    <t>Pirminės asmens sveikatos priežiūros veiklos efektyvumo didinimas</t>
  </si>
  <si>
    <t>Priemonių, gerinančių ambulatorinių sveikatos priežiūros paslaugų prieinamumą tuberkulioze sergantiems asmenims, įgyvendinimas</t>
  </si>
  <si>
    <t>Sveikos gyvensenos skatinimas regioniniu lygiu</t>
  </si>
  <si>
    <t>Vietinių kelių techninių parametrų ir eismo saugos gerinimas</t>
  </si>
  <si>
    <t>Darnaus judumo priemonių diegimas</t>
  </si>
  <si>
    <t>Darnaus judumo sistemų kūrimas</t>
  </si>
  <si>
    <t>Pėsčiųjų ir dviračių takų rekonstrukcija ir plėtra</t>
  </si>
  <si>
    <t>Vietinio susisiekimo viešojo transporto priemonių parko atnaujinimas</t>
  </si>
  <si>
    <t>Paslaugų ir asmenų aptarnavimo kokybės gerinimas savivaldybėse</t>
  </si>
  <si>
    <t>Pagrindinės paslaugos ir kaimų atnaujinimas kaimo vietovėse</t>
  </si>
  <si>
    <t>Kaimų (1-6 tūkst. gyventojų) gyvenamųjų vietovių atnaujinimas</t>
  </si>
  <si>
    <t xml:space="preserve">Miestų kompleksinė plėtra </t>
  </si>
  <si>
    <t xml:space="preserve">Pereinamojo laikotarpio tikslinių teritorijų vystymas. I </t>
  </si>
  <si>
    <t>Pereinamojo laikotarpio tikslinių teritorijų vystymas. II</t>
  </si>
  <si>
    <r>
      <t xml:space="preserve">Darnaus judumo priemonės miestuose (pėsčiųjų ir dviračių takų infrastruktūra, </t>
    </r>
    <r>
      <rPr>
        <i/>
        <sz val="10"/>
        <color theme="1"/>
        <rFont val="Times New Roman"/>
        <family val="1"/>
        <charset val="186"/>
      </rPr>
      <t>Park and Ride</t>
    </r>
    <r>
      <rPr>
        <sz val="10"/>
        <color theme="1"/>
        <rFont val="Times New Roman"/>
        <family val="1"/>
        <charset val="186"/>
      </rPr>
      <t xml:space="preserve">, </t>
    </r>
    <r>
      <rPr>
        <i/>
        <sz val="10"/>
        <color theme="1"/>
        <rFont val="Times New Roman"/>
        <family val="1"/>
        <charset val="186"/>
      </rPr>
      <t>Bike and Ride</t>
    </r>
    <r>
      <rPr>
        <sz val="10"/>
        <color theme="1"/>
        <rFont val="Times New Roman"/>
        <family val="1"/>
        <charset val="186"/>
      </rPr>
      <t xml:space="preserve"> aikštelės, elektromobilių įkrovimo stotelių įrengimas ir kita)</t>
    </r>
  </si>
  <si>
    <t>iš viso:</t>
  </si>
  <si>
    <t>IŠ VISO:</t>
  </si>
  <si>
    <t>P.B.209</t>
  </si>
  <si>
    <t>Numatomo apsilankymų remiamuose kultūros ir gamtos paveldo objektuose bei turistų traukos vietose skaičiaus padidėjimas  (apsilankymai per metus)</t>
  </si>
  <si>
    <t>P.B.214</t>
  </si>
  <si>
    <t>Bendras rekonstruotų arba atnaujintų kelių ilgis (km)</t>
  </si>
  <si>
    <t>P.B.235</t>
  </si>
  <si>
    <t>Investicijas gavusios vaikų priežiūros arba švietimo infrastruktūros pajėgumas (skaičius)</t>
  </si>
  <si>
    <t>P.B.236</t>
  </si>
  <si>
    <t>Gyventojai, turintys galimybę pasinaudoti pagerintomis sveikatos priežiūros paslaugomis (asmenys)</t>
  </si>
  <si>
    <t>P.B.238</t>
  </si>
  <si>
    <t>Sukurtos arba atnaujintos atviros erdvės miestų vietovėse (m2)</t>
  </si>
  <si>
    <t>P.B.239</t>
  </si>
  <si>
    <t>Pastatyti arba atnaujinti viešieji arba komerciniai pastatai miestų vietovėse (m2)</t>
  </si>
  <si>
    <t>P.N.028</t>
  </si>
  <si>
    <t>Inventorizuota neapskaityto paviršinių nuotekų nuotakyno dalis (proc.)</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</si>
  <si>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</si>
  <si>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</si>
  <si>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</si>
  <si>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</si>
  <si>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</si>
  <si>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</si>
  <si>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</si>
  <si>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</si>
  <si>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P.N.091</t>
  </si>
  <si>
    <t>Teritorijų, kuriose įgyvendintos kraštovaizdžio formavimo priemonės (plotas)</t>
  </si>
  <si>
    <t>P.N.092</t>
  </si>
  <si>
    <t>Kraštovaizdžio ir (ar) gamtinio karkaso formavimo aspektais pakeisti ar pakoreguoti savivaldybių  ar jų dalių bendrieji planai ( skaičius)</t>
  </si>
  <si>
    <t>P.N.093</t>
  </si>
  <si>
    <t>Likviduoti kraštovaizdį darkantys bešeimininkiai apleisti statiniai ir įrenginiai (skaičius)</t>
  </si>
  <si>
    <t>P.N.094</t>
  </si>
  <si>
    <t>Rekultivuotos atvirais kasiniais pažeistos žemės</t>
  </si>
  <si>
    <t>P.N.304</t>
  </si>
  <si>
    <t>Modernizuoti kultūros infrastruktūros objektai (vnt.)</t>
  </si>
  <si>
    <t>P.N.507</t>
  </si>
  <si>
    <t>Parengti darnaus judumo mieste planai</t>
  </si>
  <si>
    <t>P.N.508</t>
  </si>
  <si>
    <t>Bendras naujai nutiestų kelių ilgis</t>
  </si>
  <si>
    <t>P.N.604</t>
  </si>
  <si>
    <t>Tuberkulioze sergantys pacientai, kuriems buvo suteiktos socialinės paramos priemonės (maisto talonų dalijimas) tuberkuliozės ambulatorinio gydymo metu</t>
  </si>
  <si>
    <t>P.N.671</t>
  </si>
  <si>
    <t>Modernizuoti savivaldybių visuomenės sveikatos biurai</t>
  </si>
  <si>
    <t>P.N.717</t>
  </si>
  <si>
    <t>Pagal veiksmų programą ERPF lėšomis atnaujintos ikimokyklinio ir priešmokyklinio ugdymo mokyklos</t>
  </si>
  <si>
    <t>P.N.722</t>
  </si>
  <si>
    <t>Pagal veiksmų programą ERPF lėšomis atnaujintos bendrojo ugdymo mokyklos (skaičius)</t>
  </si>
  <si>
    <t>P.N.723</t>
  </si>
  <si>
    <t>Pagal veiksmų programą ERPF lėšomis atnaujintos neformaliojo ugdymo mokyklos (skaičius)</t>
  </si>
  <si>
    <t>P.N.817</t>
  </si>
  <si>
    <t>Įrengti ženklinimo infrastruktūros objektai</t>
  </si>
  <si>
    <t>P.N.743</t>
  </si>
  <si>
    <t>Pagal veiksmų programą ERPF lėšomis atnaujintos ikimokyklinio ir/ar priešmokyklinio ugdymo grupės</t>
  </si>
  <si>
    <t>P.N.910</t>
  </si>
  <si>
    <t>Parengtos piliečių chartijos</t>
  </si>
  <si>
    <t>P.S.321</t>
  </si>
  <si>
    <t>Įrengtų naujų dviračių ir / ar pėsčiųjų takų ir / ar trasų ilgis (km)</t>
  </si>
  <si>
    <t>P.S.322</t>
  </si>
  <si>
    <t>Rekonstruotų dviračių ir / ar pėsčiųjų takų ir / ar trasų ilgis (km)</t>
  </si>
  <si>
    <t>P.S.323</t>
  </si>
  <si>
    <t>Įgyvendintos darnaus judumo priemonės (vnt.)</t>
  </si>
  <si>
    <t>P.S.324</t>
  </si>
  <si>
    <t>Įdiegtos intelektinės transporto sistemos</t>
  </si>
  <si>
    <t>P.S.325</t>
  </si>
  <si>
    <t>Įsigytos naujos ekologiškos viešojo transporto priemonės</t>
  </si>
  <si>
    <t>P.S.328</t>
  </si>
  <si>
    <t>Lietaus nuotėkio plotas, iš kurio surenkamam paviršiniam (lietaus) vandeniui tvarkyti, įrengta ir (ar) rekonstruota infrastruktūra (ha)</t>
  </si>
  <si>
    <t>P.S.329</t>
  </si>
  <si>
    <t>Sukurti/pagerinti atskiro komunalinių atliekų surinkimo pajėgumai (t /m)</t>
  </si>
  <si>
    <t>P.S.333</t>
  </si>
  <si>
    <t>Rekonstruotų vandens tiekimo ir nuotekų surinkimo tinklų ilgis (km)</t>
  </si>
  <si>
    <t>P.S.335</t>
  </si>
  <si>
    <t>Sutvarkyti, įrengti ir pritaikyti lankymui gamtos ir kultūros paveldo objektai ir teritorijos (vnt.)</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</si>
  <si>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</si>
  <si>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</si>
  <si>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</si>
  <si>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</si>
  <si>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</si>
  <si>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</si>
  <si>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</si>
  <si>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(vnt.)</t>
  </si>
  <si>
    <t>P.S.363</t>
  </si>
  <si>
    <t>Viešąsias sveikatos priežiūros paslaugas teikiančių asmens sveikatos priežiūros įstaigų, kuriose modernizuota paslaugų teikimo infrastruktūra (skaičius)</t>
  </si>
  <si>
    <t>P.S.364</t>
  </si>
  <si>
    <t>P.S.365</t>
  </si>
  <si>
    <t>Atnaujinti ir pritaikyti naujai paskirčiai pastatai ir statiniai kaimo vietovėse (m2)</t>
  </si>
  <si>
    <t>P.S.371</t>
  </si>
  <si>
    <t>Savivaldybės, kuriose įdiegti inovatyvūs viešųjų asmens ir visuomenės sveikatos priežiūros paslaugų teikimo modeliai, pagerinantys sveikatos priežiūros paslaugų prieinamumą tikslinėms gyventojų grupėms (skaičius)</t>
  </si>
  <si>
    <t>P.S.372</t>
  </si>
  <si>
    <t>Tikslinių grupių asmenys, kurie dalyvauja informavimo, švietimo ir mokymo renginiuose bei sveikatos raštingumą didinančiose veiklose</t>
  </si>
  <si>
    <t>P.S.379</t>
  </si>
  <si>
    <t>Švietimo ir kitų švietimo teikėjų įstaigos, kuriose pagal veiksmų programą ERPF lėšomis sukurta ar atnaujinta ne mažiau nei viena edukacinė erdvė (skaičius)</t>
  </si>
  <si>
    <t>P.S.380</t>
  </si>
  <si>
    <t>Pagal veiksmų programą ERPF lėšomis sukurtos naujos ikimokyklinio ir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</si>
  <si>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</si>
  <si>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</si>
  <si>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</si>
  <si>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</si>
  <si>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R.S.342</t>
  </si>
  <si>
    <t>Sugaištas kelionės automobilių keliais (išskyrus TEN-T kelius) laikas“, mln. val.</t>
  </si>
  <si>
    <r>
      <t>Naujos atviros erdvės vietovėse nuo 1 iki 6 tūkst. gyv. (išskyrus savivaldybių centrus) (m</t>
    </r>
    <r>
      <rPr>
        <vertAlign val="superscript"/>
        <sz val="10"/>
        <rFont val="Times New Roman"/>
        <family val="1"/>
        <charset val="186"/>
      </rPr>
      <t>2</t>
    </r>
    <r>
      <rPr>
        <sz val="10"/>
        <rFont val="Times New Roman"/>
        <family val="1"/>
        <charset val="186"/>
      </rPr>
      <t>)</t>
    </r>
  </si>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</sst>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
    <numFmt numFmtId="165" formatCode="yyyy"/>
    <numFmt numFmtId="166" formatCode="00"/>
  </numFmts>
  <fonts count="2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i/>
      <sz val="12"/>
      <color theme="1"/>
      <name val="Times New Roman"/>
      <family val="1"/>
      <charset val="186"/>
    </font>
    <font>
      <b/>
      <sz val="8"/>
      <color theme="1"/>
      <name val="Times New Roman"/>
      <family val="1"/>
      <charset val="186"/>
    </font>
    <font>
      <sz val="9"/>
      <color theme="1"/>
      <name val="Times New Roman"/>
      <family val="1"/>
      <charset val="186"/>
    </font>
    <font>
      <sz val="11"/>
      <name val="Times New Roman"/>
      <family val="1"/>
      <charset val="186"/>
    </font>
    <font>
      <sz val="10"/>
      <color theme="1"/>
      <name val="Times New Roman"/>
      <family val="1"/>
      <charset val="186"/>
    </font>
    <font>
      <sz val="10"/>
      <name val="Times New Roman"/>
      <family val="1"/>
      <charset val="186"/>
    </font>
    <font>
      <b/>
      <sz val="9"/>
      <color rgb="FF000000"/>
      <name val="Tahoma"/>
      <family val="2"/>
      <charset val="186"/>
    </font>
    <font>
      <sz val="9"/>
      <color rgb="FF000000"/>
      <name val="Tahoma"/>
      <family val="2"/>
      <charset val="186"/>
    </font>
    <font>
      <sz val="9"/>
      <name val="Times New Roman"/>
      <family val="1"/>
      <charset val="186"/>
    </font>
    <font>
      <sz val="11"/>
      <color theme="0"/>
      <name val="Calibri"/>
      <family val="2"/>
      <charset val="186"/>
      <scheme val="minor"/>
    </font>
    <font>
      <sz val="9"/>
      <color theme="1"/>
      <name val="Calibri"/>
      <family val="2"/>
      <charset val="186"/>
      <scheme val="minor"/>
    </font>
    <font>
      <i/>
      <sz val="10"/>
      <color theme="1"/>
      <name val="Times New Roman"/>
      <family val="1"/>
      <charset val="186"/>
    </font>
    <font>
      <vertAlign val="superscript"/>
      <sz val="10"/>
      <name val="Times New Roman"/>
      <family val="1"/>
      <charset val="186"/>
    </font>
    <font>
      <b/>
      <i/>
      <sz val="10"/>
      <color theme="1"/>
      <name val="Times New Roman"/>
      <family val="1"/>
      <charset val="186"/>
    </font>
    <font>
      <sz val="11"/>
      <name val="Calibri"/>
      <family val="2"/>
      <charset val="186"/>
      <scheme val="minor"/>
    </font>
    <font>
      <sz val="8"/>
      <color theme="1"/>
      <name val="Calibri"/>
      <family val="2"/>
      <charset val="186"/>
      <scheme val="minor"/>
    </font>
  </fonts>
  <fills count="7">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FFFF99"/>
        <bgColor rgb="FF000000"/>
      </patternFill>
    </fill>
    <fill>
      <patternFill patternType="solid">
        <fgColor rgb="FFFF000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9">
    <xf numFmtId="0" fontId="0" fillId="0" borderId="0" xfId="0"/>
    <xf numFmtId="0" fontId="2" fillId="0" borderId="0" xfId="0" applyFont="1" applyAlignment="1">
      <alignment vertical="center"/>
    </xf>
    <xf numFmtId="0" fontId="2" fillId="0" borderId="0" xfId="0" applyFont="1" applyAlignment="1">
      <alignment horizontal="center"/>
    </xf>
    <xf numFmtId="0" fontId="2" fillId="0" borderId="0" xfId="0" applyFont="1" applyAlignment="1"/>
    <xf numFmtId="0" fontId="1" fillId="0" borderId="0" xfId="0" applyFont="1" applyAlignment="1">
      <alignment vertical="center"/>
    </xf>
    <xf numFmtId="0" fontId="3" fillId="0" borderId="0" xfId="0" applyFont="1" applyBorder="1" applyAlignment="1">
      <alignment vertical="center" wrapText="1"/>
    </xf>
    <xf numFmtId="0" fontId="0" fillId="0" borderId="0" xfId="0"/>
    <xf numFmtId="0" fontId="1" fillId="0" borderId="0" xfId="0" applyFont="1" applyBorder="1"/>
    <xf numFmtId="0" fontId="4" fillId="0" borderId="0" xfId="0" applyFont="1" applyBorder="1" applyAlignment="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vertical="top" wrapText="1"/>
    </xf>
    <xf numFmtId="0" fontId="0" fillId="0" borderId="0" xfId="0" applyAlignment="1">
      <alignment horizontal="center"/>
    </xf>
    <xf numFmtId="0" fontId="7" fillId="0" borderId="1" xfId="0" applyFont="1" applyBorder="1" applyAlignment="1">
      <alignment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0" fontId="1" fillId="0" borderId="0" xfId="0" applyFont="1" applyBorder="1" applyAlignment="1">
      <alignment vertical="top"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7" fillId="0" borderId="1" xfId="0" applyFont="1" applyBorder="1"/>
    <xf numFmtId="0" fontId="3" fillId="0" borderId="1" xfId="0" applyFont="1" applyBorder="1" applyAlignment="1">
      <alignment vertical="center"/>
    </xf>
    <xf numFmtId="0" fontId="3" fillId="0" borderId="1" xfId="0" applyFont="1" applyBorder="1" applyAlignment="1">
      <alignment horizontal="center" vertical="center"/>
    </xf>
    <xf numFmtId="0" fontId="1" fillId="0" borderId="0" xfId="0" applyFont="1" applyBorder="1" applyAlignment="1">
      <alignment vertical="top"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pplyAlignment="1">
      <alignment vertical="center" wrapText="1"/>
    </xf>
    <xf numFmtId="0" fontId="10" fillId="3" borderId="6" xfId="0" applyFont="1" applyFill="1" applyBorder="1" applyAlignment="1">
      <alignment vertical="center"/>
    </xf>
    <xf numFmtId="0" fontId="10" fillId="3" borderId="6" xfId="0" applyFont="1" applyFill="1" applyBorder="1" applyAlignment="1">
      <alignment vertical="center" wrapText="1"/>
    </xf>
    <xf numFmtId="0" fontId="10" fillId="4" borderId="6" xfId="0" applyFont="1" applyFill="1" applyBorder="1" applyAlignment="1">
      <alignment vertical="center"/>
    </xf>
    <xf numFmtId="0" fontId="10" fillId="4" borderId="6" xfId="0" applyFont="1" applyFill="1" applyBorder="1" applyAlignment="1">
      <alignment vertical="center" wrapText="1"/>
    </xf>
    <xf numFmtId="4" fontId="10" fillId="3" borderId="6" xfId="0" applyNumberFormat="1" applyFont="1" applyFill="1" applyBorder="1" applyAlignment="1">
      <alignment vertical="center"/>
    </xf>
    <xf numFmtId="4" fontId="10" fillId="4" borderId="6" xfId="0" applyNumberFormat="1" applyFont="1" applyFill="1" applyBorder="1" applyAlignment="1">
      <alignment vertical="center"/>
    </xf>
    <xf numFmtId="4" fontId="10" fillId="0" borderId="6" xfId="0" applyNumberFormat="1" applyFont="1" applyFill="1" applyBorder="1" applyAlignment="1">
      <alignment vertical="center"/>
    </xf>
    <xf numFmtId="2" fontId="10" fillId="0" borderId="6" xfId="0" applyNumberFormat="1" applyFont="1" applyFill="1" applyBorder="1" applyAlignment="1">
      <alignment vertical="center"/>
    </xf>
    <xf numFmtId="164" fontId="10" fillId="3" borderId="6" xfId="0" applyNumberFormat="1" applyFont="1" applyFill="1" applyBorder="1" applyAlignment="1">
      <alignment vertical="center"/>
    </xf>
    <xf numFmtId="164" fontId="10" fillId="4" borderId="6" xfId="0" applyNumberFormat="1" applyFont="1" applyFill="1" applyBorder="1" applyAlignment="1">
      <alignment vertical="center"/>
    </xf>
    <xf numFmtId="164" fontId="10" fillId="0" borderId="6" xfId="0" applyNumberFormat="1" applyFont="1" applyFill="1" applyBorder="1" applyAlignment="1">
      <alignment vertical="center"/>
    </xf>
    <xf numFmtId="1" fontId="3" fillId="0" borderId="1" xfId="0" applyNumberFormat="1" applyFont="1" applyBorder="1" applyAlignment="1">
      <alignment horizontal="center" vertical="center" wrapText="1"/>
    </xf>
    <xf numFmtId="4" fontId="10" fillId="3" borderId="1" xfId="0" applyNumberFormat="1" applyFont="1" applyFill="1" applyBorder="1" applyAlignment="1">
      <alignment vertical="center"/>
    </xf>
    <xf numFmtId="1" fontId="10" fillId="3" borderId="6" xfId="0" applyNumberFormat="1" applyFont="1" applyFill="1" applyBorder="1" applyAlignment="1">
      <alignment vertical="center"/>
    </xf>
    <xf numFmtId="1" fontId="10" fillId="4" borderId="6" xfId="0" applyNumberFormat="1" applyFont="1" applyFill="1" applyBorder="1" applyAlignment="1">
      <alignment vertical="center"/>
    </xf>
    <xf numFmtId="0" fontId="8" fillId="0" borderId="0" xfId="0" applyFont="1" applyFill="1" applyBorder="1" applyAlignment="1">
      <alignment vertical="top" wrapText="1"/>
    </xf>
    <xf numFmtId="0" fontId="10" fillId="4" borderId="7" xfId="0" applyFont="1" applyFill="1" applyBorder="1" applyAlignment="1">
      <alignment vertical="center"/>
    </xf>
    <xf numFmtId="164" fontId="7" fillId="0" borderId="1" xfId="0" applyNumberFormat="1" applyFont="1" applyBorder="1" applyAlignment="1">
      <alignment vertical="center" wrapText="1"/>
    </xf>
    <xf numFmtId="164" fontId="10" fillId="3" borderId="1" xfId="0" applyNumberFormat="1" applyFont="1" applyFill="1" applyBorder="1" applyAlignment="1">
      <alignment vertical="center"/>
    </xf>
    <xf numFmtId="164" fontId="1" fillId="0" borderId="1" xfId="0" applyNumberFormat="1" applyFont="1" applyBorder="1" applyAlignment="1">
      <alignment vertical="top" wrapText="1"/>
    </xf>
    <xf numFmtId="164" fontId="7" fillId="0"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0" xfId="0" applyFont="1" applyFill="1" applyBorder="1" applyAlignment="1">
      <alignment horizontal="center" vertical="center" wrapText="1"/>
    </xf>
    <xf numFmtId="0" fontId="10" fillId="3" borderId="6" xfId="0" applyNumberFormat="1" applyFont="1" applyFill="1" applyBorder="1" applyAlignment="1">
      <alignment vertical="center"/>
    </xf>
    <xf numFmtId="0" fontId="10" fillId="4" borderId="6" xfId="0" applyNumberFormat="1" applyFont="1" applyFill="1" applyBorder="1" applyAlignment="1">
      <alignment vertical="center"/>
    </xf>
    <xf numFmtId="0" fontId="10" fillId="0" borderId="6" xfId="0" applyNumberFormat="1" applyFont="1" applyFill="1" applyBorder="1" applyAlignment="1">
      <alignment vertical="center"/>
    </xf>
    <xf numFmtId="0" fontId="10" fillId="4" borderId="8" xfId="0" applyFont="1" applyFill="1" applyBorder="1" applyAlignment="1">
      <alignment vertical="center"/>
    </xf>
    <xf numFmtId="165" fontId="3" fillId="0" borderId="1" xfId="0" applyNumberFormat="1" applyFont="1" applyFill="1" applyBorder="1" applyAlignment="1">
      <alignment horizontal="center" vertical="center" wrapText="1"/>
    </xf>
    <xf numFmtId="165" fontId="1" fillId="0" borderId="1" xfId="0" applyNumberFormat="1" applyFont="1" applyBorder="1" applyAlignment="1">
      <alignment vertical="top" wrapText="1"/>
    </xf>
    <xf numFmtId="165" fontId="3" fillId="0" borderId="1" xfId="0" applyNumberFormat="1" applyFont="1" applyBorder="1" applyAlignment="1">
      <alignment horizontal="center" vertical="center" wrapText="1"/>
    </xf>
    <xf numFmtId="165" fontId="10" fillId="3" borderId="1" xfId="0" applyNumberFormat="1" applyFont="1" applyFill="1" applyBorder="1" applyAlignment="1">
      <alignment vertical="center"/>
    </xf>
    <xf numFmtId="165" fontId="10" fillId="3" borderId="6" xfId="0" applyNumberFormat="1" applyFont="1" applyFill="1" applyBorder="1" applyAlignment="1">
      <alignment vertical="center"/>
    </xf>
    <xf numFmtId="165" fontId="10" fillId="4" borderId="6" xfId="0" applyNumberFormat="1" applyFont="1" applyFill="1" applyBorder="1" applyAlignment="1">
      <alignment vertical="center"/>
    </xf>
    <xf numFmtId="165" fontId="7" fillId="0" borderId="1" xfId="0" applyNumberFormat="1" applyFont="1" applyBorder="1" applyAlignment="1">
      <alignment vertical="center" wrapText="1"/>
    </xf>
    <xf numFmtId="1" fontId="10" fillId="3" borderId="1" xfId="0" applyNumberFormat="1" applyFont="1" applyFill="1" applyBorder="1" applyAlignment="1">
      <alignment vertical="center"/>
    </xf>
    <xf numFmtId="1" fontId="3" fillId="0" borderId="1" xfId="0" applyNumberFormat="1" applyFont="1" applyFill="1" applyBorder="1" applyAlignment="1">
      <alignment horizontal="center" vertical="center" wrapText="1"/>
    </xf>
    <xf numFmtId="1" fontId="1" fillId="0" borderId="1" xfId="0" applyNumberFormat="1" applyFont="1" applyBorder="1" applyAlignment="1">
      <alignment vertical="top" wrapText="1"/>
    </xf>
    <xf numFmtId="1" fontId="7" fillId="0" borderId="1" xfId="0" applyNumberFormat="1" applyFont="1" applyBorder="1" applyAlignment="1">
      <alignment vertical="center" wrapText="1"/>
    </xf>
    <xf numFmtId="4" fontId="13" fillId="0" borderId="6" xfId="0" applyNumberFormat="1" applyFont="1" applyFill="1" applyBorder="1" applyAlignment="1">
      <alignment vertical="center"/>
    </xf>
    <xf numFmtId="4" fontId="13" fillId="4" borderId="6" xfId="0" applyNumberFormat="1" applyFont="1" applyFill="1" applyBorder="1" applyAlignment="1">
      <alignment vertical="center"/>
    </xf>
    <xf numFmtId="4" fontId="13" fillId="3" borderId="6" xfId="0" applyNumberFormat="1" applyFont="1" applyFill="1" applyBorder="1" applyAlignment="1">
      <alignment vertical="center"/>
    </xf>
    <xf numFmtId="4" fontId="13" fillId="5" borderId="6" xfId="0" applyNumberFormat="1" applyFont="1" applyFill="1" applyBorder="1" applyAlignment="1">
      <alignment vertical="center"/>
    </xf>
    <xf numFmtId="0" fontId="0" fillId="0" borderId="1" xfId="0" applyBorder="1"/>
    <xf numFmtId="165" fontId="3" fillId="0" borderId="1" xfId="0" applyNumberFormat="1" applyFont="1" applyBorder="1" applyAlignment="1">
      <alignment horizontal="center" vertical="center"/>
    </xf>
    <xf numFmtId="14" fontId="0" fillId="0" borderId="0" xfId="0" applyNumberFormat="1"/>
    <xf numFmtId="164" fontId="14" fillId="0" borderId="0" xfId="0" applyNumberFormat="1" applyFont="1"/>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7" fillId="0" borderId="1" xfId="0" applyFont="1" applyBorder="1" applyAlignment="1">
      <alignment wrapText="1"/>
    </xf>
    <xf numFmtId="4" fontId="7" fillId="0" borderId="1" xfId="0" applyNumberFormat="1" applyFont="1" applyBorder="1" applyAlignment="1">
      <alignment wrapText="1"/>
    </xf>
    <xf numFmtId="0" fontId="15" fillId="0" borderId="1" xfId="0" applyFont="1" applyBorder="1"/>
    <xf numFmtId="0" fontId="13" fillId="0" borderId="1" xfId="0" applyFont="1" applyBorder="1" applyAlignment="1">
      <alignment horizontal="center" vertical="center"/>
    </xf>
    <xf numFmtId="0" fontId="13" fillId="0" borderId="1" xfId="0" applyFont="1" applyBorder="1" applyAlignment="1"/>
    <xf numFmtId="0" fontId="13" fillId="0" borderId="1" xfId="0" applyFont="1" applyFill="1" applyBorder="1" applyAlignment="1">
      <alignment horizontal="center" vertical="center" wrapText="1"/>
    </xf>
    <xf numFmtId="4" fontId="15" fillId="0" borderId="1" xfId="0" applyNumberFormat="1" applyFont="1" applyBorder="1"/>
    <xf numFmtId="166" fontId="9" fillId="0" borderId="1" xfId="0" applyNumberFormat="1" applyFont="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vertical="center" wrapText="1"/>
    </xf>
    <xf numFmtId="0" fontId="0" fillId="6" borderId="1" xfId="0" applyFill="1" applyBorder="1" applyAlignment="1">
      <alignment horizontal="center"/>
    </xf>
    <xf numFmtId="0" fontId="4" fillId="6" borderId="1" xfId="0" applyFont="1" applyFill="1" applyBorder="1" applyAlignment="1">
      <alignment horizontal="right" vertical="center"/>
    </xf>
    <xf numFmtId="0" fontId="4" fillId="6" borderId="1" xfId="0" applyFont="1" applyFill="1" applyBorder="1"/>
    <xf numFmtId="4" fontId="4" fillId="6" borderId="1" xfId="0" applyNumberFormat="1" applyFont="1" applyFill="1" applyBorder="1"/>
    <xf numFmtId="4" fontId="4" fillId="6" borderId="1" xfId="0" applyNumberFormat="1"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9" fillId="0" borderId="1" xfId="0" applyFont="1" applyBorder="1" applyAlignment="1">
      <alignment wrapText="1"/>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18" fillId="0" borderId="1" xfId="0" applyFont="1" applyBorder="1" applyAlignment="1">
      <alignment horizontal="center" vertical="center"/>
    </xf>
    <xf numFmtId="0" fontId="16"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19" fillId="0" borderId="0" xfId="0" applyFont="1"/>
    <xf numFmtId="0" fontId="4" fillId="2" borderId="1" xfId="0" applyFont="1" applyFill="1" applyBorder="1" applyAlignment="1">
      <alignment vertical="center"/>
    </xf>
    <xf numFmtId="4" fontId="20" fillId="0" borderId="0" xfId="0" applyNumberFormat="1" applyFont="1"/>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165" fontId="0" fillId="0" borderId="0" xfId="0" applyNumberFormat="1"/>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wrapText="1"/>
    </xf>
    <xf numFmtId="0" fontId="2" fillId="0" borderId="0" xfId="0" applyFont="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0" xfId="0" applyFont="1"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6" borderId="1" xfId="0" applyFont="1" applyFill="1" applyBorder="1" applyAlignment="1">
      <alignment horizontal="right"/>
    </xf>
    <xf numFmtId="0" fontId="2" fillId="0" borderId="0" xfId="0" applyFont="1" applyBorder="1" applyAlignment="1">
      <alignment horizontal="left"/>
    </xf>
    <xf numFmtId="4" fontId="9" fillId="0" borderId="1" xfId="0" applyNumberFormat="1" applyFont="1" applyBorder="1" applyAlignment="1">
      <alignment horizontal="right" vertical="center"/>
    </xf>
  </cellXfs>
  <cellStyles count="1">
    <cellStyle name="Įprastas"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tabSelected="1" workbookViewId="0">
      <selection activeCell="K149" sqref="K149:K151"/>
    </sheetView>
  </sheetViews>
  <sheetFormatPr defaultRowHeight="15" x14ac:dyDescent="0.25"/>
  <cols>
    <col min="1" max="1" width="14.42578125" customWidth="1"/>
    <col min="2" max="2" width="18.28515625" customWidth="1"/>
    <col min="3" max="11" width="9" customWidth="1"/>
    <col min="12" max="12" width="12.28515625" customWidth="1"/>
    <col min="15" max="15" width="11.85546875" customWidth="1"/>
    <col min="18" max="18" width="12" customWidth="1"/>
    <col min="19" max="19" width="11.85546875" customWidth="1"/>
    <col min="20" max="20" width="12.5703125" customWidth="1"/>
    <col min="21" max="21" width="11.42578125" customWidth="1"/>
  </cols>
  <sheetData>
    <row r="1" spans="1:18" ht="15.75" customHeight="1" x14ac:dyDescent="0.25">
      <c r="E1" s="122"/>
      <c r="F1" s="122"/>
      <c r="G1" s="122"/>
      <c r="H1" s="122"/>
      <c r="O1" s="122"/>
      <c r="P1" s="122"/>
      <c r="Q1" s="122"/>
      <c r="R1" s="122"/>
    </row>
    <row r="2" spans="1:18" ht="15.75" customHeight="1" x14ac:dyDescent="0.25">
      <c r="E2" s="123"/>
      <c r="F2" s="123"/>
      <c r="G2" s="123"/>
      <c r="H2" s="123"/>
      <c r="O2" s="123"/>
      <c r="P2" s="123"/>
      <c r="Q2" s="123"/>
      <c r="R2" s="123"/>
    </row>
    <row r="3" spans="1:18" ht="15.75" customHeight="1" x14ac:dyDescent="0.25">
      <c r="E3" s="123"/>
      <c r="F3" s="123"/>
      <c r="G3" s="123"/>
      <c r="H3" s="123"/>
      <c r="O3" s="123"/>
      <c r="P3" s="123"/>
      <c r="Q3" s="123"/>
      <c r="R3" s="123"/>
    </row>
    <row r="4" spans="1:18" ht="36" customHeight="1" x14ac:dyDescent="0.25">
      <c r="A4" s="124" t="s">
        <v>126</v>
      </c>
      <c r="B4" s="124"/>
      <c r="C4" s="124"/>
      <c r="D4" s="124"/>
      <c r="E4" s="124"/>
      <c r="F4" s="124"/>
      <c r="G4" s="124"/>
      <c r="H4" s="124"/>
      <c r="I4" s="124"/>
      <c r="J4" s="124"/>
      <c r="K4" s="124"/>
    </row>
    <row r="5" spans="1:18" s="6" customFormat="1" ht="15.75" x14ac:dyDescent="0.25">
      <c r="A5" s="3"/>
      <c r="B5" s="3"/>
      <c r="C5" s="3"/>
      <c r="D5" s="3"/>
      <c r="E5" s="3"/>
      <c r="F5" s="3"/>
    </row>
    <row r="6" spans="1:18" ht="15.75" x14ac:dyDescent="0.25">
      <c r="A6" s="125" t="s">
        <v>8</v>
      </c>
      <c r="B6" s="125"/>
      <c r="C6" s="125"/>
      <c r="D6" s="125"/>
      <c r="E6" s="125"/>
      <c r="F6" s="125"/>
      <c r="G6" s="125"/>
      <c r="H6" s="125"/>
      <c r="I6" s="125"/>
      <c r="J6" s="125"/>
      <c r="K6" s="125"/>
      <c r="L6" s="3"/>
      <c r="M6" s="3"/>
      <c r="N6" s="3"/>
      <c r="O6" s="3"/>
      <c r="P6" s="3"/>
      <c r="Q6" s="3"/>
      <c r="R6" s="3"/>
    </row>
    <row r="7" spans="1:18" s="6" customFormat="1" ht="15.75" x14ac:dyDescent="0.25">
      <c r="A7" s="2"/>
      <c r="B7" s="2"/>
      <c r="C7" s="2"/>
      <c r="D7" s="2"/>
      <c r="E7" s="2"/>
      <c r="F7" s="2"/>
      <c r="G7" s="3"/>
      <c r="H7" s="3"/>
      <c r="I7" s="3"/>
      <c r="J7" s="3"/>
      <c r="K7" s="3"/>
      <c r="L7" s="3"/>
      <c r="M7" s="3"/>
      <c r="N7" s="3"/>
      <c r="O7" s="3"/>
      <c r="P7" s="3"/>
      <c r="Q7" s="3"/>
      <c r="R7" s="3"/>
    </row>
    <row r="8" spans="1:18" s="6" customFormat="1" ht="15.75" x14ac:dyDescent="0.25">
      <c r="A8" s="1" t="s">
        <v>123</v>
      </c>
      <c r="B8" s="2"/>
      <c r="C8" s="2"/>
      <c r="D8" s="2"/>
      <c r="E8" s="2"/>
      <c r="F8" s="2"/>
      <c r="G8" s="3"/>
      <c r="H8" s="3"/>
      <c r="I8" s="3"/>
      <c r="J8" s="3"/>
      <c r="K8" s="3"/>
      <c r="L8" s="3"/>
      <c r="M8" s="3"/>
      <c r="N8" s="3"/>
      <c r="O8" s="3"/>
      <c r="P8" s="3"/>
      <c r="Q8" s="3"/>
      <c r="R8" s="3"/>
    </row>
    <row r="9" spans="1:18" ht="15.75" x14ac:dyDescent="0.25">
      <c r="A9" s="7"/>
      <c r="B9" s="7"/>
      <c r="C9" s="8"/>
      <c r="D9" s="8"/>
      <c r="E9" s="8"/>
      <c r="F9" s="8"/>
      <c r="G9" s="8"/>
      <c r="H9" s="8"/>
      <c r="I9" s="8"/>
      <c r="J9" s="8"/>
      <c r="K9" s="8"/>
      <c r="L9" s="8"/>
      <c r="M9" s="8"/>
      <c r="N9" s="8"/>
      <c r="O9" s="8"/>
      <c r="P9" s="8"/>
      <c r="Q9" s="8"/>
      <c r="R9" s="8"/>
    </row>
    <row r="10" spans="1:18" ht="15.75" x14ac:dyDescent="0.25">
      <c r="A10" s="1" t="s">
        <v>9</v>
      </c>
    </row>
    <row r="11" spans="1:18" x14ac:dyDescent="0.25">
      <c r="A11" s="126" t="s">
        <v>1</v>
      </c>
      <c r="B11" s="126" t="s">
        <v>3</v>
      </c>
      <c r="C11" s="121" t="s">
        <v>2</v>
      </c>
      <c r="D11" s="121"/>
      <c r="E11" s="121"/>
      <c r="F11" s="121"/>
      <c r="G11" s="121"/>
      <c r="H11" s="121"/>
      <c r="I11" s="121"/>
      <c r="J11" s="121"/>
      <c r="K11" s="121"/>
    </row>
    <row r="12" spans="1:18" ht="38.25" customHeight="1" x14ac:dyDescent="0.25">
      <c r="A12" s="127"/>
      <c r="B12" s="127"/>
      <c r="C12" s="28">
        <v>2015</v>
      </c>
      <c r="D12" s="28">
        <v>2016</v>
      </c>
      <c r="E12" s="28">
        <v>2017</v>
      </c>
      <c r="F12" s="31">
        <v>2018</v>
      </c>
      <c r="G12" s="32">
        <v>2019</v>
      </c>
      <c r="H12" s="32">
        <v>2020</v>
      </c>
      <c r="I12" s="32">
        <v>2021</v>
      </c>
      <c r="J12" s="32">
        <v>2022</v>
      </c>
      <c r="K12" s="32">
        <v>2023</v>
      </c>
    </row>
    <row r="13" spans="1:18" s="6" customFormat="1" ht="25.5" customHeight="1" x14ac:dyDescent="0.25">
      <c r="A13" s="31" t="s">
        <v>124</v>
      </c>
      <c r="B13" s="114" t="s">
        <v>125</v>
      </c>
      <c r="C13" s="114"/>
      <c r="D13" s="114"/>
      <c r="E13" s="114"/>
      <c r="F13" s="114"/>
      <c r="G13" s="114"/>
      <c r="H13" s="114"/>
      <c r="I13" s="114"/>
      <c r="J13" s="114"/>
      <c r="K13" s="114"/>
    </row>
    <row r="14" spans="1:18" ht="30.75" customHeight="1" x14ac:dyDescent="0.25">
      <c r="A14" s="121" t="s">
        <v>10</v>
      </c>
      <c r="B14" s="20" t="s">
        <v>116</v>
      </c>
      <c r="C14" s="20"/>
      <c r="D14" s="20"/>
      <c r="E14" s="20"/>
      <c r="F14" s="116"/>
      <c r="G14" s="20"/>
      <c r="H14" s="20">
        <v>770.4</v>
      </c>
      <c r="I14" s="20">
        <v>770.4</v>
      </c>
      <c r="J14" s="20">
        <v>770.4</v>
      </c>
      <c r="K14" s="20">
        <v>770.4</v>
      </c>
    </row>
    <row r="15" spans="1:18" x14ac:dyDescent="0.25">
      <c r="A15" s="121"/>
      <c r="B15" s="20" t="s">
        <v>117</v>
      </c>
      <c r="C15" s="20"/>
      <c r="D15" s="20"/>
      <c r="E15" s="20"/>
      <c r="F15" s="116"/>
      <c r="G15" s="20"/>
      <c r="H15" s="20">
        <v>721.2</v>
      </c>
      <c r="I15" s="20">
        <v>721.2</v>
      </c>
      <c r="J15" s="20">
        <v>721.2</v>
      </c>
      <c r="K15" s="20">
        <v>721.2</v>
      </c>
    </row>
    <row r="16" spans="1:18" ht="38.25" x14ac:dyDescent="0.25">
      <c r="A16" s="121"/>
      <c r="B16" s="20" t="s">
        <v>118</v>
      </c>
      <c r="C16" s="20"/>
      <c r="D16" s="20"/>
      <c r="E16" s="20"/>
      <c r="F16" s="116"/>
      <c r="G16" s="20"/>
      <c r="H16" s="20">
        <v>670.1</v>
      </c>
      <c r="I16" s="20">
        <v>670.1</v>
      </c>
      <c r="J16" s="20">
        <v>670.1</v>
      </c>
      <c r="K16" s="20">
        <v>670.1</v>
      </c>
    </row>
    <row r="17" spans="1:11" x14ac:dyDescent="0.25">
      <c r="A17" s="119" t="s">
        <v>11</v>
      </c>
      <c r="B17" s="120"/>
      <c r="C17" s="20"/>
      <c r="D17" s="20"/>
      <c r="E17" s="20"/>
      <c r="F17" s="31" t="s">
        <v>33</v>
      </c>
      <c r="G17" s="20"/>
      <c r="H17" s="20"/>
      <c r="I17" s="20"/>
      <c r="J17" s="20"/>
      <c r="K17" s="20"/>
    </row>
    <row r="18" spans="1:11" x14ac:dyDescent="0.25">
      <c r="A18" s="31" t="s">
        <v>127</v>
      </c>
      <c r="B18" s="114" t="s">
        <v>128</v>
      </c>
      <c r="C18" s="114"/>
      <c r="D18" s="114"/>
      <c r="E18" s="114"/>
      <c r="F18" s="114"/>
      <c r="G18" s="114"/>
      <c r="H18" s="114"/>
      <c r="I18" s="114"/>
      <c r="J18" s="114"/>
      <c r="K18" s="114"/>
    </row>
    <row r="19" spans="1:11" ht="25.5" x14ac:dyDescent="0.25">
      <c r="A19" s="121" t="s">
        <v>10</v>
      </c>
      <c r="B19" s="20" t="s">
        <v>116</v>
      </c>
      <c r="C19" s="20"/>
      <c r="D19" s="20"/>
      <c r="E19" s="20"/>
      <c r="F19" s="116"/>
      <c r="G19" s="20"/>
      <c r="H19" s="20">
        <v>115</v>
      </c>
      <c r="I19" s="20">
        <v>115</v>
      </c>
      <c r="J19" s="20">
        <v>115</v>
      </c>
      <c r="K19" s="20">
        <v>115</v>
      </c>
    </row>
    <row r="20" spans="1:11" x14ac:dyDescent="0.25">
      <c r="A20" s="121"/>
      <c r="B20" s="20" t="s">
        <v>117</v>
      </c>
      <c r="C20" s="20"/>
      <c r="D20" s="20"/>
      <c r="E20" s="20"/>
      <c r="F20" s="116"/>
      <c r="G20" s="20"/>
      <c r="H20" s="20">
        <v>120.5</v>
      </c>
      <c r="I20" s="20">
        <v>120.5</v>
      </c>
      <c r="J20" s="20">
        <v>120.5</v>
      </c>
      <c r="K20" s="20">
        <v>120.5</v>
      </c>
    </row>
    <row r="21" spans="1:11" ht="38.25" x14ac:dyDescent="0.25">
      <c r="A21" s="121"/>
      <c r="B21" s="20" t="s">
        <v>118</v>
      </c>
      <c r="C21" s="20"/>
      <c r="D21" s="20"/>
      <c r="E21" s="20"/>
      <c r="F21" s="116"/>
      <c r="G21" s="20"/>
      <c r="H21" s="20">
        <v>125.3</v>
      </c>
      <c r="I21" s="20">
        <v>125.3</v>
      </c>
      <c r="J21" s="20">
        <v>125.3</v>
      </c>
      <c r="K21" s="20">
        <v>125.3</v>
      </c>
    </row>
    <row r="22" spans="1:11" x14ac:dyDescent="0.25">
      <c r="A22" s="119" t="s">
        <v>11</v>
      </c>
      <c r="B22" s="120"/>
      <c r="C22" s="20"/>
      <c r="D22" s="20"/>
      <c r="E22" s="20"/>
      <c r="F22" s="31" t="s">
        <v>33</v>
      </c>
      <c r="G22" s="20"/>
      <c r="H22" s="20"/>
      <c r="I22" s="20"/>
      <c r="J22" s="20"/>
      <c r="K22" s="20"/>
    </row>
    <row r="23" spans="1:11" x14ac:dyDescent="0.25">
      <c r="A23" s="31" t="s">
        <v>129</v>
      </c>
      <c r="B23" s="114" t="s">
        <v>130</v>
      </c>
      <c r="C23" s="114"/>
      <c r="D23" s="114"/>
      <c r="E23" s="114"/>
      <c r="F23" s="114"/>
      <c r="G23" s="114"/>
      <c r="H23" s="114"/>
      <c r="I23" s="114"/>
      <c r="J23" s="114"/>
      <c r="K23" s="114"/>
    </row>
    <row r="24" spans="1:11" ht="25.5" x14ac:dyDescent="0.25">
      <c r="A24" s="121" t="s">
        <v>10</v>
      </c>
      <c r="B24" s="20" t="s">
        <v>116</v>
      </c>
      <c r="C24" s="20"/>
      <c r="D24" s="20"/>
      <c r="E24" s="20">
        <v>1</v>
      </c>
      <c r="F24" s="116">
        <v>8</v>
      </c>
      <c r="G24" s="20">
        <v>15</v>
      </c>
      <c r="H24" s="20">
        <v>17</v>
      </c>
      <c r="I24" s="20">
        <v>17</v>
      </c>
      <c r="J24" s="20">
        <v>17</v>
      </c>
      <c r="K24" s="20">
        <v>17</v>
      </c>
    </row>
    <row r="25" spans="1:11" x14ac:dyDescent="0.25">
      <c r="A25" s="121"/>
      <c r="B25" s="20" t="s">
        <v>117</v>
      </c>
      <c r="C25" s="20"/>
      <c r="D25" s="20"/>
      <c r="E25" s="20">
        <v>0</v>
      </c>
      <c r="F25" s="116">
        <v>5</v>
      </c>
      <c r="G25" s="20">
        <v>8</v>
      </c>
      <c r="H25" s="20">
        <v>15</v>
      </c>
      <c r="I25" s="20">
        <v>15</v>
      </c>
      <c r="J25" s="20">
        <v>15</v>
      </c>
      <c r="K25" s="20">
        <v>15</v>
      </c>
    </row>
    <row r="26" spans="1:11" ht="38.25" x14ac:dyDescent="0.25">
      <c r="A26" s="121"/>
      <c r="B26" s="20" t="s">
        <v>118</v>
      </c>
      <c r="C26" s="20"/>
      <c r="D26" s="20"/>
      <c r="E26" s="20">
        <v>0</v>
      </c>
      <c r="F26" s="116">
        <v>1</v>
      </c>
      <c r="G26" s="20">
        <v>1</v>
      </c>
      <c r="H26" s="20">
        <v>10</v>
      </c>
      <c r="I26" s="20">
        <v>10</v>
      </c>
      <c r="J26" s="20">
        <v>10</v>
      </c>
      <c r="K26" s="20">
        <v>10</v>
      </c>
    </row>
    <row r="27" spans="1:11" x14ac:dyDescent="0.25">
      <c r="A27" s="119" t="s">
        <v>11</v>
      </c>
      <c r="B27" s="120"/>
      <c r="C27" s="20"/>
      <c r="D27" s="20"/>
      <c r="E27" s="20">
        <v>0</v>
      </c>
      <c r="F27" s="116">
        <v>2</v>
      </c>
      <c r="G27" s="20"/>
      <c r="H27" s="20"/>
      <c r="I27" s="20"/>
      <c r="J27" s="20"/>
      <c r="K27" s="20"/>
    </row>
    <row r="28" spans="1:11" x14ac:dyDescent="0.25">
      <c r="A28" s="31" t="s">
        <v>131</v>
      </c>
      <c r="B28" s="114" t="s">
        <v>132</v>
      </c>
      <c r="C28" s="114"/>
      <c r="D28" s="114"/>
      <c r="E28" s="114"/>
      <c r="F28" s="114"/>
      <c r="G28" s="114"/>
      <c r="H28" s="114"/>
      <c r="I28" s="114"/>
      <c r="J28" s="114"/>
      <c r="K28" s="114"/>
    </row>
    <row r="29" spans="1:11" ht="25.5" x14ac:dyDescent="0.25">
      <c r="A29" s="121" t="s">
        <v>10</v>
      </c>
      <c r="B29" s="20" t="s">
        <v>116</v>
      </c>
      <c r="C29" s="20"/>
      <c r="D29" s="20"/>
      <c r="E29" s="20"/>
      <c r="F29" s="116">
        <v>1</v>
      </c>
      <c r="G29" s="20">
        <v>2</v>
      </c>
      <c r="H29" s="20">
        <v>3</v>
      </c>
      <c r="I29" s="20">
        <v>3</v>
      </c>
      <c r="J29" s="20">
        <v>3</v>
      </c>
      <c r="K29" s="20">
        <v>3</v>
      </c>
    </row>
    <row r="30" spans="1:11" x14ac:dyDescent="0.25">
      <c r="A30" s="121"/>
      <c r="B30" s="20" t="s">
        <v>117</v>
      </c>
      <c r="C30" s="20"/>
      <c r="D30" s="20"/>
      <c r="E30" s="20"/>
      <c r="F30" s="116">
        <v>0</v>
      </c>
      <c r="G30" s="20">
        <v>1</v>
      </c>
      <c r="H30" s="20">
        <v>2</v>
      </c>
      <c r="I30" s="20">
        <v>2</v>
      </c>
      <c r="J30" s="20">
        <v>2</v>
      </c>
      <c r="K30" s="20">
        <v>2</v>
      </c>
    </row>
    <row r="31" spans="1:11" ht="38.25" x14ac:dyDescent="0.25">
      <c r="A31" s="121"/>
      <c r="B31" s="20" t="s">
        <v>118</v>
      </c>
      <c r="C31" s="20"/>
      <c r="D31" s="20"/>
      <c r="E31" s="20"/>
      <c r="F31" s="116">
        <v>0</v>
      </c>
      <c r="G31" s="20">
        <v>0</v>
      </c>
      <c r="H31" s="20">
        <v>1</v>
      </c>
      <c r="I31" s="20">
        <v>1</v>
      </c>
      <c r="J31" s="20">
        <v>1</v>
      </c>
      <c r="K31" s="20">
        <v>1</v>
      </c>
    </row>
    <row r="32" spans="1:11" x14ac:dyDescent="0.25">
      <c r="A32" s="119" t="s">
        <v>11</v>
      </c>
      <c r="B32" s="120"/>
      <c r="C32" s="20"/>
      <c r="D32" s="20"/>
      <c r="E32" s="20"/>
      <c r="F32" s="116">
        <v>1</v>
      </c>
      <c r="G32" s="20"/>
      <c r="H32" s="20"/>
      <c r="I32" s="20"/>
      <c r="J32" s="20"/>
      <c r="K32" s="20"/>
    </row>
    <row r="33" spans="1:11" x14ac:dyDescent="0.25">
      <c r="A33" s="31" t="s">
        <v>133</v>
      </c>
      <c r="B33" s="114" t="s">
        <v>134</v>
      </c>
      <c r="C33" s="114"/>
      <c r="D33" s="114"/>
      <c r="E33" s="114"/>
      <c r="F33" s="114"/>
      <c r="G33" s="114"/>
      <c r="H33" s="114"/>
      <c r="I33" s="114"/>
      <c r="J33" s="114"/>
      <c r="K33" s="114"/>
    </row>
    <row r="34" spans="1:11" ht="25.5" x14ac:dyDescent="0.25">
      <c r="A34" s="121" t="s">
        <v>10</v>
      </c>
      <c r="B34" s="20" t="s">
        <v>116</v>
      </c>
      <c r="C34" s="20"/>
      <c r="D34" s="20"/>
      <c r="E34" s="20"/>
      <c r="F34" s="116"/>
      <c r="G34" s="20">
        <v>1</v>
      </c>
      <c r="H34" s="20">
        <v>1</v>
      </c>
      <c r="I34" s="20">
        <v>1</v>
      </c>
      <c r="J34" s="20">
        <v>1</v>
      </c>
      <c r="K34" s="20">
        <v>1</v>
      </c>
    </row>
    <row r="35" spans="1:11" x14ac:dyDescent="0.25">
      <c r="A35" s="121"/>
      <c r="B35" s="20" t="s">
        <v>117</v>
      </c>
      <c r="C35" s="20"/>
      <c r="D35" s="20"/>
      <c r="E35" s="20"/>
      <c r="F35" s="116"/>
      <c r="G35" s="20">
        <v>0</v>
      </c>
      <c r="H35" s="20">
        <v>0</v>
      </c>
      <c r="I35" s="20">
        <v>0</v>
      </c>
      <c r="J35" s="20">
        <v>0</v>
      </c>
      <c r="K35" s="20">
        <v>0</v>
      </c>
    </row>
    <row r="36" spans="1:11" ht="38.25" x14ac:dyDescent="0.25">
      <c r="A36" s="121"/>
      <c r="B36" s="20" t="s">
        <v>118</v>
      </c>
      <c r="C36" s="20"/>
      <c r="D36" s="20"/>
      <c r="E36" s="20"/>
      <c r="F36" s="116"/>
      <c r="G36" s="20">
        <v>0</v>
      </c>
      <c r="H36" s="20">
        <v>0</v>
      </c>
      <c r="I36" s="20">
        <v>0</v>
      </c>
      <c r="J36" s="20">
        <v>0</v>
      </c>
      <c r="K36" s="20">
        <v>0</v>
      </c>
    </row>
    <row r="37" spans="1:11" x14ac:dyDescent="0.25">
      <c r="A37" s="119" t="s">
        <v>11</v>
      </c>
      <c r="B37" s="120"/>
      <c r="C37" s="20"/>
      <c r="D37" s="20"/>
      <c r="E37" s="20"/>
      <c r="F37" s="31" t="s">
        <v>33</v>
      </c>
      <c r="G37" s="20"/>
      <c r="H37" s="20"/>
      <c r="I37" s="20"/>
      <c r="J37" s="20"/>
      <c r="K37" s="20"/>
    </row>
    <row r="38" spans="1:11" x14ac:dyDescent="0.25">
      <c r="A38" s="31" t="s">
        <v>135</v>
      </c>
      <c r="B38" s="114" t="s">
        <v>136</v>
      </c>
      <c r="C38" s="114"/>
      <c r="D38" s="114"/>
      <c r="E38" s="114"/>
      <c r="F38" s="114"/>
      <c r="G38" s="114"/>
      <c r="H38" s="114"/>
      <c r="I38" s="114"/>
      <c r="J38" s="114"/>
      <c r="K38" s="114"/>
    </row>
    <row r="39" spans="1:11" ht="25.5" x14ac:dyDescent="0.25">
      <c r="A39" s="121" t="s">
        <v>10</v>
      </c>
      <c r="B39" s="20" t="s">
        <v>116</v>
      </c>
      <c r="C39" s="20"/>
      <c r="D39" s="20"/>
      <c r="E39" s="20"/>
      <c r="F39" s="116">
        <v>1</v>
      </c>
      <c r="G39" s="20">
        <v>2</v>
      </c>
      <c r="H39" s="20">
        <v>2</v>
      </c>
      <c r="I39" s="20">
        <v>2</v>
      </c>
      <c r="J39" s="20">
        <v>2</v>
      </c>
      <c r="K39" s="20">
        <v>2</v>
      </c>
    </row>
    <row r="40" spans="1:11" x14ac:dyDescent="0.25">
      <c r="A40" s="121"/>
      <c r="B40" s="20" t="s">
        <v>117</v>
      </c>
      <c r="C40" s="20"/>
      <c r="D40" s="20"/>
      <c r="E40" s="20"/>
      <c r="F40" s="116">
        <v>0</v>
      </c>
      <c r="G40" s="20">
        <v>1</v>
      </c>
      <c r="H40" s="20">
        <v>1</v>
      </c>
      <c r="I40" s="20">
        <v>1</v>
      </c>
      <c r="J40" s="20">
        <v>1</v>
      </c>
      <c r="K40" s="20">
        <v>1</v>
      </c>
    </row>
    <row r="41" spans="1:11" ht="38.25" x14ac:dyDescent="0.25">
      <c r="A41" s="121"/>
      <c r="B41" s="20" t="s">
        <v>118</v>
      </c>
      <c r="C41" s="20"/>
      <c r="D41" s="20"/>
      <c r="E41" s="20"/>
      <c r="F41" s="116">
        <v>0</v>
      </c>
      <c r="G41" s="20">
        <v>0</v>
      </c>
      <c r="H41" s="20">
        <v>0</v>
      </c>
      <c r="I41" s="20">
        <v>0</v>
      </c>
      <c r="J41" s="20">
        <v>0</v>
      </c>
      <c r="K41" s="20">
        <v>0</v>
      </c>
    </row>
    <row r="42" spans="1:11" x14ac:dyDescent="0.25">
      <c r="A42" s="119" t="s">
        <v>11</v>
      </c>
      <c r="B42" s="120"/>
      <c r="C42" s="20"/>
      <c r="D42" s="20"/>
      <c r="E42" s="20"/>
      <c r="F42" s="117">
        <v>2</v>
      </c>
      <c r="G42" s="20"/>
      <c r="H42" s="20"/>
      <c r="I42" s="20"/>
      <c r="J42" s="20"/>
      <c r="K42" s="20"/>
    </row>
    <row r="43" spans="1:11" s="6" customFormat="1" x14ac:dyDescent="0.25">
      <c r="A43" s="31" t="s">
        <v>179</v>
      </c>
      <c r="B43" s="114" t="s">
        <v>180</v>
      </c>
      <c r="C43" s="114"/>
      <c r="D43" s="114"/>
      <c r="E43" s="114"/>
      <c r="F43" s="114"/>
      <c r="G43" s="114"/>
      <c r="H43" s="114"/>
      <c r="I43" s="114"/>
      <c r="J43" s="114"/>
      <c r="K43" s="114"/>
    </row>
    <row r="44" spans="1:11" s="6" customFormat="1" ht="25.5" x14ac:dyDescent="0.25">
      <c r="A44" s="121" t="s">
        <v>10</v>
      </c>
      <c r="B44" s="20" t="s">
        <v>116</v>
      </c>
      <c r="C44" s="20"/>
      <c r="D44" s="20"/>
      <c r="E44" s="20"/>
      <c r="F44" s="116"/>
      <c r="G44" s="20"/>
      <c r="H44" s="20">
        <v>4</v>
      </c>
      <c r="I44" s="20">
        <v>4</v>
      </c>
      <c r="J44" s="20">
        <v>4</v>
      </c>
      <c r="K44" s="20">
        <v>4</v>
      </c>
    </row>
    <row r="45" spans="1:11" s="6" customFormat="1" x14ac:dyDescent="0.25">
      <c r="A45" s="121"/>
      <c r="B45" s="20" t="s">
        <v>117</v>
      </c>
      <c r="C45" s="20"/>
      <c r="D45" s="20"/>
      <c r="E45" s="20"/>
      <c r="F45" s="116"/>
      <c r="G45" s="20"/>
      <c r="H45" s="20">
        <v>3</v>
      </c>
      <c r="I45" s="20">
        <v>3</v>
      </c>
      <c r="J45" s="20">
        <v>3</v>
      </c>
      <c r="K45" s="20">
        <v>3</v>
      </c>
    </row>
    <row r="46" spans="1:11" s="6" customFormat="1" ht="38.25" x14ac:dyDescent="0.25">
      <c r="A46" s="121"/>
      <c r="B46" s="20" t="s">
        <v>118</v>
      </c>
      <c r="C46" s="20"/>
      <c r="D46" s="20"/>
      <c r="E46" s="20"/>
      <c r="F46" s="116"/>
      <c r="G46" s="20"/>
      <c r="H46" s="20">
        <v>2</v>
      </c>
      <c r="I46" s="20">
        <v>2</v>
      </c>
      <c r="J46" s="20">
        <v>2</v>
      </c>
      <c r="K46" s="20">
        <v>2</v>
      </c>
    </row>
    <row r="47" spans="1:11" s="6" customFormat="1" x14ac:dyDescent="0.25">
      <c r="A47" s="119" t="s">
        <v>11</v>
      </c>
      <c r="B47" s="120"/>
      <c r="C47" s="20"/>
      <c r="D47" s="20"/>
      <c r="E47" s="20"/>
      <c r="F47" s="116"/>
      <c r="G47" s="20"/>
      <c r="H47" s="20"/>
      <c r="I47" s="20"/>
      <c r="J47" s="20"/>
      <c r="K47" s="20"/>
    </row>
    <row r="48" spans="1:11" x14ac:dyDescent="0.25">
      <c r="A48" s="31" t="s">
        <v>137</v>
      </c>
      <c r="B48" s="114" t="s">
        <v>138</v>
      </c>
      <c r="C48" s="114"/>
      <c r="D48" s="114"/>
      <c r="E48" s="114"/>
      <c r="F48" s="114"/>
      <c r="G48" s="114"/>
      <c r="H48" s="114"/>
      <c r="I48" s="114"/>
      <c r="J48" s="114"/>
      <c r="K48" s="114"/>
    </row>
    <row r="49" spans="1:11" ht="25.5" x14ac:dyDescent="0.25">
      <c r="A49" s="121" t="s">
        <v>10</v>
      </c>
      <c r="B49" s="20" t="s">
        <v>116</v>
      </c>
      <c r="C49" s="20"/>
      <c r="D49" s="20"/>
      <c r="E49" s="20"/>
      <c r="F49" s="116"/>
      <c r="G49" s="20"/>
      <c r="H49" s="20">
        <v>86.5</v>
      </c>
      <c r="I49" s="20">
        <v>86.5</v>
      </c>
      <c r="J49" s="20">
        <v>86.5</v>
      </c>
      <c r="K49" s="20">
        <v>86.5</v>
      </c>
    </row>
    <row r="50" spans="1:11" x14ac:dyDescent="0.25">
      <c r="A50" s="121"/>
      <c r="B50" s="20" t="s">
        <v>117</v>
      </c>
      <c r="C50" s="20"/>
      <c r="D50" s="20"/>
      <c r="E50" s="20"/>
      <c r="F50" s="116"/>
      <c r="G50" s="20"/>
      <c r="H50" s="20">
        <v>83.4</v>
      </c>
      <c r="I50" s="20">
        <v>83.4</v>
      </c>
      <c r="J50" s="20">
        <v>83.4</v>
      </c>
      <c r="K50" s="20">
        <v>83.4</v>
      </c>
    </row>
    <row r="51" spans="1:11" ht="38.25" x14ac:dyDescent="0.25">
      <c r="A51" s="121"/>
      <c r="B51" s="20" t="s">
        <v>118</v>
      </c>
      <c r="C51" s="20"/>
      <c r="D51" s="20"/>
      <c r="E51" s="20"/>
      <c r="F51" s="116"/>
      <c r="G51" s="20"/>
      <c r="H51" s="20">
        <v>80.7</v>
      </c>
      <c r="I51" s="20">
        <v>80.7</v>
      </c>
      <c r="J51" s="20">
        <v>80.7</v>
      </c>
      <c r="K51" s="20">
        <v>80.7</v>
      </c>
    </row>
    <row r="52" spans="1:11" x14ac:dyDescent="0.25">
      <c r="A52" s="119" t="s">
        <v>11</v>
      </c>
      <c r="B52" s="120"/>
      <c r="C52" s="20"/>
      <c r="D52" s="20"/>
      <c r="E52" s="20"/>
      <c r="F52" s="116"/>
      <c r="G52" s="20"/>
      <c r="H52" s="20"/>
      <c r="I52" s="20"/>
      <c r="J52" s="20"/>
      <c r="K52" s="20"/>
    </row>
    <row r="53" spans="1:11" x14ac:dyDescent="0.25">
      <c r="A53" s="31" t="s">
        <v>139</v>
      </c>
      <c r="B53" s="114" t="s">
        <v>140</v>
      </c>
      <c r="C53" s="114"/>
      <c r="D53" s="114"/>
      <c r="E53" s="114"/>
      <c r="F53" s="114"/>
      <c r="G53" s="114"/>
      <c r="H53" s="114"/>
      <c r="I53" s="114"/>
      <c r="J53" s="114"/>
      <c r="K53" s="114"/>
    </row>
    <row r="54" spans="1:11" ht="25.5" x14ac:dyDescent="0.25">
      <c r="A54" s="121" t="s">
        <v>10</v>
      </c>
      <c r="B54" s="20" t="s">
        <v>116</v>
      </c>
      <c r="C54" s="20"/>
      <c r="D54" s="20"/>
      <c r="E54" s="20"/>
      <c r="F54" s="116">
        <v>1</v>
      </c>
      <c r="G54" s="20">
        <v>2</v>
      </c>
      <c r="H54" s="20">
        <v>2</v>
      </c>
      <c r="I54" s="20">
        <v>2</v>
      </c>
      <c r="J54" s="20">
        <v>2</v>
      </c>
      <c r="K54" s="20">
        <v>2</v>
      </c>
    </row>
    <row r="55" spans="1:11" x14ac:dyDescent="0.25">
      <c r="A55" s="121"/>
      <c r="B55" s="20" t="s">
        <v>117</v>
      </c>
      <c r="C55" s="20"/>
      <c r="D55" s="20"/>
      <c r="E55" s="20"/>
      <c r="F55" s="116">
        <v>0</v>
      </c>
      <c r="G55" s="20">
        <v>1</v>
      </c>
      <c r="H55" s="20">
        <v>1</v>
      </c>
      <c r="I55" s="20">
        <v>1</v>
      </c>
      <c r="J55" s="20">
        <v>1</v>
      </c>
      <c r="K55" s="20">
        <v>1</v>
      </c>
    </row>
    <row r="56" spans="1:11" ht="38.25" x14ac:dyDescent="0.25">
      <c r="A56" s="121"/>
      <c r="B56" s="20" t="s">
        <v>118</v>
      </c>
      <c r="C56" s="20"/>
      <c r="D56" s="20"/>
      <c r="E56" s="20"/>
      <c r="F56" s="116">
        <v>0</v>
      </c>
      <c r="G56" s="20">
        <v>0</v>
      </c>
      <c r="H56" s="20">
        <v>0</v>
      </c>
      <c r="I56" s="20">
        <v>0</v>
      </c>
      <c r="J56" s="20">
        <v>0</v>
      </c>
      <c r="K56" s="20">
        <v>0</v>
      </c>
    </row>
    <row r="57" spans="1:11" x14ac:dyDescent="0.25">
      <c r="A57" s="119" t="s">
        <v>11</v>
      </c>
      <c r="B57" s="120"/>
      <c r="C57" s="20"/>
      <c r="D57" s="20"/>
      <c r="E57" s="20"/>
      <c r="F57" s="116">
        <v>0</v>
      </c>
      <c r="G57" s="20"/>
      <c r="H57" s="20"/>
      <c r="I57" s="20"/>
      <c r="J57" s="20"/>
      <c r="K57" s="20"/>
    </row>
    <row r="58" spans="1:11" x14ac:dyDescent="0.25">
      <c r="A58" s="31" t="s">
        <v>141</v>
      </c>
      <c r="B58" s="114" t="s">
        <v>142</v>
      </c>
      <c r="C58" s="114"/>
      <c r="D58" s="114"/>
      <c r="E58" s="114"/>
      <c r="F58" s="114"/>
      <c r="G58" s="114"/>
      <c r="H58" s="114"/>
      <c r="I58" s="114"/>
      <c r="J58" s="114"/>
      <c r="K58" s="114"/>
    </row>
    <row r="59" spans="1:11" ht="25.5" x14ac:dyDescent="0.25">
      <c r="A59" s="121" t="s">
        <v>10</v>
      </c>
      <c r="B59" s="20" t="s">
        <v>116</v>
      </c>
      <c r="C59" s="20"/>
      <c r="D59" s="20"/>
      <c r="E59" s="20"/>
      <c r="F59" s="116"/>
      <c r="G59" s="20"/>
      <c r="H59" s="20"/>
      <c r="I59" s="20"/>
      <c r="J59" s="20"/>
      <c r="K59" s="20"/>
    </row>
    <row r="60" spans="1:11" x14ac:dyDescent="0.25">
      <c r="A60" s="121"/>
      <c r="B60" s="20" t="s">
        <v>117</v>
      </c>
      <c r="C60" s="20"/>
      <c r="D60" s="20"/>
      <c r="E60" s="20"/>
      <c r="F60" s="116"/>
      <c r="G60" s="20"/>
      <c r="H60" s="20"/>
      <c r="I60" s="20"/>
      <c r="J60" s="20"/>
      <c r="K60" s="20"/>
    </row>
    <row r="61" spans="1:11" ht="38.25" x14ac:dyDescent="0.25">
      <c r="A61" s="121"/>
      <c r="B61" s="20" t="s">
        <v>118</v>
      </c>
      <c r="C61" s="20"/>
      <c r="D61" s="20"/>
      <c r="E61" s="20"/>
      <c r="F61" s="116"/>
      <c r="G61" s="20"/>
      <c r="H61" s="20"/>
      <c r="I61" s="20"/>
      <c r="J61" s="20"/>
      <c r="K61" s="20"/>
    </row>
    <row r="62" spans="1:11" x14ac:dyDescent="0.25">
      <c r="A62" s="119" t="s">
        <v>11</v>
      </c>
      <c r="B62" s="120"/>
      <c r="C62" s="20"/>
      <c r="D62" s="20"/>
      <c r="E62" s="20"/>
      <c r="F62" s="116"/>
      <c r="G62" s="20"/>
      <c r="H62" s="20"/>
      <c r="I62" s="20"/>
      <c r="J62" s="20"/>
      <c r="K62" s="20"/>
    </row>
    <row r="63" spans="1:11" x14ac:dyDescent="0.25">
      <c r="A63" s="31" t="s">
        <v>143</v>
      </c>
      <c r="B63" s="114" t="s">
        <v>144</v>
      </c>
      <c r="C63" s="114"/>
      <c r="D63" s="114"/>
      <c r="E63" s="114"/>
      <c r="F63" s="114"/>
      <c r="G63" s="114"/>
      <c r="H63" s="114"/>
      <c r="I63" s="114"/>
      <c r="J63" s="114"/>
      <c r="K63" s="114"/>
    </row>
    <row r="64" spans="1:11" ht="25.5" x14ac:dyDescent="0.25">
      <c r="A64" s="121" t="s">
        <v>10</v>
      </c>
      <c r="B64" s="20" t="s">
        <v>116</v>
      </c>
      <c r="C64" s="20"/>
      <c r="D64" s="20"/>
      <c r="E64" s="20">
        <v>1</v>
      </c>
      <c r="F64" s="116">
        <v>3</v>
      </c>
      <c r="G64" s="20">
        <v>11</v>
      </c>
      <c r="H64" s="20">
        <v>12</v>
      </c>
      <c r="I64" s="20">
        <v>12</v>
      </c>
      <c r="J64" s="20">
        <v>12</v>
      </c>
      <c r="K64" s="20">
        <v>12</v>
      </c>
    </row>
    <row r="65" spans="1:11" x14ac:dyDescent="0.25">
      <c r="A65" s="121"/>
      <c r="B65" s="20" t="s">
        <v>117</v>
      </c>
      <c r="C65" s="20"/>
      <c r="D65" s="20"/>
      <c r="E65" s="20">
        <v>0</v>
      </c>
      <c r="F65" s="116">
        <v>1</v>
      </c>
      <c r="G65" s="20">
        <v>7</v>
      </c>
      <c r="H65" s="20">
        <v>11</v>
      </c>
      <c r="I65" s="20">
        <v>11</v>
      </c>
      <c r="J65" s="20">
        <v>11</v>
      </c>
      <c r="K65" s="20">
        <v>11</v>
      </c>
    </row>
    <row r="66" spans="1:11" ht="38.25" x14ac:dyDescent="0.25">
      <c r="A66" s="121"/>
      <c r="B66" s="20" t="s">
        <v>118</v>
      </c>
      <c r="C66" s="20"/>
      <c r="D66" s="20"/>
      <c r="E66" s="20">
        <v>0</v>
      </c>
      <c r="F66" s="116">
        <v>0</v>
      </c>
      <c r="G66" s="20">
        <v>5</v>
      </c>
      <c r="H66" s="20">
        <v>7</v>
      </c>
      <c r="I66" s="20">
        <v>7</v>
      </c>
      <c r="J66" s="20">
        <v>7</v>
      </c>
      <c r="K66" s="20">
        <v>7</v>
      </c>
    </row>
    <row r="67" spans="1:11" x14ac:dyDescent="0.25">
      <c r="A67" s="119" t="s">
        <v>11</v>
      </c>
      <c r="B67" s="120"/>
      <c r="C67" s="20"/>
      <c r="D67" s="20"/>
      <c r="E67" s="20">
        <v>1</v>
      </c>
      <c r="F67" s="116">
        <v>3</v>
      </c>
      <c r="G67" s="20"/>
      <c r="H67" s="20"/>
      <c r="I67" s="20"/>
      <c r="J67" s="20"/>
      <c r="K67" s="20"/>
    </row>
    <row r="68" spans="1:11" x14ac:dyDescent="0.25">
      <c r="A68" s="31" t="s">
        <v>145</v>
      </c>
      <c r="B68" s="114" t="s">
        <v>146</v>
      </c>
      <c r="C68" s="114"/>
      <c r="D68" s="114"/>
      <c r="E68" s="114"/>
      <c r="F68" s="114"/>
      <c r="G68" s="114"/>
      <c r="H68" s="114"/>
      <c r="I68" s="114"/>
      <c r="J68" s="114"/>
      <c r="K68" s="114"/>
    </row>
    <row r="69" spans="1:11" ht="25.5" x14ac:dyDescent="0.25">
      <c r="A69" s="121" t="s">
        <v>10</v>
      </c>
      <c r="B69" s="20" t="s">
        <v>116</v>
      </c>
      <c r="C69" s="20"/>
      <c r="D69" s="20"/>
      <c r="E69" s="20"/>
      <c r="F69" s="116"/>
      <c r="G69" s="20"/>
      <c r="H69" s="20">
        <v>5</v>
      </c>
      <c r="I69" s="20">
        <v>8</v>
      </c>
      <c r="J69" s="20">
        <v>11</v>
      </c>
      <c r="K69" s="20">
        <v>15</v>
      </c>
    </row>
    <row r="70" spans="1:11" x14ac:dyDescent="0.25">
      <c r="A70" s="121"/>
      <c r="B70" s="20" t="s">
        <v>117</v>
      </c>
      <c r="C70" s="20"/>
      <c r="D70" s="20"/>
      <c r="E70" s="20"/>
      <c r="F70" s="116"/>
      <c r="G70" s="20"/>
      <c r="H70" s="20">
        <v>2</v>
      </c>
      <c r="I70" s="20">
        <v>5</v>
      </c>
      <c r="J70" s="20">
        <v>8</v>
      </c>
      <c r="K70" s="20">
        <v>11</v>
      </c>
    </row>
    <row r="71" spans="1:11" ht="38.25" x14ac:dyDescent="0.25">
      <c r="A71" s="121"/>
      <c r="B71" s="20" t="s">
        <v>118</v>
      </c>
      <c r="C71" s="20"/>
      <c r="D71" s="20"/>
      <c r="E71" s="20"/>
      <c r="F71" s="116"/>
      <c r="G71" s="20"/>
      <c r="H71" s="20">
        <v>1</v>
      </c>
      <c r="I71" s="20">
        <v>2</v>
      </c>
      <c r="J71" s="20">
        <v>5</v>
      </c>
      <c r="K71" s="20">
        <v>8</v>
      </c>
    </row>
    <row r="72" spans="1:11" x14ac:dyDescent="0.25">
      <c r="A72" s="119" t="s">
        <v>11</v>
      </c>
      <c r="B72" s="120"/>
      <c r="C72" s="20"/>
      <c r="D72" s="20"/>
      <c r="E72" s="20"/>
      <c r="F72" s="116"/>
      <c r="G72" s="20"/>
      <c r="H72" s="20"/>
      <c r="I72" s="20"/>
      <c r="J72" s="20"/>
      <c r="K72" s="20"/>
    </row>
    <row r="73" spans="1:11" x14ac:dyDescent="0.25">
      <c r="A73" s="31" t="s">
        <v>147</v>
      </c>
      <c r="B73" s="114" t="s">
        <v>148</v>
      </c>
      <c r="C73" s="114"/>
      <c r="D73" s="114"/>
      <c r="E73" s="114"/>
      <c r="F73" s="114"/>
      <c r="G73" s="114"/>
      <c r="H73" s="114"/>
      <c r="I73" s="114"/>
      <c r="J73" s="114"/>
      <c r="K73" s="114"/>
    </row>
    <row r="74" spans="1:11" ht="25.5" x14ac:dyDescent="0.25">
      <c r="A74" s="121" t="s">
        <v>10</v>
      </c>
      <c r="B74" s="20" t="s">
        <v>116</v>
      </c>
      <c r="C74" s="20"/>
      <c r="D74" s="20"/>
      <c r="E74" s="20"/>
      <c r="F74" s="116">
        <v>1</v>
      </c>
      <c r="G74" s="20">
        <v>2</v>
      </c>
      <c r="H74" s="20">
        <v>3</v>
      </c>
      <c r="I74" s="20">
        <v>4</v>
      </c>
      <c r="J74" s="20">
        <v>4</v>
      </c>
      <c r="K74" s="20">
        <v>4</v>
      </c>
    </row>
    <row r="75" spans="1:11" x14ac:dyDescent="0.25">
      <c r="A75" s="121"/>
      <c r="B75" s="20" t="s">
        <v>117</v>
      </c>
      <c r="C75" s="20"/>
      <c r="D75" s="20"/>
      <c r="E75" s="20"/>
      <c r="F75" s="116">
        <v>0</v>
      </c>
      <c r="G75" s="20">
        <v>1</v>
      </c>
      <c r="H75" s="20">
        <v>2</v>
      </c>
      <c r="I75" s="20">
        <v>3</v>
      </c>
      <c r="J75" s="20">
        <v>3</v>
      </c>
      <c r="K75" s="20">
        <v>3</v>
      </c>
    </row>
    <row r="76" spans="1:11" ht="38.25" x14ac:dyDescent="0.25">
      <c r="A76" s="121"/>
      <c r="B76" s="20" t="s">
        <v>118</v>
      </c>
      <c r="C76" s="20"/>
      <c r="D76" s="20"/>
      <c r="E76" s="20"/>
      <c r="F76" s="116">
        <v>0</v>
      </c>
      <c r="G76" s="20">
        <v>0</v>
      </c>
      <c r="H76" s="20">
        <v>1</v>
      </c>
      <c r="I76" s="20">
        <v>2</v>
      </c>
      <c r="J76" s="20">
        <v>2</v>
      </c>
      <c r="K76" s="20">
        <v>2</v>
      </c>
    </row>
    <row r="77" spans="1:11" x14ac:dyDescent="0.25">
      <c r="A77" s="119" t="s">
        <v>11</v>
      </c>
      <c r="B77" s="120"/>
      <c r="C77" s="20"/>
      <c r="D77" s="20"/>
      <c r="E77" s="20"/>
      <c r="F77" s="116">
        <v>0</v>
      </c>
      <c r="G77" s="20"/>
      <c r="H77" s="20"/>
      <c r="I77" s="20"/>
      <c r="J77" s="20"/>
      <c r="K77" s="20"/>
    </row>
    <row r="78" spans="1:11" ht="15" customHeight="1" x14ac:dyDescent="0.25">
      <c r="A78" s="31" t="s">
        <v>149</v>
      </c>
      <c r="B78" s="114" t="s">
        <v>150</v>
      </c>
      <c r="C78" s="114"/>
      <c r="D78" s="114"/>
      <c r="E78" s="114"/>
      <c r="F78" s="114"/>
      <c r="G78" s="114"/>
      <c r="H78" s="114"/>
      <c r="I78" s="114"/>
      <c r="J78" s="114"/>
      <c r="K78" s="114"/>
    </row>
    <row r="79" spans="1:11" ht="25.5" x14ac:dyDescent="0.25">
      <c r="A79" s="121" t="s">
        <v>10</v>
      </c>
      <c r="B79" s="20" t="s">
        <v>116</v>
      </c>
      <c r="C79" s="20"/>
      <c r="D79" s="20"/>
      <c r="E79" s="20"/>
      <c r="F79" s="116">
        <v>1</v>
      </c>
      <c r="G79" s="20">
        <v>2</v>
      </c>
      <c r="H79" s="20">
        <v>2</v>
      </c>
      <c r="I79" s="20">
        <v>2</v>
      </c>
      <c r="J79" s="20">
        <v>2</v>
      </c>
      <c r="K79" s="20">
        <v>2</v>
      </c>
    </row>
    <row r="80" spans="1:11" x14ac:dyDescent="0.25">
      <c r="A80" s="121"/>
      <c r="B80" s="20" t="s">
        <v>117</v>
      </c>
      <c r="C80" s="20"/>
      <c r="D80" s="20"/>
      <c r="E80" s="20"/>
      <c r="F80" s="116">
        <v>0</v>
      </c>
      <c r="G80" s="20">
        <v>1</v>
      </c>
      <c r="H80" s="20">
        <v>1</v>
      </c>
      <c r="I80" s="20">
        <v>1</v>
      </c>
      <c r="J80" s="20">
        <v>1</v>
      </c>
      <c r="K80" s="20">
        <v>1</v>
      </c>
    </row>
    <row r="81" spans="1:11" ht="38.25" x14ac:dyDescent="0.25">
      <c r="A81" s="121"/>
      <c r="B81" s="20" t="s">
        <v>118</v>
      </c>
      <c r="C81" s="20"/>
      <c r="D81" s="20"/>
      <c r="E81" s="20"/>
      <c r="F81" s="116">
        <v>0</v>
      </c>
      <c r="G81" s="20">
        <v>0</v>
      </c>
      <c r="H81" s="20">
        <v>0</v>
      </c>
      <c r="I81" s="20">
        <v>0</v>
      </c>
      <c r="J81" s="20">
        <v>0</v>
      </c>
      <c r="K81" s="20">
        <v>0</v>
      </c>
    </row>
    <row r="82" spans="1:11" x14ac:dyDescent="0.25">
      <c r="A82" s="119" t="s">
        <v>11</v>
      </c>
      <c r="B82" s="120"/>
      <c r="C82" s="20"/>
      <c r="D82" s="20"/>
      <c r="E82" s="20"/>
      <c r="F82" s="116">
        <v>0</v>
      </c>
      <c r="G82" s="20"/>
      <c r="H82" s="20"/>
      <c r="I82" s="20"/>
      <c r="J82" s="20"/>
      <c r="K82" s="20"/>
    </row>
    <row r="83" spans="1:11" x14ac:dyDescent="0.25">
      <c r="A83" s="31" t="s">
        <v>151</v>
      </c>
      <c r="B83" s="114" t="s">
        <v>152</v>
      </c>
      <c r="C83" s="114"/>
      <c r="D83" s="114"/>
      <c r="E83" s="114"/>
      <c r="F83" s="114"/>
      <c r="G83" s="114"/>
      <c r="H83" s="114"/>
      <c r="I83" s="114"/>
      <c r="J83" s="114"/>
      <c r="K83" s="114"/>
    </row>
    <row r="84" spans="1:11" ht="25.5" x14ac:dyDescent="0.25">
      <c r="A84" s="121" t="s">
        <v>10</v>
      </c>
      <c r="B84" s="20" t="s">
        <v>116</v>
      </c>
      <c r="C84" s="20"/>
      <c r="D84" s="20"/>
      <c r="E84" s="20"/>
      <c r="F84" s="116"/>
      <c r="G84" s="20">
        <v>3</v>
      </c>
      <c r="H84" s="20">
        <v>4</v>
      </c>
      <c r="I84" s="20">
        <v>5</v>
      </c>
      <c r="J84" s="20">
        <v>6</v>
      </c>
      <c r="K84" s="20">
        <v>7</v>
      </c>
    </row>
    <row r="85" spans="1:11" x14ac:dyDescent="0.25">
      <c r="A85" s="121"/>
      <c r="B85" s="20" t="s">
        <v>117</v>
      </c>
      <c r="C85" s="20"/>
      <c r="D85" s="20"/>
      <c r="E85" s="20"/>
      <c r="F85" s="116"/>
      <c r="G85" s="20">
        <v>2</v>
      </c>
      <c r="H85" s="20">
        <v>3</v>
      </c>
      <c r="I85" s="20">
        <v>4</v>
      </c>
      <c r="J85" s="20">
        <v>5</v>
      </c>
      <c r="K85" s="20">
        <v>5</v>
      </c>
    </row>
    <row r="86" spans="1:11" ht="38.25" x14ac:dyDescent="0.25">
      <c r="A86" s="121"/>
      <c r="B86" s="20" t="s">
        <v>118</v>
      </c>
      <c r="C86" s="20"/>
      <c r="D86" s="20"/>
      <c r="E86" s="20"/>
      <c r="F86" s="116"/>
      <c r="G86" s="20">
        <v>1</v>
      </c>
      <c r="H86" s="20">
        <v>2</v>
      </c>
      <c r="I86" s="20">
        <v>3</v>
      </c>
      <c r="J86" s="20">
        <v>4</v>
      </c>
      <c r="K86" s="20">
        <v>4</v>
      </c>
    </row>
    <row r="87" spans="1:11" x14ac:dyDescent="0.25">
      <c r="A87" s="119" t="s">
        <v>11</v>
      </c>
      <c r="B87" s="120"/>
      <c r="C87" s="20"/>
      <c r="D87" s="20"/>
      <c r="E87" s="20"/>
      <c r="F87" s="116"/>
      <c r="G87" s="20"/>
      <c r="H87" s="20"/>
      <c r="I87" s="20"/>
      <c r="J87" s="20"/>
      <c r="K87" s="20"/>
    </row>
    <row r="88" spans="1:11" x14ac:dyDescent="0.25">
      <c r="A88" s="31" t="s">
        <v>153</v>
      </c>
      <c r="B88" s="114" t="s">
        <v>154</v>
      </c>
      <c r="C88" s="114"/>
      <c r="D88" s="114"/>
      <c r="E88" s="114"/>
      <c r="F88" s="114"/>
      <c r="G88" s="114"/>
      <c r="H88" s="114"/>
      <c r="I88" s="114"/>
      <c r="J88" s="114"/>
      <c r="K88" s="114"/>
    </row>
    <row r="89" spans="1:11" ht="25.5" x14ac:dyDescent="0.25">
      <c r="A89" s="121" t="s">
        <v>10</v>
      </c>
      <c r="B89" s="20" t="s">
        <v>116</v>
      </c>
      <c r="C89" s="20"/>
      <c r="D89" s="20"/>
      <c r="E89" s="20"/>
      <c r="F89" s="116"/>
      <c r="G89" s="20"/>
      <c r="H89" s="20">
        <v>2</v>
      </c>
      <c r="I89" s="20">
        <v>3</v>
      </c>
      <c r="J89" s="20">
        <v>4</v>
      </c>
      <c r="K89" s="20">
        <v>4</v>
      </c>
    </row>
    <row r="90" spans="1:11" x14ac:dyDescent="0.25">
      <c r="A90" s="121"/>
      <c r="B90" s="20" t="s">
        <v>117</v>
      </c>
      <c r="C90" s="20"/>
      <c r="D90" s="20"/>
      <c r="E90" s="20"/>
      <c r="F90" s="116"/>
      <c r="G90" s="20"/>
      <c r="H90" s="20">
        <v>1</v>
      </c>
      <c r="I90" s="20">
        <v>2</v>
      </c>
      <c r="J90" s="20">
        <v>3</v>
      </c>
      <c r="K90" s="20">
        <v>3</v>
      </c>
    </row>
    <row r="91" spans="1:11" ht="38.25" x14ac:dyDescent="0.25">
      <c r="A91" s="121"/>
      <c r="B91" s="20" t="s">
        <v>118</v>
      </c>
      <c r="C91" s="20"/>
      <c r="D91" s="20"/>
      <c r="E91" s="20"/>
      <c r="F91" s="116"/>
      <c r="G91" s="20"/>
      <c r="H91" s="20">
        <v>0</v>
      </c>
      <c r="I91" s="20">
        <v>1</v>
      </c>
      <c r="J91" s="20">
        <v>2</v>
      </c>
      <c r="K91" s="20">
        <v>2</v>
      </c>
    </row>
    <row r="92" spans="1:11" x14ac:dyDescent="0.25">
      <c r="A92" s="119" t="s">
        <v>11</v>
      </c>
      <c r="B92" s="120"/>
      <c r="C92" s="20"/>
      <c r="D92" s="20"/>
      <c r="E92" s="20"/>
      <c r="F92" s="116"/>
      <c r="G92" s="20"/>
      <c r="H92" s="20"/>
      <c r="I92" s="20"/>
      <c r="J92" s="20"/>
      <c r="K92" s="20"/>
    </row>
    <row r="93" spans="1:11" ht="26.25" customHeight="1" x14ac:dyDescent="0.25">
      <c r="A93" s="31" t="s">
        <v>155</v>
      </c>
      <c r="B93" s="114" t="s">
        <v>156</v>
      </c>
      <c r="C93" s="114"/>
      <c r="D93" s="114"/>
      <c r="E93" s="114"/>
      <c r="F93" s="114"/>
      <c r="G93" s="114"/>
      <c r="H93" s="114"/>
      <c r="I93" s="114"/>
      <c r="J93" s="114"/>
      <c r="K93" s="114"/>
    </row>
    <row r="94" spans="1:11" ht="25.5" x14ac:dyDescent="0.25">
      <c r="A94" s="121" t="s">
        <v>10</v>
      </c>
      <c r="B94" s="20" t="s">
        <v>116</v>
      </c>
      <c r="C94" s="20"/>
      <c r="D94" s="20"/>
      <c r="E94" s="20"/>
      <c r="F94" s="116"/>
      <c r="G94" s="20"/>
      <c r="H94" s="20">
        <v>9</v>
      </c>
      <c r="I94" s="20">
        <v>18</v>
      </c>
      <c r="J94" s="20">
        <v>23</v>
      </c>
      <c r="K94" s="20">
        <v>28</v>
      </c>
    </row>
    <row r="95" spans="1:11" x14ac:dyDescent="0.25">
      <c r="A95" s="121"/>
      <c r="B95" s="20" t="s">
        <v>117</v>
      </c>
      <c r="C95" s="20"/>
      <c r="D95" s="20"/>
      <c r="E95" s="20"/>
      <c r="F95" s="116"/>
      <c r="G95" s="20"/>
      <c r="H95" s="20">
        <v>5</v>
      </c>
      <c r="I95" s="20">
        <v>9</v>
      </c>
      <c r="J95" s="20">
        <v>18</v>
      </c>
      <c r="K95" s="20">
        <v>18</v>
      </c>
    </row>
    <row r="96" spans="1:11" ht="38.25" x14ac:dyDescent="0.25">
      <c r="A96" s="121"/>
      <c r="B96" s="20" t="s">
        <v>118</v>
      </c>
      <c r="C96" s="20"/>
      <c r="D96" s="20"/>
      <c r="E96" s="20"/>
      <c r="F96" s="116"/>
      <c r="G96" s="20"/>
      <c r="H96" s="20">
        <v>1</v>
      </c>
      <c r="I96" s="20">
        <v>5</v>
      </c>
      <c r="J96" s="20">
        <v>9</v>
      </c>
      <c r="K96" s="20">
        <v>9</v>
      </c>
    </row>
    <row r="97" spans="1:11" x14ac:dyDescent="0.25">
      <c r="A97" s="119" t="s">
        <v>11</v>
      </c>
      <c r="B97" s="120"/>
      <c r="C97" s="20"/>
      <c r="D97" s="20"/>
      <c r="E97" s="20"/>
      <c r="F97" s="116"/>
      <c r="G97" s="20"/>
      <c r="H97" s="20"/>
      <c r="I97" s="20"/>
      <c r="J97" s="20"/>
      <c r="K97" s="20"/>
    </row>
    <row r="98" spans="1:11" ht="24" customHeight="1" x14ac:dyDescent="0.25">
      <c r="A98" s="31" t="s">
        <v>157</v>
      </c>
      <c r="B98" s="114" t="s">
        <v>158</v>
      </c>
      <c r="C98" s="114"/>
      <c r="D98" s="114"/>
      <c r="E98" s="114"/>
      <c r="F98" s="114"/>
      <c r="G98" s="114"/>
      <c r="H98" s="114"/>
      <c r="I98" s="114"/>
      <c r="J98" s="114"/>
      <c r="K98" s="114"/>
    </row>
    <row r="99" spans="1:11" ht="25.5" x14ac:dyDescent="0.25">
      <c r="A99" s="121" t="s">
        <v>10</v>
      </c>
      <c r="B99" s="20" t="s">
        <v>116</v>
      </c>
      <c r="C99" s="20"/>
      <c r="D99" s="20"/>
      <c r="E99" s="20"/>
      <c r="F99" s="116"/>
      <c r="G99" s="20">
        <v>7</v>
      </c>
      <c r="H99" s="20">
        <v>11</v>
      </c>
      <c r="I99" s="20">
        <v>11</v>
      </c>
      <c r="J99" s="20">
        <v>11</v>
      </c>
      <c r="K99" s="20">
        <v>11</v>
      </c>
    </row>
    <row r="100" spans="1:11" x14ac:dyDescent="0.25">
      <c r="A100" s="121"/>
      <c r="B100" s="20" t="s">
        <v>117</v>
      </c>
      <c r="C100" s="20"/>
      <c r="D100" s="20"/>
      <c r="E100" s="20"/>
      <c r="F100" s="116"/>
      <c r="G100" s="20">
        <v>3</v>
      </c>
      <c r="H100" s="20">
        <v>7</v>
      </c>
      <c r="I100" s="20">
        <v>7</v>
      </c>
      <c r="J100" s="20">
        <v>7</v>
      </c>
      <c r="K100" s="20">
        <v>7</v>
      </c>
    </row>
    <row r="101" spans="1:11" ht="38.25" x14ac:dyDescent="0.25">
      <c r="A101" s="121"/>
      <c r="B101" s="20" t="s">
        <v>118</v>
      </c>
      <c r="C101" s="20"/>
      <c r="D101" s="20"/>
      <c r="E101" s="20"/>
      <c r="F101" s="116"/>
      <c r="G101" s="20">
        <v>1</v>
      </c>
      <c r="H101" s="20">
        <v>5</v>
      </c>
      <c r="I101" s="20">
        <v>5</v>
      </c>
      <c r="J101" s="20">
        <v>5</v>
      </c>
      <c r="K101" s="20">
        <v>5</v>
      </c>
    </row>
    <row r="102" spans="1:11" x14ac:dyDescent="0.25">
      <c r="A102" s="119" t="s">
        <v>11</v>
      </c>
      <c r="B102" s="120"/>
      <c r="C102" s="20"/>
      <c r="D102" s="20"/>
      <c r="E102" s="20"/>
      <c r="F102" s="116"/>
      <c r="G102" s="20"/>
      <c r="H102" s="20"/>
      <c r="I102" s="20"/>
      <c r="J102" s="20"/>
      <c r="K102" s="20"/>
    </row>
    <row r="103" spans="1:11" x14ac:dyDescent="0.25">
      <c r="A103" s="31" t="s">
        <v>159</v>
      </c>
      <c r="B103" s="114" t="s">
        <v>160</v>
      </c>
      <c r="C103" s="114"/>
      <c r="D103" s="114"/>
      <c r="E103" s="114"/>
      <c r="F103" s="114"/>
      <c r="G103" s="114"/>
      <c r="H103" s="114"/>
      <c r="I103" s="114"/>
      <c r="J103" s="114"/>
      <c r="K103" s="114"/>
    </row>
    <row r="104" spans="1:11" ht="25.5" x14ac:dyDescent="0.25">
      <c r="A104" s="121" t="s">
        <v>10</v>
      </c>
      <c r="B104" s="20" t="s">
        <v>116</v>
      </c>
      <c r="C104" s="20"/>
      <c r="D104" s="20"/>
      <c r="E104" s="20"/>
      <c r="F104" s="116"/>
      <c r="G104" s="20">
        <v>10</v>
      </c>
      <c r="H104" s="20">
        <v>18</v>
      </c>
      <c r="I104" s="20">
        <v>24</v>
      </c>
      <c r="J104" s="20">
        <v>25</v>
      </c>
      <c r="K104" s="20">
        <v>25</v>
      </c>
    </row>
    <row r="105" spans="1:11" x14ac:dyDescent="0.25">
      <c r="A105" s="121"/>
      <c r="B105" s="20" t="s">
        <v>117</v>
      </c>
      <c r="C105" s="20"/>
      <c r="D105" s="20"/>
      <c r="E105" s="20"/>
      <c r="F105" s="116"/>
      <c r="G105" s="20">
        <v>8</v>
      </c>
      <c r="H105" s="20">
        <v>10</v>
      </c>
      <c r="I105" s="20">
        <v>18</v>
      </c>
      <c r="J105" s="20">
        <v>24</v>
      </c>
      <c r="K105" s="20">
        <v>24</v>
      </c>
    </row>
    <row r="106" spans="1:11" ht="38.25" x14ac:dyDescent="0.25">
      <c r="A106" s="121"/>
      <c r="B106" s="20" t="s">
        <v>118</v>
      </c>
      <c r="C106" s="20"/>
      <c r="D106" s="20"/>
      <c r="E106" s="20"/>
      <c r="F106" s="116"/>
      <c r="G106" s="20">
        <v>6</v>
      </c>
      <c r="H106" s="20">
        <v>8</v>
      </c>
      <c r="I106" s="20">
        <v>10</v>
      </c>
      <c r="J106" s="20">
        <v>18</v>
      </c>
      <c r="K106" s="20">
        <v>18</v>
      </c>
    </row>
    <row r="107" spans="1:11" x14ac:dyDescent="0.25">
      <c r="A107" s="119" t="s">
        <v>11</v>
      </c>
      <c r="B107" s="120"/>
      <c r="C107" s="20"/>
      <c r="D107" s="20"/>
      <c r="E107" s="20"/>
      <c r="F107" s="116"/>
      <c r="G107" s="20"/>
      <c r="H107" s="20"/>
      <c r="I107" s="20"/>
      <c r="J107" s="20"/>
      <c r="K107" s="20"/>
    </row>
    <row r="108" spans="1:11" x14ac:dyDescent="0.25">
      <c r="A108" s="31" t="s">
        <v>161</v>
      </c>
      <c r="B108" s="114" t="s">
        <v>162</v>
      </c>
      <c r="C108" s="114"/>
      <c r="D108" s="114"/>
      <c r="E108" s="114"/>
      <c r="F108" s="114"/>
      <c r="G108" s="114"/>
      <c r="H108" s="114"/>
      <c r="I108" s="114"/>
      <c r="J108" s="114"/>
      <c r="K108" s="114"/>
    </row>
    <row r="109" spans="1:11" ht="25.5" x14ac:dyDescent="0.25">
      <c r="A109" s="121" t="s">
        <v>10</v>
      </c>
      <c r="B109" s="20" t="s">
        <v>116</v>
      </c>
      <c r="C109" s="20"/>
      <c r="D109" s="20"/>
      <c r="E109" s="20"/>
      <c r="F109" s="116">
        <v>22</v>
      </c>
      <c r="G109" s="20">
        <v>64</v>
      </c>
      <c r="H109" s="20">
        <v>89</v>
      </c>
      <c r="I109" s="20">
        <v>89</v>
      </c>
      <c r="J109" s="20">
        <v>89</v>
      </c>
      <c r="K109" s="20">
        <v>89</v>
      </c>
    </row>
    <row r="110" spans="1:11" x14ac:dyDescent="0.25">
      <c r="A110" s="121"/>
      <c r="B110" s="20" t="s">
        <v>117</v>
      </c>
      <c r="C110" s="20"/>
      <c r="D110" s="20"/>
      <c r="E110" s="20"/>
      <c r="F110" s="116">
        <v>11</v>
      </c>
      <c r="G110" s="20">
        <v>22</v>
      </c>
      <c r="H110" s="20">
        <v>64</v>
      </c>
      <c r="I110" s="20">
        <v>64</v>
      </c>
      <c r="J110" s="20">
        <v>64</v>
      </c>
      <c r="K110" s="20">
        <v>64</v>
      </c>
    </row>
    <row r="111" spans="1:11" ht="38.25" x14ac:dyDescent="0.25">
      <c r="A111" s="121"/>
      <c r="B111" s="20" t="s">
        <v>118</v>
      </c>
      <c r="C111" s="20"/>
      <c r="D111" s="20"/>
      <c r="E111" s="20"/>
      <c r="F111" s="116">
        <v>5</v>
      </c>
      <c r="G111" s="20">
        <v>11</v>
      </c>
      <c r="H111" s="20">
        <v>22</v>
      </c>
      <c r="I111" s="20">
        <v>22</v>
      </c>
      <c r="J111" s="20">
        <v>22</v>
      </c>
      <c r="K111" s="20">
        <v>22</v>
      </c>
    </row>
    <row r="112" spans="1:11" x14ac:dyDescent="0.25">
      <c r="A112" s="119" t="s">
        <v>11</v>
      </c>
      <c r="B112" s="120"/>
      <c r="C112" s="20"/>
      <c r="D112" s="20"/>
      <c r="E112" s="20"/>
      <c r="F112" s="116">
        <v>37</v>
      </c>
      <c r="G112" s="20"/>
      <c r="H112" s="20"/>
      <c r="I112" s="20"/>
      <c r="J112" s="20"/>
      <c r="K112" s="20"/>
    </row>
    <row r="113" spans="1:11" x14ac:dyDescent="0.25">
      <c r="A113" s="31" t="s">
        <v>163</v>
      </c>
      <c r="B113" s="114" t="s">
        <v>164</v>
      </c>
      <c r="C113" s="114"/>
      <c r="D113" s="114"/>
      <c r="E113" s="114"/>
      <c r="F113" s="114"/>
      <c r="G113" s="114"/>
      <c r="H113" s="114"/>
      <c r="I113" s="114"/>
      <c r="J113" s="114"/>
      <c r="K113" s="114"/>
    </row>
    <row r="114" spans="1:11" ht="25.5" x14ac:dyDescent="0.25">
      <c r="A114" s="121" t="s">
        <v>10</v>
      </c>
      <c r="B114" s="20" t="s">
        <v>116</v>
      </c>
      <c r="C114" s="20"/>
      <c r="D114" s="20"/>
      <c r="E114" s="20"/>
      <c r="F114" s="116"/>
      <c r="G114" s="20">
        <v>4</v>
      </c>
      <c r="H114" s="20">
        <v>4</v>
      </c>
      <c r="I114" s="20">
        <v>4</v>
      </c>
      <c r="J114" s="20">
        <v>4</v>
      </c>
      <c r="K114" s="20">
        <v>4</v>
      </c>
    </row>
    <row r="115" spans="1:11" x14ac:dyDescent="0.25">
      <c r="A115" s="121"/>
      <c r="B115" s="20" t="s">
        <v>117</v>
      </c>
      <c r="C115" s="20"/>
      <c r="D115" s="20"/>
      <c r="E115" s="20"/>
      <c r="F115" s="116"/>
      <c r="G115" s="20">
        <v>3</v>
      </c>
      <c r="H115" s="20">
        <v>3</v>
      </c>
      <c r="I115" s="20">
        <v>3</v>
      </c>
      <c r="J115" s="20">
        <v>3</v>
      </c>
      <c r="K115" s="20">
        <v>3</v>
      </c>
    </row>
    <row r="116" spans="1:11" ht="38.25" x14ac:dyDescent="0.25">
      <c r="A116" s="121"/>
      <c r="B116" s="20" t="s">
        <v>118</v>
      </c>
      <c r="C116" s="20"/>
      <c r="D116" s="20"/>
      <c r="E116" s="20"/>
      <c r="F116" s="116"/>
      <c r="G116" s="20">
        <v>2</v>
      </c>
      <c r="H116" s="20">
        <v>2</v>
      </c>
      <c r="I116" s="20">
        <v>2</v>
      </c>
      <c r="J116" s="20">
        <v>2</v>
      </c>
      <c r="K116" s="20">
        <v>2</v>
      </c>
    </row>
    <row r="117" spans="1:11" x14ac:dyDescent="0.25">
      <c r="A117" s="119" t="s">
        <v>11</v>
      </c>
      <c r="B117" s="120"/>
      <c r="C117" s="20"/>
      <c r="D117" s="20"/>
      <c r="E117" s="20"/>
      <c r="F117" s="116"/>
      <c r="G117" s="20"/>
      <c r="H117" s="20"/>
      <c r="I117" s="20"/>
      <c r="J117" s="20"/>
      <c r="K117" s="20"/>
    </row>
    <row r="118" spans="1:11" x14ac:dyDescent="0.25">
      <c r="A118" s="31" t="s">
        <v>165</v>
      </c>
      <c r="B118" s="114" t="s">
        <v>166</v>
      </c>
      <c r="C118" s="114"/>
      <c r="D118" s="114"/>
      <c r="E118" s="114"/>
      <c r="F118" s="114"/>
      <c r="G118" s="114"/>
      <c r="H118" s="114"/>
      <c r="I118" s="114"/>
      <c r="J118" s="114"/>
      <c r="K118" s="114"/>
    </row>
    <row r="119" spans="1:11" ht="25.5" x14ac:dyDescent="0.25">
      <c r="A119" s="121" t="s">
        <v>10</v>
      </c>
      <c r="B119" s="20" t="s">
        <v>116</v>
      </c>
      <c r="C119" s="20"/>
      <c r="D119" s="20"/>
      <c r="E119" s="20"/>
      <c r="F119" s="116"/>
      <c r="G119" s="20">
        <v>21</v>
      </c>
      <c r="H119" s="20">
        <v>21</v>
      </c>
      <c r="I119" s="20">
        <v>69</v>
      </c>
      <c r="J119" s="20">
        <v>69</v>
      </c>
      <c r="K119" s="20">
        <v>69</v>
      </c>
    </row>
    <row r="120" spans="1:11" x14ac:dyDescent="0.25">
      <c r="A120" s="121"/>
      <c r="B120" s="20" t="s">
        <v>117</v>
      </c>
      <c r="C120" s="20"/>
      <c r="D120" s="20"/>
      <c r="E120" s="20"/>
      <c r="F120" s="116"/>
      <c r="G120" s="20">
        <v>15</v>
      </c>
      <c r="H120" s="20">
        <v>15</v>
      </c>
      <c r="I120" s="20">
        <v>40</v>
      </c>
      <c r="J120" s="20">
        <v>40</v>
      </c>
      <c r="K120" s="20">
        <v>40</v>
      </c>
    </row>
    <row r="121" spans="1:11" ht="38.25" x14ac:dyDescent="0.25">
      <c r="A121" s="121"/>
      <c r="B121" s="20" t="s">
        <v>118</v>
      </c>
      <c r="C121" s="20"/>
      <c r="D121" s="20"/>
      <c r="E121" s="20"/>
      <c r="F121" s="116"/>
      <c r="G121" s="20">
        <v>10</v>
      </c>
      <c r="H121" s="20">
        <v>10</v>
      </c>
      <c r="I121" s="20">
        <v>20</v>
      </c>
      <c r="J121" s="20">
        <v>20</v>
      </c>
      <c r="K121" s="20">
        <v>20</v>
      </c>
    </row>
    <row r="122" spans="1:11" x14ac:dyDescent="0.25">
      <c r="A122" s="119" t="s">
        <v>11</v>
      </c>
      <c r="B122" s="120"/>
      <c r="C122" s="20"/>
      <c r="D122" s="20"/>
      <c r="E122" s="20"/>
      <c r="F122" s="116"/>
      <c r="G122" s="20"/>
      <c r="H122" s="20"/>
      <c r="I122" s="20"/>
      <c r="J122" s="20"/>
      <c r="K122" s="20"/>
    </row>
    <row r="123" spans="1:11" x14ac:dyDescent="0.25">
      <c r="A123" s="31" t="s">
        <v>167</v>
      </c>
      <c r="B123" s="114" t="s">
        <v>168</v>
      </c>
      <c r="C123" s="114"/>
      <c r="D123" s="114"/>
      <c r="E123" s="114"/>
      <c r="F123" s="114"/>
      <c r="G123" s="114"/>
      <c r="H123" s="114"/>
      <c r="I123" s="114"/>
      <c r="J123" s="114"/>
      <c r="K123" s="114"/>
    </row>
    <row r="124" spans="1:11" ht="25.5" x14ac:dyDescent="0.25">
      <c r="A124" s="121" t="s">
        <v>10</v>
      </c>
      <c r="B124" s="20" t="s">
        <v>116</v>
      </c>
      <c r="C124" s="20"/>
      <c r="D124" s="20"/>
      <c r="E124" s="20"/>
      <c r="F124" s="116"/>
      <c r="G124" s="20">
        <v>13</v>
      </c>
      <c r="H124" s="20">
        <v>15</v>
      </c>
      <c r="I124" s="20">
        <v>15</v>
      </c>
      <c r="J124" s="20">
        <v>15</v>
      </c>
      <c r="K124" s="20">
        <v>15</v>
      </c>
    </row>
    <row r="125" spans="1:11" x14ac:dyDescent="0.25">
      <c r="A125" s="121"/>
      <c r="B125" s="20" t="s">
        <v>117</v>
      </c>
      <c r="C125" s="20"/>
      <c r="D125" s="20"/>
      <c r="E125" s="20"/>
      <c r="F125" s="116"/>
      <c r="G125" s="20">
        <v>11</v>
      </c>
      <c r="H125" s="20">
        <v>13</v>
      </c>
      <c r="I125" s="20">
        <v>13</v>
      </c>
      <c r="J125" s="20">
        <v>13</v>
      </c>
      <c r="K125" s="20">
        <v>13</v>
      </c>
    </row>
    <row r="126" spans="1:11" ht="38.25" x14ac:dyDescent="0.25">
      <c r="A126" s="121"/>
      <c r="B126" s="20" t="s">
        <v>118</v>
      </c>
      <c r="C126" s="20"/>
      <c r="D126" s="20"/>
      <c r="E126" s="20"/>
      <c r="F126" s="116"/>
      <c r="G126" s="20">
        <v>5</v>
      </c>
      <c r="H126" s="20">
        <v>11</v>
      </c>
      <c r="I126" s="20">
        <v>11</v>
      </c>
      <c r="J126" s="20">
        <v>11</v>
      </c>
      <c r="K126" s="20">
        <v>11</v>
      </c>
    </row>
    <row r="127" spans="1:11" x14ac:dyDescent="0.25">
      <c r="A127" s="119" t="s">
        <v>11</v>
      </c>
      <c r="B127" s="120"/>
      <c r="C127" s="20"/>
      <c r="D127" s="20"/>
      <c r="E127" s="20"/>
      <c r="F127" s="116"/>
      <c r="G127" s="20"/>
      <c r="H127" s="20"/>
      <c r="I127" s="20"/>
      <c r="J127" s="20"/>
      <c r="K127" s="20"/>
    </row>
    <row r="128" spans="1:11" x14ac:dyDescent="0.25">
      <c r="A128" s="31" t="s">
        <v>169</v>
      </c>
      <c r="B128" s="114" t="s">
        <v>170</v>
      </c>
      <c r="C128" s="114"/>
      <c r="D128" s="114"/>
      <c r="E128" s="114"/>
      <c r="F128" s="114"/>
      <c r="G128" s="114"/>
      <c r="H128" s="114"/>
      <c r="I128" s="114"/>
      <c r="J128" s="114"/>
      <c r="K128" s="114"/>
    </row>
    <row r="129" spans="1:11" ht="25.5" x14ac:dyDescent="0.25">
      <c r="A129" s="121" t="s">
        <v>10</v>
      </c>
      <c r="B129" s="20" t="s">
        <v>116</v>
      </c>
      <c r="C129" s="20"/>
      <c r="D129" s="20"/>
      <c r="E129" s="20"/>
      <c r="F129" s="116"/>
      <c r="G129" s="20"/>
      <c r="H129" s="20">
        <v>46</v>
      </c>
      <c r="I129" s="20">
        <v>46</v>
      </c>
      <c r="J129" s="20">
        <v>46</v>
      </c>
      <c r="K129" s="20">
        <v>46</v>
      </c>
    </row>
    <row r="130" spans="1:11" x14ac:dyDescent="0.25">
      <c r="A130" s="121"/>
      <c r="B130" s="20" t="s">
        <v>117</v>
      </c>
      <c r="C130" s="20"/>
      <c r="D130" s="20"/>
      <c r="E130" s="20"/>
      <c r="F130" s="116"/>
      <c r="G130" s="20"/>
      <c r="H130" s="20">
        <v>41</v>
      </c>
      <c r="I130" s="20">
        <v>41</v>
      </c>
      <c r="J130" s="20">
        <v>41</v>
      </c>
      <c r="K130" s="20">
        <v>41</v>
      </c>
    </row>
    <row r="131" spans="1:11" ht="38.25" x14ac:dyDescent="0.25">
      <c r="A131" s="121"/>
      <c r="B131" s="20" t="s">
        <v>118</v>
      </c>
      <c r="C131" s="20"/>
      <c r="D131" s="20"/>
      <c r="E131" s="20"/>
      <c r="F131" s="116"/>
      <c r="G131" s="20"/>
      <c r="H131" s="20">
        <v>37</v>
      </c>
      <c r="I131" s="20">
        <v>37</v>
      </c>
      <c r="J131" s="20">
        <v>37</v>
      </c>
      <c r="K131" s="20">
        <v>37</v>
      </c>
    </row>
    <row r="132" spans="1:11" x14ac:dyDescent="0.25">
      <c r="A132" s="119" t="s">
        <v>11</v>
      </c>
      <c r="B132" s="120"/>
      <c r="C132" s="20"/>
      <c r="D132" s="20"/>
      <c r="E132" s="20"/>
      <c r="F132" s="116"/>
      <c r="G132" s="20"/>
      <c r="H132" s="20"/>
      <c r="I132" s="20"/>
      <c r="J132" s="20"/>
      <c r="K132" s="20"/>
    </row>
    <row r="133" spans="1:11" ht="21.75" customHeight="1" x14ac:dyDescent="0.25">
      <c r="A133" s="31" t="s">
        <v>171</v>
      </c>
      <c r="B133" s="114" t="s">
        <v>172</v>
      </c>
      <c r="C133" s="114"/>
      <c r="D133" s="114"/>
      <c r="E133" s="114"/>
      <c r="F133" s="114"/>
      <c r="G133" s="114"/>
      <c r="H133" s="114"/>
      <c r="I133" s="114"/>
      <c r="J133" s="114"/>
      <c r="K133" s="114"/>
    </row>
    <row r="134" spans="1:11" ht="25.5" x14ac:dyDescent="0.25">
      <c r="A134" s="121" t="s">
        <v>10</v>
      </c>
      <c r="B134" s="20" t="s">
        <v>116</v>
      </c>
      <c r="C134" s="20"/>
      <c r="D134" s="20"/>
      <c r="E134" s="20"/>
      <c r="F134" s="116"/>
      <c r="G134" s="20">
        <v>4</v>
      </c>
      <c r="H134" s="20">
        <v>8</v>
      </c>
      <c r="I134" s="20">
        <v>8</v>
      </c>
      <c r="J134" s="20">
        <v>8</v>
      </c>
      <c r="K134" s="20">
        <v>8</v>
      </c>
    </row>
    <row r="135" spans="1:11" x14ac:dyDescent="0.25">
      <c r="A135" s="121"/>
      <c r="B135" s="20" t="s">
        <v>117</v>
      </c>
      <c r="C135" s="20"/>
      <c r="D135" s="20"/>
      <c r="E135" s="20"/>
      <c r="F135" s="116"/>
      <c r="G135" s="20">
        <v>2</v>
      </c>
      <c r="H135" s="20">
        <v>6</v>
      </c>
      <c r="I135" s="20">
        <v>6</v>
      </c>
      <c r="J135" s="20">
        <v>6</v>
      </c>
      <c r="K135" s="20">
        <v>6</v>
      </c>
    </row>
    <row r="136" spans="1:11" ht="38.25" x14ac:dyDescent="0.25">
      <c r="A136" s="121"/>
      <c r="B136" s="20" t="s">
        <v>118</v>
      </c>
      <c r="C136" s="20"/>
      <c r="D136" s="20"/>
      <c r="E136" s="20"/>
      <c r="F136" s="116"/>
      <c r="G136" s="20">
        <v>1</v>
      </c>
      <c r="H136" s="20">
        <v>2</v>
      </c>
      <c r="I136" s="20">
        <v>2</v>
      </c>
      <c r="J136" s="20">
        <v>2</v>
      </c>
      <c r="K136" s="20">
        <v>2</v>
      </c>
    </row>
    <row r="137" spans="1:11" x14ac:dyDescent="0.25">
      <c r="A137" s="119" t="s">
        <v>11</v>
      </c>
      <c r="B137" s="120"/>
      <c r="C137" s="20"/>
      <c r="D137" s="20"/>
      <c r="E137" s="20"/>
      <c r="F137" s="116"/>
      <c r="G137" s="20"/>
      <c r="H137" s="20"/>
      <c r="I137" s="20"/>
      <c r="J137" s="20"/>
      <c r="K137" s="20"/>
    </row>
    <row r="138" spans="1:11" x14ac:dyDescent="0.25">
      <c r="A138" s="31" t="s">
        <v>173</v>
      </c>
      <c r="B138" s="114" t="s">
        <v>174</v>
      </c>
      <c r="C138" s="114"/>
      <c r="D138" s="114"/>
      <c r="E138" s="114"/>
      <c r="F138" s="114"/>
      <c r="G138" s="114"/>
      <c r="H138" s="114"/>
      <c r="I138" s="114"/>
      <c r="J138" s="114"/>
      <c r="K138" s="114"/>
    </row>
    <row r="139" spans="1:11" ht="25.5" x14ac:dyDescent="0.25">
      <c r="A139" s="121" t="s">
        <v>10</v>
      </c>
      <c r="B139" s="20" t="s">
        <v>116</v>
      </c>
      <c r="C139" s="20"/>
      <c r="D139" s="20"/>
      <c r="E139" s="20"/>
      <c r="F139" s="116"/>
      <c r="G139" s="20">
        <v>35</v>
      </c>
      <c r="H139" s="20">
        <v>35</v>
      </c>
      <c r="I139" s="20">
        <v>35</v>
      </c>
      <c r="J139" s="20">
        <v>35</v>
      </c>
      <c r="K139" s="20">
        <v>35</v>
      </c>
    </row>
    <row r="140" spans="1:11" x14ac:dyDescent="0.25">
      <c r="A140" s="121"/>
      <c r="B140" s="20" t="s">
        <v>117</v>
      </c>
      <c r="C140" s="20"/>
      <c r="D140" s="20"/>
      <c r="E140" s="20"/>
      <c r="F140" s="116"/>
      <c r="G140" s="20">
        <v>55</v>
      </c>
      <c r="H140" s="20">
        <v>55</v>
      </c>
      <c r="I140" s="20">
        <v>55</v>
      </c>
      <c r="J140" s="20">
        <v>55</v>
      </c>
      <c r="K140" s="20">
        <v>55</v>
      </c>
    </row>
    <row r="141" spans="1:11" ht="38.25" x14ac:dyDescent="0.25">
      <c r="A141" s="121"/>
      <c r="B141" s="20" t="s">
        <v>118</v>
      </c>
      <c r="C141" s="20"/>
      <c r="D141" s="20"/>
      <c r="E141" s="20"/>
      <c r="F141" s="116"/>
      <c r="G141" s="20">
        <v>70</v>
      </c>
      <c r="H141" s="20">
        <v>70</v>
      </c>
      <c r="I141" s="20">
        <v>70</v>
      </c>
      <c r="J141" s="20">
        <v>70</v>
      </c>
      <c r="K141" s="20">
        <v>70</v>
      </c>
    </row>
    <row r="142" spans="1:11" x14ac:dyDescent="0.25">
      <c r="A142" s="119" t="s">
        <v>11</v>
      </c>
      <c r="B142" s="120"/>
      <c r="C142" s="20"/>
      <c r="D142" s="20"/>
      <c r="E142" s="20"/>
      <c r="F142" s="116"/>
      <c r="G142" s="20"/>
      <c r="H142" s="20"/>
      <c r="I142" s="20"/>
      <c r="J142" s="20"/>
      <c r="K142" s="20"/>
    </row>
    <row r="143" spans="1:11" x14ac:dyDescent="0.25">
      <c r="A143" s="31" t="s">
        <v>175</v>
      </c>
      <c r="B143" s="114" t="s">
        <v>176</v>
      </c>
      <c r="C143" s="114"/>
      <c r="D143" s="114"/>
      <c r="E143" s="114"/>
      <c r="F143" s="114"/>
      <c r="G143" s="114"/>
      <c r="H143" s="114"/>
      <c r="I143" s="114"/>
      <c r="J143" s="114"/>
      <c r="K143" s="114"/>
    </row>
    <row r="144" spans="1:11" ht="25.5" x14ac:dyDescent="0.25">
      <c r="A144" s="121" t="s">
        <v>10</v>
      </c>
      <c r="B144" s="20" t="s">
        <v>116</v>
      </c>
      <c r="C144" s="20"/>
      <c r="D144" s="20"/>
      <c r="E144" s="20"/>
      <c r="F144" s="116"/>
      <c r="G144" s="20"/>
      <c r="H144" s="20">
        <v>4</v>
      </c>
      <c r="I144" s="20">
        <v>4</v>
      </c>
      <c r="J144" s="20">
        <v>4</v>
      </c>
      <c r="K144" s="20">
        <v>4</v>
      </c>
    </row>
    <row r="145" spans="1:11" x14ac:dyDescent="0.25">
      <c r="A145" s="121"/>
      <c r="B145" s="20" t="s">
        <v>117</v>
      </c>
      <c r="C145" s="20"/>
      <c r="D145" s="20"/>
      <c r="E145" s="20"/>
      <c r="F145" s="116"/>
      <c r="G145" s="20"/>
      <c r="H145" s="20">
        <v>3</v>
      </c>
      <c r="I145" s="20">
        <v>3</v>
      </c>
      <c r="J145" s="20">
        <v>3</v>
      </c>
      <c r="K145" s="20">
        <v>3</v>
      </c>
    </row>
    <row r="146" spans="1:11" ht="38.25" x14ac:dyDescent="0.25">
      <c r="A146" s="121"/>
      <c r="B146" s="20" t="s">
        <v>118</v>
      </c>
      <c r="C146" s="20"/>
      <c r="D146" s="20"/>
      <c r="E146" s="20"/>
      <c r="F146" s="116"/>
      <c r="G146" s="20"/>
      <c r="H146" s="20">
        <v>2</v>
      </c>
      <c r="I146" s="20">
        <v>2</v>
      </c>
      <c r="J146" s="20">
        <v>2</v>
      </c>
      <c r="K146" s="20">
        <v>2</v>
      </c>
    </row>
    <row r="147" spans="1:11" x14ac:dyDescent="0.25">
      <c r="A147" s="119" t="s">
        <v>11</v>
      </c>
      <c r="B147" s="120"/>
      <c r="C147" s="20"/>
      <c r="D147" s="20"/>
      <c r="E147" s="20"/>
      <c r="F147" s="116"/>
      <c r="G147" s="20"/>
      <c r="H147" s="20"/>
      <c r="I147" s="20"/>
      <c r="J147" s="20"/>
      <c r="K147" s="20"/>
    </row>
    <row r="148" spans="1:11" x14ac:dyDescent="0.25">
      <c r="A148" s="31" t="s">
        <v>177</v>
      </c>
      <c r="B148" s="114" t="s">
        <v>178</v>
      </c>
      <c r="C148" s="114"/>
      <c r="D148" s="114"/>
      <c r="E148" s="114"/>
      <c r="F148" s="114"/>
      <c r="G148" s="114"/>
      <c r="H148" s="114"/>
      <c r="I148" s="114"/>
      <c r="J148" s="114"/>
      <c r="K148" s="114"/>
    </row>
    <row r="149" spans="1:11" ht="25.5" x14ac:dyDescent="0.25">
      <c r="A149" s="121" t="s">
        <v>10</v>
      </c>
      <c r="B149" s="20" t="s">
        <v>116</v>
      </c>
      <c r="C149" s="20"/>
      <c r="D149" s="20"/>
      <c r="E149" s="20"/>
      <c r="F149" s="116">
        <v>5</v>
      </c>
      <c r="G149" s="20">
        <v>5</v>
      </c>
      <c r="H149" s="20">
        <v>5</v>
      </c>
      <c r="I149" s="20">
        <v>10</v>
      </c>
      <c r="J149" s="20">
        <v>10</v>
      </c>
      <c r="K149" s="20">
        <v>10</v>
      </c>
    </row>
    <row r="150" spans="1:11" x14ac:dyDescent="0.25">
      <c r="A150" s="121"/>
      <c r="B150" s="20" t="s">
        <v>117</v>
      </c>
      <c r="C150" s="20"/>
      <c r="D150" s="20"/>
      <c r="E150" s="20"/>
      <c r="F150" s="116">
        <v>2</v>
      </c>
      <c r="G150" s="20">
        <v>2</v>
      </c>
      <c r="H150" s="20">
        <v>2</v>
      </c>
      <c r="I150" s="20">
        <v>8</v>
      </c>
      <c r="J150" s="20">
        <v>8</v>
      </c>
      <c r="K150" s="20">
        <v>8</v>
      </c>
    </row>
    <row r="151" spans="1:11" ht="38.25" x14ac:dyDescent="0.25">
      <c r="A151" s="121"/>
      <c r="B151" s="20" t="s">
        <v>118</v>
      </c>
      <c r="C151" s="20"/>
      <c r="D151" s="20"/>
      <c r="E151" s="20"/>
      <c r="F151" s="116">
        <v>0</v>
      </c>
      <c r="G151" s="20">
        <v>0</v>
      </c>
      <c r="H151" s="20">
        <v>0</v>
      </c>
      <c r="I151" s="20">
        <v>5</v>
      </c>
      <c r="J151" s="20">
        <v>5</v>
      </c>
      <c r="K151" s="20">
        <v>5</v>
      </c>
    </row>
    <row r="152" spans="1:11" x14ac:dyDescent="0.25">
      <c r="A152" s="119" t="s">
        <v>11</v>
      </c>
      <c r="B152" s="120"/>
      <c r="C152" s="20"/>
      <c r="D152" s="20"/>
      <c r="E152" s="20"/>
      <c r="F152" s="116">
        <v>6</v>
      </c>
      <c r="G152" s="20"/>
      <c r="H152" s="20"/>
      <c r="I152" s="20"/>
      <c r="J152" s="20"/>
      <c r="K152" s="20"/>
    </row>
  </sheetData>
  <mergeCells count="67">
    <mergeCell ref="A147:B147"/>
    <mergeCell ref="A149:A151"/>
    <mergeCell ref="A152:B152"/>
    <mergeCell ref="A134:A136"/>
    <mergeCell ref="A137:B137"/>
    <mergeCell ref="A139:A141"/>
    <mergeCell ref="A142:B142"/>
    <mergeCell ref="A144:A146"/>
    <mergeCell ref="A122:B122"/>
    <mergeCell ref="A124:A126"/>
    <mergeCell ref="A127:B127"/>
    <mergeCell ref="A129:A131"/>
    <mergeCell ref="A132:B132"/>
    <mergeCell ref="A109:A111"/>
    <mergeCell ref="A112:B112"/>
    <mergeCell ref="A114:A116"/>
    <mergeCell ref="A117:B117"/>
    <mergeCell ref="A119:A121"/>
    <mergeCell ref="A97:B97"/>
    <mergeCell ref="A99:A101"/>
    <mergeCell ref="A102:B102"/>
    <mergeCell ref="A104:A106"/>
    <mergeCell ref="A107:B107"/>
    <mergeCell ref="A84:A86"/>
    <mergeCell ref="A87:B87"/>
    <mergeCell ref="A89:A91"/>
    <mergeCell ref="A92:B92"/>
    <mergeCell ref="A94:A96"/>
    <mergeCell ref="A72:B72"/>
    <mergeCell ref="A74:A76"/>
    <mergeCell ref="A77:B77"/>
    <mergeCell ref="A79:A81"/>
    <mergeCell ref="A82:B82"/>
    <mergeCell ref="A67:B67"/>
    <mergeCell ref="A57:B57"/>
    <mergeCell ref="A59:A61"/>
    <mergeCell ref="A62:B62"/>
    <mergeCell ref="A69:A71"/>
    <mergeCell ref="A4:K4"/>
    <mergeCell ref="A64:A66"/>
    <mergeCell ref="A6:K6"/>
    <mergeCell ref="A49:A51"/>
    <mergeCell ref="A52:B52"/>
    <mergeCell ref="A54:A56"/>
    <mergeCell ref="A34:A36"/>
    <mergeCell ref="A11:A12"/>
    <mergeCell ref="B11:B12"/>
    <mergeCell ref="C11:K11"/>
    <mergeCell ref="A44:A46"/>
    <mergeCell ref="A47:B47"/>
    <mergeCell ref="A14:A16"/>
    <mergeCell ref="A19:A21"/>
    <mergeCell ref="A22:B22"/>
    <mergeCell ref="A24:A26"/>
    <mergeCell ref="O1:R1"/>
    <mergeCell ref="O2:R2"/>
    <mergeCell ref="O3:R3"/>
    <mergeCell ref="E1:H1"/>
    <mergeCell ref="E2:H2"/>
    <mergeCell ref="E3:H3"/>
    <mergeCell ref="A17:B17"/>
    <mergeCell ref="A32:B32"/>
    <mergeCell ref="A37:B37"/>
    <mergeCell ref="A39:A41"/>
    <mergeCell ref="A42:B42"/>
    <mergeCell ref="A27:B27"/>
    <mergeCell ref="A29:A3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19" workbookViewId="0">
      <selection activeCell="B29" sqref="B29"/>
    </sheetView>
  </sheetViews>
  <sheetFormatPr defaultRowHeight="15" x14ac:dyDescent="0.25"/>
  <cols>
    <col min="1" max="1" width="11.28515625" customWidth="1"/>
    <col min="2" max="2" width="51.28515625" customWidth="1"/>
  </cols>
  <sheetData>
    <row r="1" spans="1:13" ht="15.75" x14ac:dyDescent="0.25">
      <c r="A1" s="1" t="s">
        <v>111</v>
      </c>
    </row>
    <row r="2" spans="1:13" x14ac:dyDescent="0.25">
      <c r="A2" s="24" t="s">
        <v>1</v>
      </c>
      <c r="B2" s="21" t="s">
        <v>7</v>
      </c>
      <c r="C2" s="24" t="s">
        <v>2</v>
      </c>
      <c r="D2" s="24">
        <v>2014</v>
      </c>
      <c r="E2" s="24">
        <v>2015</v>
      </c>
      <c r="F2" s="24">
        <v>2016</v>
      </c>
      <c r="G2" s="24">
        <v>2017</v>
      </c>
      <c r="H2" s="24">
        <v>2018</v>
      </c>
      <c r="I2" s="24">
        <v>2019</v>
      </c>
      <c r="J2" s="24">
        <v>2020</v>
      </c>
      <c r="K2" s="24">
        <v>2021</v>
      </c>
      <c r="L2" s="24">
        <v>2022</v>
      </c>
      <c r="M2" s="24">
        <v>2023</v>
      </c>
    </row>
    <row r="3" spans="1:13" ht="38.25" x14ac:dyDescent="0.25">
      <c r="A3" s="104" t="s">
        <v>651</v>
      </c>
      <c r="B3" s="104" t="s">
        <v>652</v>
      </c>
      <c r="C3" s="108"/>
      <c r="D3" s="109"/>
      <c r="E3" s="109"/>
      <c r="F3" s="109"/>
      <c r="G3" s="109"/>
      <c r="H3" s="109"/>
      <c r="I3" s="109"/>
      <c r="J3" s="109"/>
      <c r="K3" s="108"/>
      <c r="L3" s="108"/>
      <c r="M3" s="108"/>
    </row>
    <row r="4" spans="1:13" x14ac:dyDescent="0.25">
      <c r="A4" s="104" t="s">
        <v>653</v>
      </c>
      <c r="B4" s="104" t="s">
        <v>654</v>
      </c>
      <c r="C4" s="108"/>
      <c r="D4" s="108"/>
      <c r="E4" s="108"/>
      <c r="F4" s="108"/>
      <c r="G4" s="108"/>
      <c r="H4" s="108"/>
      <c r="I4" s="108"/>
      <c r="J4" s="108"/>
      <c r="K4" s="108"/>
      <c r="L4" s="108"/>
      <c r="M4" s="108"/>
    </row>
    <row r="5" spans="1:13" ht="25.5" x14ac:dyDescent="0.25">
      <c r="A5" s="104" t="s">
        <v>655</v>
      </c>
      <c r="B5" s="104" t="s">
        <v>656</v>
      </c>
      <c r="C5" s="110"/>
      <c r="D5" s="111"/>
      <c r="E5" s="111"/>
      <c r="F5" s="111"/>
      <c r="G5" s="111"/>
      <c r="H5" s="111"/>
      <c r="I5" s="111"/>
      <c r="J5" s="111"/>
      <c r="K5" s="108"/>
      <c r="L5" s="108"/>
      <c r="M5" s="108"/>
    </row>
    <row r="6" spans="1:13" ht="25.5" x14ac:dyDescent="0.25">
      <c r="A6" s="104" t="s">
        <v>657</v>
      </c>
      <c r="B6" s="104" t="s">
        <v>658</v>
      </c>
      <c r="C6" s="109"/>
      <c r="D6" s="111"/>
      <c r="E6" s="111"/>
      <c r="F6" s="111"/>
      <c r="G6" s="111"/>
      <c r="H6" s="111"/>
      <c r="I6" s="111"/>
      <c r="J6" s="111"/>
      <c r="K6" s="108"/>
      <c r="L6" s="108"/>
      <c r="M6" s="108"/>
    </row>
    <row r="7" spans="1:13" x14ac:dyDescent="0.25">
      <c r="A7" s="104" t="s">
        <v>659</v>
      </c>
      <c r="B7" s="104" t="s">
        <v>660</v>
      </c>
      <c r="C7" s="108"/>
      <c r="D7" s="111"/>
      <c r="E7" s="111"/>
      <c r="F7" s="111"/>
      <c r="G7" s="111"/>
      <c r="H7" s="112">
        <f>8723+33610.53+4834</f>
        <v>47167.53</v>
      </c>
      <c r="I7" s="111"/>
      <c r="J7" s="111"/>
      <c r="K7" s="108"/>
      <c r="L7" s="108"/>
      <c r="M7" s="108"/>
    </row>
    <row r="8" spans="1:13" ht="25.5" x14ac:dyDescent="0.25">
      <c r="A8" s="104" t="s">
        <v>661</v>
      </c>
      <c r="B8" s="104" t="s">
        <v>662</v>
      </c>
      <c r="C8" s="108"/>
      <c r="D8" s="111"/>
      <c r="E8" s="111"/>
      <c r="F8" s="111"/>
      <c r="G8" s="111"/>
      <c r="H8" s="138">
        <v>1909.35</v>
      </c>
      <c r="I8" s="111"/>
      <c r="J8" s="111"/>
      <c r="K8" s="108"/>
      <c r="L8" s="108"/>
      <c r="M8" s="108"/>
    </row>
    <row r="9" spans="1:13" ht="25.5" x14ac:dyDescent="0.25">
      <c r="A9" s="104" t="s">
        <v>663</v>
      </c>
      <c r="B9" s="104" t="s">
        <v>664</v>
      </c>
      <c r="C9" s="109"/>
      <c r="D9" s="111"/>
      <c r="E9" s="111"/>
      <c r="F9" s="111"/>
      <c r="G9" s="111"/>
      <c r="H9" s="111"/>
      <c r="I9" s="111"/>
      <c r="J9" s="111"/>
      <c r="K9" s="108"/>
      <c r="L9" s="108"/>
      <c r="M9" s="108"/>
    </row>
    <row r="10" spans="1:13" ht="25.5" x14ac:dyDescent="0.25">
      <c r="A10" s="104" t="s">
        <v>665</v>
      </c>
      <c r="B10" s="104" t="s">
        <v>666</v>
      </c>
      <c r="C10" s="108"/>
      <c r="D10" s="111"/>
      <c r="E10" s="111"/>
      <c r="F10" s="111"/>
      <c r="G10" s="111"/>
      <c r="H10" s="111"/>
      <c r="I10" s="111"/>
      <c r="J10" s="111"/>
      <c r="K10" s="108"/>
      <c r="L10" s="108"/>
      <c r="M10" s="108"/>
    </row>
    <row r="11" spans="1:13" ht="38.25" x14ac:dyDescent="0.25">
      <c r="A11" s="104" t="s">
        <v>667</v>
      </c>
      <c r="B11" s="104" t="s">
        <v>668</v>
      </c>
      <c r="C11" s="108"/>
      <c r="D11" s="108"/>
      <c r="E11" s="108"/>
      <c r="F11" s="108"/>
      <c r="G11" s="108"/>
      <c r="H11" s="108"/>
      <c r="I11" s="108"/>
      <c r="J11" s="108"/>
      <c r="K11" s="108"/>
      <c r="L11" s="108"/>
      <c r="M11" s="108"/>
    </row>
    <row r="12" spans="1:13" ht="25.5" x14ac:dyDescent="0.25">
      <c r="A12" s="104" t="s">
        <v>669</v>
      </c>
      <c r="B12" s="104" t="s">
        <v>670</v>
      </c>
      <c r="C12" s="108"/>
      <c r="D12" s="108"/>
      <c r="E12" s="108"/>
      <c r="F12" s="108"/>
      <c r="G12" s="108"/>
      <c r="H12" s="108"/>
      <c r="I12" s="108"/>
      <c r="J12" s="108"/>
      <c r="K12" s="108"/>
      <c r="L12" s="108"/>
      <c r="M12" s="108"/>
    </row>
    <row r="13" spans="1:13" ht="38.25" x14ac:dyDescent="0.25">
      <c r="A13" s="104" t="s">
        <v>671</v>
      </c>
      <c r="B13" s="104" t="s">
        <v>672</v>
      </c>
      <c r="C13" s="108"/>
      <c r="D13" s="108"/>
      <c r="E13" s="108"/>
      <c r="F13" s="108"/>
      <c r="G13" s="108"/>
      <c r="H13" s="108"/>
      <c r="I13" s="108"/>
      <c r="J13" s="108"/>
      <c r="K13" s="108"/>
      <c r="L13" s="108"/>
      <c r="M13" s="108"/>
    </row>
    <row r="14" spans="1:13" ht="25.5" x14ac:dyDescent="0.25">
      <c r="A14" s="104" t="s">
        <v>673</v>
      </c>
      <c r="B14" s="104" t="s">
        <v>674</v>
      </c>
      <c r="C14" s="108"/>
      <c r="D14" s="108"/>
      <c r="E14" s="108"/>
      <c r="F14" s="108"/>
      <c r="G14" s="108"/>
      <c r="H14" s="108">
        <v>0.52</v>
      </c>
      <c r="I14" s="108"/>
      <c r="J14" s="108"/>
      <c r="K14" s="108"/>
      <c r="L14" s="108"/>
      <c r="M14" s="108"/>
    </row>
    <row r="15" spans="1:13" ht="38.25" x14ac:dyDescent="0.25">
      <c r="A15" s="104" t="s">
        <v>675</v>
      </c>
      <c r="B15" s="104" t="s">
        <v>676</v>
      </c>
      <c r="C15" s="108"/>
      <c r="D15" s="108"/>
      <c r="E15" s="108"/>
      <c r="F15" s="108"/>
      <c r="G15" s="108"/>
      <c r="H15" s="108">
        <v>1</v>
      </c>
      <c r="I15" s="108"/>
      <c r="J15" s="108"/>
      <c r="K15" s="108"/>
      <c r="L15" s="108"/>
      <c r="M15" s="108"/>
    </row>
    <row r="16" spans="1:13" ht="25.5" x14ac:dyDescent="0.25">
      <c r="A16" s="104" t="s">
        <v>677</v>
      </c>
      <c r="B16" s="104" t="s">
        <v>678</v>
      </c>
      <c r="C16" s="108"/>
      <c r="D16" s="108"/>
      <c r="E16" s="108"/>
      <c r="F16" s="108"/>
      <c r="G16" s="108"/>
      <c r="H16" s="108">
        <v>3</v>
      </c>
      <c r="I16" s="108"/>
      <c r="J16" s="108"/>
      <c r="K16" s="108"/>
      <c r="L16" s="108"/>
      <c r="M16" s="108"/>
    </row>
    <row r="17" spans="1:13" x14ac:dyDescent="0.25">
      <c r="A17" s="104" t="s">
        <v>679</v>
      </c>
      <c r="B17" s="104" t="s">
        <v>680</v>
      </c>
      <c r="C17" s="108"/>
      <c r="D17" s="108"/>
      <c r="E17" s="108"/>
      <c r="F17" s="108"/>
      <c r="G17" s="108"/>
      <c r="H17" s="108"/>
      <c r="I17" s="108"/>
      <c r="J17" s="108"/>
      <c r="K17" s="108"/>
      <c r="L17" s="108"/>
      <c r="M17" s="108"/>
    </row>
    <row r="18" spans="1:13" x14ac:dyDescent="0.25">
      <c r="A18" s="104" t="s">
        <v>681</v>
      </c>
      <c r="B18" s="104" t="s">
        <v>682</v>
      </c>
      <c r="C18" s="108"/>
      <c r="D18" s="108"/>
      <c r="E18" s="108"/>
      <c r="F18" s="108"/>
      <c r="G18" s="108"/>
      <c r="H18" s="108"/>
      <c r="I18" s="108"/>
      <c r="J18" s="108"/>
      <c r="K18" s="108"/>
      <c r="L18" s="108"/>
      <c r="M18" s="108"/>
    </row>
    <row r="19" spans="1:13" x14ac:dyDescent="0.25">
      <c r="A19" s="104" t="s">
        <v>683</v>
      </c>
      <c r="B19" s="104" t="s">
        <v>684</v>
      </c>
      <c r="C19" s="108"/>
      <c r="D19" s="108"/>
      <c r="E19" s="108"/>
      <c r="F19" s="108"/>
      <c r="G19" s="108">
        <v>1</v>
      </c>
      <c r="H19" s="108">
        <v>1</v>
      </c>
      <c r="I19" s="108"/>
      <c r="J19" s="108"/>
      <c r="K19" s="108"/>
      <c r="L19" s="108"/>
      <c r="M19" s="108"/>
    </row>
    <row r="20" spans="1:13" x14ac:dyDescent="0.25">
      <c r="A20" s="104" t="s">
        <v>685</v>
      </c>
      <c r="B20" s="104" t="s">
        <v>686</v>
      </c>
      <c r="C20" s="108"/>
      <c r="D20" s="108"/>
      <c r="E20" s="108"/>
      <c r="F20" s="108"/>
      <c r="G20" s="108"/>
      <c r="H20" s="108"/>
      <c r="I20" s="108"/>
      <c r="J20" s="108"/>
      <c r="K20" s="108"/>
      <c r="L20" s="108"/>
      <c r="M20" s="108"/>
    </row>
    <row r="21" spans="1:13" ht="38.25" x14ac:dyDescent="0.25">
      <c r="A21" s="104" t="s">
        <v>687</v>
      </c>
      <c r="B21" s="104" t="s">
        <v>688</v>
      </c>
      <c r="C21" s="108"/>
      <c r="D21" s="108"/>
      <c r="E21" s="108"/>
      <c r="F21" s="108"/>
      <c r="G21" s="108"/>
      <c r="H21" s="108"/>
      <c r="I21" s="108"/>
      <c r="J21" s="108"/>
      <c r="K21" s="108"/>
      <c r="L21" s="108"/>
      <c r="M21" s="108"/>
    </row>
    <row r="22" spans="1:13" x14ac:dyDescent="0.25">
      <c r="A22" s="104" t="s">
        <v>689</v>
      </c>
      <c r="B22" s="104" t="s">
        <v>690</v>
      </c>
      <c r="C22" s="108"/>
      <c r="D22" s="108"/>
      <c r="E22" s="108"/>
      <c r="F22" s="108"/>
      <c r="G22" s="108"/>
      <c r="H22" s="108"/>
      <c r="I22" s="108"/>
      <c r="J22" s="108"/>
      <c r="K22" s="108"/>
      <c r="L22" s="108"/>
      <c r="M22" s="108"/>
    </row>
    <row r="23" spans="1:13" ht="25.5" x14ac:dyDescent="0.25">
      <c r="A23" s="104" t="s">
        <v>691</v>
      </c>
      <c r="B23" s="104" t="s">
        <v>692</v>
      </c>
      <c r="C23" s="108"/>
      <c r="D23" s="108"/>
      <c r="E23" s="108"/>
      <c r="F23" s="108"/>
      <c r="G23" s="108"/>
      <c r="H23" s="108"/>
      <c r="I23" s="108"/>
      <c r="J23" s="108"/>
      <c r="K23" s="108"/>
      <c r="L23" s="108"/>
      <c r="M23" s="108"/>
    </row>
    <row r="24" spans="1:13" ht="25.5" x14ac:dyDescent="0.25">
      <c r="A24" s="104" t="s">
        <v>693</v>
      </c>
      <c r="B24" s="104" t="s">
        <v>694</v>
      </c>
      <c r="C24" s="108"/>
      <c r="D24" s="108"/>
      <c r="E24" s="108"/>
      <c r="F24" s="108"/>
      <c r="G24" s="108"/>
      <c r="H24" s="108"/>
      <c r="I24" s="108"/>
      <c r="J24" s="108"/>
      <c r="K24" s="108"/>
      <c r="L24" s="108"/>
      <c r="M24" s="108"/>
    </row>
    <row r="25" spans="1:13" ht="25.5" x14ac:dyDescent="0.25">
      <c r="A25" s="104" t="s">
        <v>695</v>
      </c>
      <c r="B25" s="104" t="s">
        <v>696</v>
      </c>
      <c r="C25" s="108"/>
      <c r="D25" s="108"/>
      <c r="E25" s="108"/>
      <c r="F25" s="108"/>
      <c r="G25" s="108"/>
      <c r="H25" s="108"/>
      <c r="I25" s="108"/>
      <c r="J25" s="108"/>
      <c r="K25" s="108"/>
      <c r="L25" s="108"/>
      <c r="M25" s="108"/>
    </row>
    <row r="26" spans="1:13" x14ac:dyDescent="0.25">
      <c r="A26" s="105" t="s">
        <v>697</v>
      </c>
      <c r="B26" s="106" t="s">
        <v>698</v>
      </c>
      <c r="C26" s="108"/>
      <c r="D26" s="108"/>
      <c r="E26" s="108"/>
      <c r="F26" s="108"/>
      <c r="G26" s="108"/>
      <c r="H26" s="108">
        <v>70</v>
      </c>
      <c r="I26" s="108"/>
      <c r="J26" s="108"/>
      <c r="K26" s="108"/>
      <c r="L26" s="108"/>
      <c r="M26" s="108"/>
    </row>
    <row r="27" spans="1:13" ht="25.5" x14ac:dyDescent="0.25">
      <c r="A27" s="105" t="s">
        <v>699</v>
      </c>
      <c r="B27" s="106" t="s">
        <v>700</v>
      </c>
      <c r="C27" s="108"/>
      <c r="D27" s="108"/>
      <c r="E27" s="108"/>
      <c r="F27" s="108"/>
      <c r="G27" s="108"/>
      <c r="H27" s="108"/>
      <c r="I27" s="108"/>
      <c r="J27" s="108"/>
      <c r="K27" s="108"/>
      <c r="L27" s="108"/>
      <c r="M27" s="108"/>
    </row>
    <row r="28" spans="1:13" x14ac:dyDescent="0.25">
      <c r="A28" s="105" t="s">
        <v>701</v>
      </c>
      <c r="B28" s="106" t="s">
        <v>702</v>
      </c>
      <c r="C28" s="108"/>
      <c r="D28" s="108"/>
      <c r="E28" s="108"/>
      <c r="F28" s="108"/>
      <c r="G28" s="108"/>
      <c r="H28" s="108"/>
      <c r="I28" s="108"/>
      <c r="J28" s="108"/>
      <c r="K28" s="108"/>
      <c r="L28" s="108"/>
      <c r="M28" s="108"/>
    </row>
    <row r="29" spans="1:13" x14ac:dyDescent="0.25">
      <c r="A29" s="104" t="s">
        <v>703</v>
      </c>
      <c r="B29" s="104" t="s">
        <v>704</v>
      </c>
      <c r="C29" s="108"/>
      <c r="D29" s="108"/>
      <c r="E29" s="108"/>
      <c r="F29" s="108"/>
      <c r="G29" s="108">
        <v>1.4</v>
      </c>
      <c r="H29" s="108">
        <v>1.4</v>
      </c>
      <c r="I29" s="108"/>
      <c r="J29" s="108"/>
      <c r="K29" s="108"/>
      <c r="L29" s="108"/>
      <c r="M29" s="108"/>
    </row>
    <row r="30" spans="1:13" x14ac:dyDescent="0.25">
      <c r="A30" s="104" t="s">
        <v>705</v>
      </c>
      <c r="B30" s="104" t="s">
        <v>706</v>
      </c>
      <c r="C30" s="108"/>
      <c r="D30" s="108"/>
      <c r="E30" s="108"/>
      <c r="F30" s="108"/>
      <c r="G30" s="108"/>
      <c r="H30" s="108">
        <v>1.26</v>
      </c>
      <c r="I30" s="108"/>
      <c r="J30" s="108"/>
      <c r="K30" s="108"/>
      <c r="L30" s="108"/>
      <c r="M30" s="108"/>
    </row>
    <row r="31" spans="1:13" x14ac:dyDescent="0.25">
      <c r="A31" s="104" t="s">
        <v>707</v>
      </c>
      <c r="B31" s="104" t="s">
        <v>708</v>
      </c>
      <c r="C31" s="108"/>
      <c r="D31" s="108"/>
      <c r="E31" s="108"/>
      <c r="F31" s="108"/>
      <c r="G31" s="108"/>
      <c r="H31" s="108"/>
      <c r="I31" s="108"/>
      <c r="J31" s="108"/>
      <c r="K31" s="108"/>
      <c r="L31" s="108"/>
      <c r="M31" s="108"/>
    </row>
    <row r="32" spans="1:13" x14ac:dyDescent="0.25">
      <c r="A32" s="104" t="s">
        <v>709</v>
      </c>
      <c r="B32" s="104" t="s">
        <v>710</v>
      </c>
      <c r="C32" s="108"/>
      <c r="D32" s="108"/>
      <c r="E32" s="108"/>
      <c r="F32" s="108"/>
      <c r="G32" s="108"/>
      <c r="H32" s="108"/>
      <c r="I32" s="108"/>
      <c r="J32" s="108"/>
      <c r="K32" s="108"/>
      <c r="L32" s="108"/>
      <c r="M32" s="108"/>
    </row>
    <row r="33" spans="1:13" x14ac:dyDescent="0.25">
      <c r="A33" s="104" t="s">
        <v>711</v>
      </c>
      <c r="B33" s="104" t="s">
        <v>712</v>
      </c>
      <c r="C33" s="108"/>
      <c r="D33" s="108"/>
      <c r="E33" s="108"/>
      <c r="F33" s="108"/>
      <c r="G33" s="108"/>
      <c r="H33" s="108"/>
      <c r="I33" s="108"/>
      <c r="J33" s="108"/>
      <c r="K33" s="108"/>
      <c r="L33" s="108"/>
      <c r="M33" s="108"/>
    </row>
    <row r="34" spans="1:13" ht="38.25" x14ac:dyDescent="0.25">
      <c r="A34" s="104" t="s">
        <v>713</v>
      </c>
      <c r="B34" s="104" t="s">
        <v>714</v>
      </c>
      <c r="C34" s="108"/>
      <c r="D34" s="108"/>
      <c r="E34" s="108"/>
      <c r="F34" s="108"/>
      <c r="G34" s="108"/>
      <c r="H34" s="108"/>
      <c r="I34" s="108"/>
      <c r="J34" s="108"/>
      <c r="K34" s="108"/>
      <c r="L34" s="108"/>
      <c r="M34" s="108"/>
    </row>
    <row r="35" spans="1:13" ht="25.5" x14ac:dyDescent="0.25">
      <c r="A35" s="104" t="s">
        <v>715</v>
      </c>
      <c r="B35" s="104" t="s">
        <v>716</v>
      </c>
      <c r="C35" s="108"/>
      <c r="D35" s="108"/>
      <c r="E35" s="108"/>
      <c r="F35" s="108"/>
      <c r="G35" s="108"/>
      <c r="H35" s="108"/>
      <c r="I35" s="108"/>
      <c r="J35" s="108"/>
      <c r="K35" s="108"/>
      <c r="L35" s="108"/>
      <c r="M35" s="108"/>
    </row>
    <row r="36" spans="1:13" ht="25.5" x14ac:dyDescent="0.25">
      <c r="A36" s="104" t="s">
        <v>717</v>
      </c>
      <c r="B36" s="104" t="s">
        <v>718</v>
      </c>
      <c r="C36" s="108"/>
      <c r="D36" s="108"/>
      <c r="E36" s="108"/>
      <c r="F36" s="108"/>
      <c r="G36" s="108"/>
      <c r="H36" s="108"/>
      <c r="I36" s="108"/>
      <c r="J36" s="108"/>
      <c r="K36" s="108"/>
      <c r="L36" s="108"/>
      <c r="M36" s="108"/>
    </row>
    <row r="37" spans="1:13" ht="25.5" x14ac:dyDescent="0.25">
      <c r="A37" s="104" t="s">
        <v>719</v>
      </c>
      <c r="B37" s="104" t="s">
        <v>720</v>
      </c>
      <c r="C37" s="108"/>
      <c r="D37" s="108"/>
      <c r="E37" s="108"/>
      <c r="F37" s="108"/>
      <c r="G37" s="108"/>
      <c r="H37" s="108"/>
      <c r="I37" s="108"/>
      <c r="J37" s="108"/>
      <c r="K37" s="108"/>
      <c r="L37" s="108"/>
      <c r="M37" s="108"/>
    </row>
    <row r="38" spans="1:13" ht="25.5" x14ac:dyDescent="0.25">
      <c r="A38" s="104" t="s">
        <v>721</v>
      </c>
      <c r="B38" s="104" t="s">
        <v>722</v>
      </c>
      <c r="C38" s="108"/>
      <c r="D38" s="108"/>
      <c r="E38" s="108"/>
      <c r="F38" s="108"/>
      <c r="G38" s="108"/>
      <c r="H38" s="108">
        <v>2</v>
      </c>
      <c r="I38" s="108"/>
      <c r="J38" s="108"/>
      <c r="K38" s="108"/>
      <c r="L38" s="108"/>
      <c r="M38" s="108"/>
    </row>
    <row r="39" spans="1:13" x14ac:dyDescent="0.25">
      <c r="A39" s="104" t="s">
        <v>723</v>
      </c>
      <c r="B39" s="104" t="s">
        <v>724</v>
      </c>
      <c r="C39" s="108"/>
      <c r="D39" s="108"/>
      <c r="E39" s="108"/>
      <c r="F39" s="108"/>
      <c r="G39" s="108"/>
      <c r="H39" s="108"/>
      <c r="I39" s="108"/>
      <c r="J39" s="108"/>
      <c r="K39" s="108"/>
      <c r="L39" s="108"/>
      <c r="M39" s="108"/>
    </row>
    <row r="40" spans="1:13" ht="25.5" x14ac:dyDescent="0.25">
      <c r="A40" s="104" t="s">
        <v>725</v>
      </c>
      <c r="B40" s="104" t="s">
        <v>726</v>
      </c>
      <c r="C40" s="108"/>
      <c r="D40" s="108"/>
      <c r="E40" s="108"/>
      <c r="F40" s="108"/>
      <c r="G40" s="108"/>
      <c r="H40" s="108">
        <v>2</v>
      </c>
      <c r="I40" s="108"/>
      <c r="J40" s="108"/>
      <c r="K40" s="108"/>
      <c r="L40" s="108"/>
      <c r="M40" s="108"/>
    </row>
    <row r="41" spans="1:13" x14ac:dyDescent="0.25">
      <c r="A41" s="104" t="s">
        <v>727</v>
      </c>
      <c r="B41" s="104" t="s">
        <v>728</v>
      </c>
      <c r="C41" s="108"/>
      <c r="D41" s="108"/>
      <c r="E41" s="108"/>
      <c r="F41" s="108"/>
      <c r="G41" s="108"/>
      <c r="H41" s="108">
        <v>15</v>
      </c>
      <c r="I41" s="108"/>
      <c r="J41" s="108"/>
      <c r="K41" s="108"/>
      <c r="L41" s="108"/>
      <c r="M41" s="108"/>
    </row>
    <row r="42" spans="1:13" ht="38.25" x14ac:dyDescent="0.25">
      <c r="A42" s="104" t="s">
        <v>729</v>
      </c>
      <c r="B42" s="104" t="s">
        <v>730</v>
      </c>
      <c r="C42" s="108"/>
      <c r="D42" s="108"/>
      <c r="E42" s="108"/>
      <c r="F42" s="108"/>
      <c r="G42" s="108"/>
      <c r="H42" s="108"/>
      <c r="I42" s="108"/>
      <c r="J42" s="108"/>
      <c r="K42" s="108"/>
      <c r="L42" s="108"/>
      <c r="M42" s="108"/>
    </row>
    <row r="43" spans="1:13" ht="28.5" x14ac:dyDescent="0.25">
      <c r="A43" s="104" t="s">
        <v>731</v>
      </c>
      <c r="B43" s="104" t="s">
        <v>748</v>
      </c>
      <c r="C43" s="108"/>
      <c r="D43" s="108"/>
      <c r="E43" s="108"/>
      <c r="F43" s="108"/>
      <c r="G43" s="108"/>
      <c r="H43" s="108"/>
      <c r="I43" s="108"/>
      <c r="J43" s="108"/>
      <c r="K43" s="108"/>
      <c r="L43" s="108"/>
      <c r="M43" s="108"/>
    </row>
    <row r="44" spans="1:13" ht="25.5" x14ac:dyDescent="0.25">
      <c r="A44" s="104" t="s">
        <v>732</v>
      </c>
      <c r="B44" s="104" t="s">
        <v>733</v>
      </c>
      <c r="C44" s="108"/>
      <c r="D44" s="108"/>
      <c r="E44" s="108"/>
      <c r="F44" s="108"/>
      <c r="G44" s="108"/>
      <c r="H44" s="108"/>
      <c r="I44" s="108"/>
      <c r="J44" s="108"/>
      <c r="K44" s="108"/>
      <c r="L44" s="108"/>
      <c r="M44" s="108"/>
    </row>
    <row r="45" spans="1:13" ht="51" x14ac:dyDescent="0.25">
      <c r="A45" s="104" t="s">
        <v>734</v>
      </c>
      <c r="B45" s="104" t="s">
        <v>735</v>
      </c>
      <c r="C45" s="108"/>
      <c r="D45" s="108"/>
      <c r="E45" s="108"/>
      <c r="F45" s="108"/>
      <c r="G45" s="108"/>
      <c r="H45" s="108"/>
      <c r="I45" s="108"/>
      <c r="J45" s="108"/>
      <c r="K45" s="108"/>
      <c r="L45" s="108"/>
      <c r="M45" s="108"/>
    </row>
    <row r="46" spans="1:13" ht="38.25" x14ac:dyDescent="0.25">
      <c r="A46" s="104" t="s">
        <v>736</v>
      </c>
      <c r="B46" s="104" t="s">
        <v>737</v>
      </c>
      <c r="C46" s="108"/>
      <c r="D46" s="108"/>
      <c r="E46" s="108"/>
      <c r="F46" s="108"/>
      <c r="G46" s="108"/>
      <c r="H46" s="108"/>
      <c r="I46" s="108"/>
      <c r="J46" s="108"/>
      <c r="K46" s="108"/>
      <c r="L46" s="108"/>
      <c r="M46" s="108"/>
    </row>
    <row r="47" spans="1:13" ht="38.25" x14ac:dyDescent="0.25">
      <c r="A47" s="104" t="s">
        <v>738</v>
      </c>
      <c r="B47" s="104" t="s">
        <v>739</v>
      </c>
      <c r="C47" s="108"/>
      <c r="D47" s="108"/>
      <c r="E47" s="108"/>
      <c r="F47" s="108"/>
      <c r="G47" s="108"/>
      <c r="H47" s="108"/>
      <c r="I47" s="108"/>
      <c r="J47" s="108"/>
      <c r="K47" s="108"/>
      <c r="L47" s="108"/>
      <c r="M47" s="108"/>
    </row>
    <row r="48" spans="1:13" ht="25.5" x14ac:dyDescent="0.25">
      <c r="A48" s="104" t="s">
        <v>740</v>
      </c>
      <c r="B48" s="104" t="s">
        <v>741</v>
      </c>
      <c r="C48" s="108"/>
      <c r="D48" s="108"/>
      <c r="E48" s="108"/>
      <c r="F48" s="108"/>
      <c r="G48" s="108"/>
      <c r="H48" s="108"/>
      <c r="I48" s="108"/>
      <c r="J48" s="108"/>
      <c r="K48" s="108"/>
      <c r="L48" s="108"/>
      <c r="M48" s="108"/>
    </row>
    <row r="49" spans="1:13" ht="38.25" x14ac:dyDescent="0.25">
      <c r="A49" s="104" t="s">
        <v>742</v>
      </c>
      <c r="B49" s="104" t="s">
        <v>743</v>
      </c>
      <c r="C49" s="108"/>
      <c r="D49" s="108"/>
      <c r="E49" s="108"/>
      <c r="F49" s="108"/>
      <c r="G49" s="108"/>
      <c r="H49" s="108"/>
      <c r="I49" s="108"/>
      <c r="J49" s="108"/>
      <c r="K49" s="108"/>
      <c r="L49" s="108"/>
      <c r="M49" s="108"/>
    </row>
    <row r="50" spans="1:13" ht="51" x14ac:dyDescent="0.25">
      <c r="A50" s="104" t="s">
        <v>744</v>
      </c>
      <c r="B50" s="104" t="s">
        <v>745</v>
      </c>
      <c r="C50" s="108"/>
      <c r="D50" s="108"/>
      <c r="E50" s="108"/>
      <c r="F50" s="108"/>
      <c r="G50" s="108"/>
      <c r="H50" s="108"/>
      <c r="I50" s="108"/>
      <c r="J50" s="108"/>
      <c r="K50" s="108"/>
      <c r="L50" s="108"/>
      <c r="M50" s="108"/>
    </row>
    <row r="51" spans="1:13" ht="25.5" x14ac:dyDescent="0.25">
      <c r="A51" s="104" t="s">
        <v>746</v>
      </c>
      <c r="B51" s="104" t="s">
        <v>747</v>
      </c>
      <c r="C51" s="108"/>
      <c r="D51" s="108"/>
      <c r="E51" s="108"/>
      <c r="F51" s="108"/>
      <c r="G51" s="108"/>
      <c r="H51" s="108"/>
      <c r="I51" s="108"/>
      <c r="J51" s="108"/>
      <c r="K51" s="108"/>
      <c r="L51" s="108"/>
      <c r="M51" s="108"/>
    </row>
    <row r="52" spans="1:13" ht="26.25" x14ac:dyDescent="0.25">
      <c r="A52" s="104" t="s">
        <v>749</v>
      </c>
      <c r="B52" s="107" t="s">
        <v>750</v>
      </c>
      <c r="C52" s="108"/>
      <c r="D52" s="108"/>
      <c r="E52" s="108"/>
      <c r="F52" s="108"/>
      <c r="G52" s="108"/>
      <c r="H52" s="108"/>
      <c r="I52" s="108"/>
      <c r="J52" s="108"/>
      <c r="K52" s="108"/>
      <c r="L52" s="108"/>
      <c r="M52" s="108"/>
    </row>
    <row r="53" spans="1:13" ht="26.25" x14ac:dyDescent="0.25">
      <c r="A53" s="104" t="s">
        <v>751</v>
      </c>
      <c r="B53" s="107" t="s">
        <v>752</v>
      </c>
      <c r="C53" s="108"/>
      <c r="D53" s="108"/>
      <c r="E53" s="108"/>
      <c r="F53" s="108"/>
      <c r="G53" s="108"/>
      <c r="H53" s="108">
        <f>11+38</f>
        <v>49</v>
      </c>
      <c r="I53" s="108"/>
      <c r="J53" s="108"/>
      <c r="K53" s="108"/>
      <c r="L53" s="108"/>
      <c r="M53" s="10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Zeros="0" workbookViewId="0">
      <selection activeCell="Q144" sqref="Q144:Q146"/>
    </sheetView>
  </sheetViews>
  <sheetFormatPr defaultRowHeight="15" x14ac:dyDescent="0.25"/>
  <cols>
    <col min="2" max="2" width="17.42578125" customWidth="1"/>
    <col min="3" max="3" width="41.140625" customWidth="1"/>
    <col min="4" max="4" width="13.140625" customWidth="1"/>
    <col min="5" max="5" width="13.85546875" customWidth="1"/>
    <col min="6" max="6" width="13.7109375" customWidth="1"/>
    <col min="7" max="7" width="17.85546875" customWidth="1"/>
    <col min="8" max="8" width="12.28515625" customWidth="1"/>
    <col min="9" max="9" width="12.28515625" style="6" customWidth="1"/>
    <col min="10" max="10" width="13" customWidth="1"/>
    <col min="11" max="11" width="18.7109375" customWidth="1"/>
    <col min="12" max="12" width="17.42578125" customWidth="1"/>
    <col min="15" max="15" width="10.5703125" style="6" customWidth="1"/>
    <col min="19" max="19" width="9.5703125" customWidth="1"/>
  </cols>
  <sheetData>
    <row r="1" spans="1:22" ht="15.75" x14ac:dyDescent="0.25">
      <c r="A1" s="1" t="s">
        <v>12</v>
      </c>
      <c r="B1" s="5"/>
      <c r="C1" s="5"/>
      <c r="D1" s="12"/>
      <c r="E1" s="12"/>
      <c r="F1" s="12"/>
      <c r="G1" s="12"/>
      <c r="H1" s="12"/>
      <c r="I1" s="17"/>
      <c r="J1" s="12"/>
      <c r="K1" s="12"/>
      <c r="L1" s="12"/>
      <c r="M1" s="12"/>
      <c r="N1" s="12"/>
      <c r="O1" s="25"/>
      <c r="P1" s="12"/>
      <c r="Q1" s="12"/>
      <c r="R1" s="130"/>
      <c r="S1" s="130"/>
      <c r="T1" s="12"/>
      <c r="U1" s="12"/>
      <c r="V1" s="12"/>
    </row>
    <row r="2" spans="1:22" ht="28.5" customHeight="1" x14ac:dyDescent="0.25">
      <c r="A2" s="121" t="s">
        <v>13</v>
      </c>
      <c r="B2" s="121"/>
      <c r="C2" s="121"/>
      <c r="D2" s="121"/>
      <c r="E2" s="121"/>
      <c r="F2" s="121"/>
      <c r="G2" s="121"/>
      <c r="H2" s="121"/>
      <c r="I2" s="121"/>
      <c r="J2" s="129" t="s">
        <v>14</v>
      </c>
      <c r="K2" s="129"/>
      <c r="L2" s="129"/>
      <c r="M2" s="129"/>
      <c r="N2" s="129"/>
      <c r="O2" s="129"/>
      <c r="P2" s="129"/>
      <c r="Q2" s="121" t="s">
        <v>15</v>
      </c>
      <c r="R2" s="121"/>
      <c r="S2" s="121"/>
    </row>
    <row r="3" spans="1:22" ht="60" x14ac:dyDescent="0.25">
      <c r="A3" s="18" t="s">
        <v>4</v>
      </c>
      <c r="B3" s="18" t="s">
        <v>115</v>
      </c>
      <c r="C3" s="18" t="s">
        <v>16</v>
      </c>
      <c r="D3" s="26" t="s">
        <v>120</v>
      </c>
      <c r="E3" s="18" t="s">
        <v>17</v>
      </c>
      <c r="F3" s="18" t="s">
        <v>18</v>
      </c>
      <c r="G3" s="18" t="s">
        <v>19</v>
      </c>
      <c r="H3" s="19" t="s">
        <v>20</v>
      </c>
      <c r="I3" s="19" t="s">
        <v>21</v>
      </c>
      <c r="J3" s="18" t="s">
        <v>22</v>
      </c>
      <c r="K3" s="18" t="s">
        <v>23</v>
      </c>
      <c r="L3" s="18" t="s">
        <v>24</v>
      </c>
      <c r="M3" s="18" t="s">
        <v>25</v>
      </c>
      <c r="N3" s="18" t="s">
        <v>26</v>
      </c>
      <c r="O3" s="18" t="s">
        <v>27</v>
      </c>
      <c r="P3" s="27" t="s">
        <v>121</v>
      </c>
      <c r="Q3" s="18" t="s">
        <v>28</v>
      </c>
      <c r="R3" s="16" t="s">
        <v>29</v>
      </c>
      <c r="S3" s="18" t="s">
        <v>30</v>
      </c>
    </row>
    <row r="4" spans="1:22" s="6" customFormat="1" ht="38.25" x14ac:dyDescent="0.25">
      <c r="A4" s="36" t="s">
        <v>32</v>
      </c>
      <c r="B4" s="36" t="s">
        <v>181</v>
      </c>
      <c r="C4" s="37" t="s">
        <v>182</v>
      </c>
      <c r="D4" s="36">
        <v>0</v>
      </c>
      <c r="E4" s="36">
        <v>0</v>
      </c>
      <c r="F4" s="36">
        <v>0</v>
      </c>
      <c r="G4" s="36">
        <v>0</v>
      </c>
      <c r="H4" s="36">
        <v>0</v>
      </c>
      <c r="I4" s="36">
        <v>0</v>
      </c>
      <c r="J4" s="40">
        <v>0</v>
      </c>
      <c r="K4" s="40">
        <v>0</v>
      </c>
      <c r="L4" s="40">
        <v>0</v>
      </c>
      <c r="M4" s="40">
        <v>0</v>
      </c>
      <c r="N4" s="40">
        <v>0</v>
      </c>
      <c r="O4" s="40">
        <v>0</v>
      </c>
      <c r="P4" s="48"/>
      <c r="Q4" s="40">
        <v>0</v>
      </c>
      <c r="R4" s="40"/>
      <c r="S4" s="49">
        <f>IF(O4&gt;0,IF(Q4&gt;=R4,"-",(Q4-R4)/30),0)</f>
        <v>0</v>
      </c>
    </row>
    <row r="5" spans="1:22" s="6" customFormat="1" ht="38.25" x14ac:dyDescent="0.25">
      <c r="A5" s="36" t="s">
        <v>6</v>
      </c>
      <c r="B5" s="36" t="s">
        <v>181</v>
      </c>
      <c r="C5" s="37" t="s">
        <v>183</v>
      </c>
      <c r="D5" s="36">
        <v>0</v>
      </c>
      <c r="E5" s="36">
        <v>0</v>
      </c>
      <c r="F5" s="36">
        <v>0</v>
      </c>
      <c r="G5" s="36">
        <v>0</v>
      </c>
      <c r="H5" s="36">
        <v>0</v>
      </c>
      <c r="I5" s="36">
        <v>0</v>
      </c>
      <c r="J5" s="40">
        <v>0</v>
      </c>
      <c r="K5" s="40">
        <v>0</v>
      </c>
      <c r="L5" s="40">
        <v>0</v>
      </c>
      <c r="M5" s="40">
        <v>0</v>
      </c>
      <c r="N5" s="40">
        <v>0</v>
      </c>
      <c r="O5" s="40">
        <v>0</v>
      </c>
      <c r="P5" s="40"/>
      <c r="Q5" s="40">
        <v>0</v>
      </c>
      <c r="R5" s="40"/>
      <c r="S5" s="49">
        <f t="shared" ref="S5:S68" si="0">IF(O5&gt;0,IF(Q5&gt;=R5,"-",(Q5-R5)/30),0)</f>
        <v>0</v>
      </c>
    </row>
    <row r="6" spans="1:22" s="6" customFormat="1" ht="25.5" x14ac:dyDescent="0.25">
      <c r="A6" s="38" t="s">
        <v>34</v>
      </c>
      <c r="B6" s="38" t="s">
        <v>181</v>
      </c>
      <c r="C6" s="39" t="s">
        <v>184</v>
      </c>
      <c r="D6" s="38">
        <v>0</v>
      </c>
      <c r="E6" s="38">
        <v>0</v>
      </c>
      <c r="F6" s="38">
        <v>0</v>
      </c>
      <c r="G6" s="38">
        <v>0</v>
      </c>
      <c r="H6" s="38">
        <v>0</v>
      </c>
      <c r="I6" s="38">
        <v>0</v>
      </c>
      <c r="J6" s="41">
        <v>0</v>
      </c>
      <c r="K6" s="41">
        <v>0</v>
      </c>
      <c r="L6" s="41">
        <v>0</v>
      </c>
      <c r="M6" s="41">
        <v>0</v>
      </c>
      <c r="N6" s="41">
        <v>0</v>
      </c>
      <c r="O6" s="41">
        <v>0</v>
      </c>
      <c r="P6" s="41"/>
      <c r="Q6" s="41">
        <v>0</v>
      </c>
      <c r="R6" s="41"/>
      <c r="S6" s="50">
        <f t="shared" si="0"/>
        <v>0</v>
      </c>
    </row>
    <row r="7" spans="1:22" s="6" customFormat="1" ht="25.5" x14ac:dyDescent="0.25">
      <c r="A7" s="34" t="s">
        <v>35</v>
      </c>
      <c r="B7" s="34" t="s">
        <v>185</v>
      </c>
      <c r="C7" s="35" t="s">
        <v>186</v>
      </c>
      <c r="D7" s="34" t="s">
        <v>187</v>
      </c>
      <c r="E7" s="34" t="s">
        <v>188</v>
      </c>
      <c r="F7" s="34" t="s">
        <v>189</v>
      </c>
      <c r="G7" s="34" t="s">
        <v>190</v>
      </c>
      <c r="H7" s="34" t="s">
        <v>191</v>
      </c>
      <c r="I7" s="34">
        <v>0</v>
      </c>
      <c r="J7" s="42">
        <v>996471.76</v>
      </c>
      <c r="K7" s="42">
        <v>74735.38</v>
      </c>
      <c r="L7" s="42">
        <v>74735.38</v>
      </c>
      <c r="M7" s="42">
        <v>0</v>
      </c>
      <c r="N7" s="42">
        <v>0</v>
      </c>
      <c r="O7" s="42">
        <v>847001</v>
      </c>
      <c r="P7" s="30"/>
      <c r="Q7" s="46">
        <v>42705</v>
      </c>
      <c r="R7" s="46">
        <v>42705</v>
      </c>
      <c r="S7" s="47" t="str">
        <f t="shared" si="0"/>
        <v>-</v>
      </c>
    </row>
    <row r="8" spans="1:22" s="6" customFormat="1" x14ac:dyDescent="0.25">
      <c r="A8" s="34" t="s">
        <v>36</v>
      </c>
      <c r="B8" s="34" t="s">
        <v>192</v>
      </c>
      <c r="C8" s="35" t="s">
        <v>193</v>
      </c>
      <c r="D8" s="34" t="s">
        <v>194</v>
      </c>
      <c r="E8" s="34" t="s">
        <v>188</v>
      </c>
      <c r="F8" s="34" t="s">
        <v>195</v>
      </c>
      <c r="G8" s="34" t="s">
        <v>190</v>
      </c>
      <c r="H8" s="34" t="s">
        <v>191</v>
      </c>
      <c r="I8" s="34">
        <v>0</v>
      </c>
      <c r="J8" s="42">
        <v>870553</v>
      </c>
      <c r="K8" s="42">
        <v>65292</v>
      </c>
      <c r="L8" s="42">
        <v>65291</v>
      </c>
      <c r="M8" s="42">
        <v>0</v>
      </c>
      <c r="N8" s="42">
        <v>0</v>
      </c>
      <c r="O8" s="42">
        <v>739970</v>
      </c>
      <c r="P8" s="30"/>
      <c r="Q8" s="46">
        <v>42583</v>
      </c>
      <c r="R8" s="46">
        <v>42583</v>
      </c>
      <c r="S8" s="47" t="str">
        <f t="shared" si="0"/>
        <v>-</v>
      </c>
    </row>
    <row r="9" spans="1:22" s="6" customFormat="1" x14ac:dyDescent="0.25">
      <c r="A9" s="38" t="s">
        <v>37</v>
      </c>
      <c r="B9" s="38" t="s">
        <v>181</v>
      </c>
      <c r="C9" s="39" t="s">
        <v>196</v>
      </c>
      <c r="D9" s="38">
        <v>0</v>
      </c>
      <c r="E9" s="38">
        <v>0</v>
      </c>
      <c r="F9" s="38">
        <v>0</v>
      </c>
      <c r="G9" s="38">
        <v>0</v>
      </c>
      <c r="H9" s="38">
        <v>0</v>
      </c>
      <c r="I9" s="38">
        <v>0</v>
      </c>
      <c r="J9" s="41">
        <v>0</v>
      </c>
      <c r="K9" s="41">
        <v>0</v>
      </c>
      <c r="L9" s="41">
        <v>0</v>
      </c>
      <c r="M9" s="41">
        <v>0</v>
      </c>
      <c r="N9" s="41">
        <v>0</v>
      </c>
      <c r="O9" s="41">
        <v>0</v>
      </c>
      <c r="P9" s="41"/>
      <c r="Q9" s="41">
        <v>0</v>
      </c>
      <c r="R9" s="41"/>
      <c r="S9" s="50">
        <f t="shared" si="0"/>
        <v>0</v>
      </c>
    </row>
    <row r="10" spans="1:22" s="6" customFormat="1" ht="25.5" x14ac:dyDescent="0.25">
      <c r="A10" s="34" t="s">
        <v>38</v>
      </c>
      <c r="B10" s="34" t="s">
        <v>197</v>
      </c>
      <c r="C10" s="35" t="s">
        <v>198</v>
      </c>
      <c r="D10" s="34" t="s">
        <v>199</v>
      </c>
      <c r="E10" s="34" t="s">
        <v>188</v>
      </c>
      <c r="F10" s="34" t="s">
        <v>200</v>
      </c>
      <c r="G10" s="34" t="s">
        <v>201</v>
      </c>
      <c r="H10" s="34" t="s">
        <v>191</v>
      </c>
      <c r="I10" s="34" t="s">
        <v>202</v>
      </c>
      <c r="J10" s="42">
        <v>613921.55000000005</v>
      </c>
      <c r="K10" s="42">
        <v>128382.2</v>
      </c>
      <c r="L10" s="42">
        <v>51109.41</v>
      </c>
      <c r="M10" s="42">
        <v>0</v>
      </c>
      <c r="N10" s="42">
        <v>0</v>
      </c>
      <c r="O10" s="42">
        <v>434429.94</v>
      </c>
      <c r="P10" s="30"/>
      <c r="Q10" s="46">
        <v>42675</v>
      </c>
      <c r="R10" s="46">
        <v>42675</v>
      </c>
      <c r="S10" s="47" t="str">
        <f t="shared" si="0"/>
        <v>-</v>
      </c>
    </row>
    <row r="11" spans="1:22" s="6" customFormat="1" ht="38.25" x14ac:dyDescent="0.25">
      <c r="A11" s="34" t="s">
        <v>39</v>
      </c>
      <c r="B11" s="34" t="s">
        <v>203</v>
      </c>
      <c r="C11" s="35" t="s">
        <v>204</v>
      </c>
      <c r="D11" s="34" t="s">
        <v>199</v>
      </c>
      <c r="E11" s="34" t="s">
        <v>188</v>
      </c>
      <c r="F11" s="34" t="s">
        <v>200</v>
      </c>
      <c r="G11" s="34" t="s">
        <v>201</v>
      </c>
      <c r="H11" s="34" t="s">
        <v>191</v>
      </c>
      <c r="I11" s="34" t="s">
        <v>202</v>
      </c>
      <c r="J11" s="42">
        <v>351133</v>
      </c>
      <c r="K11" s="42">
        <v>17556.650000000001</v>
      </c>
      <c r="L11" s="42">
        <v>35113.300000000003</v>
      </c>
      <c r="M11" s="42">
        <v>0</v>
      </c>
      <c r="N11" s="42">
        <v>0</v>
      </c>
      <c r="O11" s="42">
        <v>298463.05</v>
      </c>
      <c r="P11" s="30"/>
      <c r="Q11" s="46">
        <v>42675</v>
      </c>
      <c r="R11" s="46">
        <v>42675</v>
      </c>
      <c r="S11" s="47" t="str">
        <f t="shared" si="0"/>
        <v>-</v>
      </c>
    </row>
    <row r="12" spans="1:22" s="6" customFormat="1" ht="25.5" x14ac:dyDescent="0.25">
      <c r="A12" s="38" t="s">
        <v>205</v>
      </c>
      <c r="B12" s="38" t="s">
        <v>181</v>
      </c>
      <c r="C12" s="39" t="s">
        <v>206</v>
      </c>
      <c r="D12" s="38">
        <v>0</v>
      </c>
      <c r="E12" s="38">
        <v>0</v>
      </c>
      <c r="F12" s="38">
        <v>0</v>
      </c>
      <c r="G12" s="38">
        <v>0</v>
      </c>
      <c r="H12" s="38">
        <v>0</v>
      </c>
      <c r="I12" s="38">
        <v>0</v>
      </c>
      <c r="J12" s="41">
        <v>0</v>
      </c>
      <c r="K12" s="41">
        <v>0</v>
      </c>
      <c r="L12" s="41">
        <v>0</v>
      </c>
      <c r="M12" s="41">
        <v>0</v>
      </c>
      <c r="N12" s="41">
        <v>0</v>
      </c>
      <c r="O12" s="41">
        <v>0</v>
      </c>
      <c r="P12" s="41"/>
      <c r="Q12" s="41">
        <v>0</v>
      </c>
      <c r="R12" s="41"/>
      <c r="S12" s="50">
        <f t="shared" si="0"/>
        <v>0</v>
      </c>
    </row>
    <row r="13" spans="1:22" s="6" customFormat="1" ht="38.25" x14ac:dyDescent="0.25">
      <c r="A13" s="34" t="s">
        <v>207</v>
      </c>
      <c r="B13" s="34" t="s">
        <v>208</v>
      </c>
      <c r="C13" s="35" t="s">
        <v>209</v>
      </c>
      <c r="D13" s="34" t="s">
        <v>194</v>
      </c>
      <c r="E13" s="34" t="s">
        <v>188</v>
      </c>
      <c r="F13" s="34" t="s">
        <v>210</v>
      </c>
      <c r="G13" s="34" t="s">
        <v>211</v>
      </c>
      <c r="H13" s="34" t="s">
        <v>212</v>
      </c>
      <c r="I13" s="34" t="s">
        <v>202</v>
      </c>
      <c r="J13" s="42">
        <v>1436769.54</v>
      </c>
      <c r="K13" s="42">
        <v>76668</v>
      </c>
      <c r="L13" s="42">
        <v>491201.54</v>
      </c>
      <c r="M13" s="42">
        <v>0</v>
      </c>
      <c r="N13" s="42">
        <v>0</v>
      </c>
      <c r="O13" s="42">
        <v>868900</v>
      </c>
      <c r="P13" s="30"/>
      <c r="Q13" s="46">
        <v>42309</v>
      </c>
      <c r="R13" s="46">
        <v>42309</v>
      </c>
      <c r="S13" s="47" t="str">
        <f t="shared" si="0"/>
        <v>-</v>
      </c>
    </row>
    <row r="14" spans="1:22" s="6" customFormat="1" ht="25.5" x14ac:dyDescent="0.25">
      <c r="A14" s="38" t="s">
        <v>213</v>
      </c>
      <c r="B14" s="38" t="s">
        <v>181</v>
      </c>
      <c r="C14" s="39" t="s">
        <v>214</v>
      </c>
      <c r="D14" s="38">
        <v>0</v>
      </c>
      <c r="E14" s="38">
        <v>0</v>
      </c>
      <c r="F14" s="38">
        <v>0</v>
      </c>
      <c r="G14" s="38">
        <v>0</v>
      </c>
      <c r="H14" s="38">
        <v>0</v>
      </c>
      <c r="I14" s="38">
        <v>0</v>
      </c>
      <c r="J14" s="41">
        <v>0</v>
      </c>
      <c r="K14" s="41">
        <v>0</v>
      </c>
      <c r="L14" s="41">
        <v>0</v>
      </c>
      <c r="M14" s="41">
        <v>0</v>
      </c>
      <c r="N14" s="41">
        <v>0</v>
      </c>
      <c r="O14" s="41">
        <v>0</v>
      </c>
      <c r="P14" s="41"/>
      <c r="Q14" s="41">
        <v>0</v>
      </c>
      <c r="R14" s="41"/>
      <c r="S14" s="50">
        <f t="shared" si="0"/>
        <v>0</v>
      </c>
    </row>
    <row r="15" spans="1:22" s="6" customFormat="1" ht="25.5" x14ac:dyDescent="0.25">
      <c r="A15" s="34" t="s">
        <v>215</v>
      </c>
      <c r="B15" s="34" t="s">
        <v>216</v>
      </c>
      <c r="C15" s="35" t="s">
        <v>217</v>
      </c>
      <c r="D15" s="34" t="s">
        <v>218</v>
      </c>
      <c r="E15" s="34" t="s">
        <v>188</v>
      </c>
      <c r="F15" s="34" t="s">
        <v>219</v>
      </c>
      <c r="G15" s="34" t="s">
        <v>220</v>
      </c>
      <c r="H15" s="34" t="s">
        <v>191</v>
      </c>
      <c r="I15" s="34" t="s">
        <v>202</v>
      </c>
      <c r="J15" s="42">
        <v>364031.13</v>
      </c>
      <c r="K15" s="42">
        <v>27302.34</v>
      </c>
      <c r="L15" s="42">
        <v>27302.33</v>
      </c>
      <c r="M15" s="42">
        <v>0</v>
      </c>
      <c r="N15" s="42">
        <v>0</v>
      </c>
      <c r="O15" s="42">
        <v>309426.46000000002</v>
      </c>
      <c r="P15" s="30"/>
      <c r="Q15" s="46">
        <v>42491</v>
      </c>
      <c r="R15" s="46">
        <v>42491</v>
      </c>
      <c r="S15" s="47" t="str">
        <f t="shared" si="0"/>
        <v>-</v>
      </c>
    </row>
    <row r="16" spans="1:22" s="6" customFormat="1" ht="51" x14ac:dyDescent="0.25">
      <c r="A16" s="36" t="s">
        <v>221</v>
      </c>
      <c r="B16" s="36" t="s">
        <v>181</v>
      </c>
      <c r="C16" s="37" t="s">
        <v>222</v>
      </c>
      <c r="D16" s="36">
        <v>0</v>
      </c>
      <c r="E16" s="36">
        <v>0</v>
      </c>
      <c r="F16" s="36">
        <v>0</v>
      </c>
      <c r="G16" s="36">
        <v>0</v>
      </c>
      <c r="H16" s="36">
        <v>0</v>
      </c>
      <c r="I16" s="36">
        <v>0</v>
      </c>
      <c r="J16" s="40">
        <v>0</v>
      </c>
      <c r="K16" s="40">
        <v>0</v>
      </c>
      <c r="L16" s="40">
        <v>0</v>
      </c>
      <c r="M16" s="40">
        <v>0</v>
      </c>
      <c r="N16" s="40">
        <v>0</v>
      </c>
      <c r="O16" s="40">
        <v>0</v>
      </c>
      <c r="P16" s="40"/>
      <c r="Q16" s="40">
        <v>0</v>
      </c>
      <c r="R16" s="40"/>
      <c r="S16" s="49">
        <f t="shared" si="0"/>
        <v>0</v>
      </c>
    </row>
    <row r="17" spans="1:19" s="6" customFormat="1" ht="25.5" x14ac:dyDescent="0.25">
      <c r="A17" s="38" t="s">
        <v>223</v>
      </c>
      <c r="B17" s="38" t="s">
        <v>181</v>
      </c>
      <c r="C17" s="39" t="s">
        <v>224</v>
      </c>
      <c r="D17" s="38" t="s">
        <v>225</v>
      </c>
      <c r="E17" s="38" t="s">
        <v>226</v>
      </c>
      <c r="F17" s="38" t="s">
        <v>227</v>
      </c>
      <c r="G17" s="38" t="s">
        <v>228</v>
      </c>
      <c r="H17" s="38" t="s">
        <v>191</v>
      </c>
      <c r="I17" s="38">
        <v>0</v>
      </c>
      <c r="J17" s="41">
        <v>0</v>
      </c>
      <c r="K17" s="41">
        <v>0</v>
      </c>
      <c r="L17" s="41">
        <v>0</v>
      </c>
      <c r="M17" s="41">
        <v>0</v>
      </c>
      <c r="N17" s="41">
        <v>0</v>
      </c>
      <c r="O17" s="41">
        <v>3321362</v>
      </c>
      <c r="P17" s="41"/>
      <c r="Q17" s="45">
        <v>42836</v>
      </c>
      <c r="R17" s="45">
        <v>42836</v>
      </c>
      <c r="S17" s="50" t="str">
        <f t="shared" si="0"/>
        <v>-</v>
      </c>
    </row>
    <row r="18" spans="1:19" s="6" customFormat="1" ht="38.25" x14ac:dyDescent="0.25">
      <c r="A18" s="36" t="s">
        <v>229</v>
      </c>
      <c r="B18" s="36" t="s">
        <v>181</v>
      </c>
      <c r="C18" s="37" t="s">
        <v>230</v>
      </c>
      <c r="D18" s="36">
        <v>0</v>
      </c>
      <c r="E18" s="36">
        <v>0</v>
      </c>
      <c r="F18" s="36">
        <v>0</v>
      </c>
      <c r="G18" s="36">
        <v>0</v>
      </c>
      <c r="H18" s="36">
        <v>0</v>
      </c>
      <c r="I18" s="36">
        <v>0</v>
      </c>
      <c r="J18" s="40">
        <v>0</v>
      </c>
      <c r="K18" s="40">
        <v>0</v>
      </c>
      <c r="L18" s="40">
        <v>0</v>
      </c>
      <c r="M18" s="40">
        <v>0</v>
      </c>
      <c r="N18" s="40">
        <v>0</v>
      </c>
      <c r="O18" s="40">
        <v>0</v>
      </c>
      <c r="P18" s="40"/>
      <c r="Q18" s="40">
        <v>0</v>
      </c>
      <c r="R18" s="40"/>
      <c r="S18" s="49">
        <f t="shared" si="0"/>
        <v>0</v>
      </c>
    </row>
    <row r="19" spans="1:19" s="6" customFormat="1" ht="51" x14ac:dyDescent="0.25">
      <c r="A19" s="36" t="s">
        <v>231</v>
      </c>
      <c r="B19" s="36" t="s">
        <v>181</v>
      </c>
      <c r="C19" s="37" t="s">
        <v>232</v>
      </c>
      <c r="D19" s="36">
        <v>0</v>
      </c>
      <c r="E19" s="36">
        <v>0</v>
      </c>
      <c r="F19" s="36">
        <v>0</v>
      </c>
      <c r="G19" s="36">
        <v>0</v>
      </c>
      <c r="H19" s="36">
        <v>0</v>
      </c>
      <c r="I19" s="36">
        <v>0</v>
      </c>
      <c r="J19" s="40">
        <v>0</v>
      </c>
      <c r="K19" s="40">
        <v>0</v>
      </c>
      <c r="L19" s="40">
        <v>0</v>
      </c>
      <c r="M19" s="40">
        <v>0</v>
      </c>
      <c r="N19" s="40">
        <v>0</v>
      </c>
      <c r="O19" s="40">
        <v>0</v>
      </c>
      <c r="P19" s="40"/>
      <c r="Q19" s="40">
        <v>0</v>
      </c>
      <c r="R19" s="40"/>
      <c r="S19" s="49">
        <f t="shared" si="0"/>
        <v>0</v>
      </c>
    </row>
    <row r="20" spans="1:19" s="6" customFormat="1" ht="25.5" x14ac:dyDescent="0.25">
      <c r="A20" s="38" t="s">
        <v>233</v>
      </c>
      <c r="B20" s="38" t="s">
        <v>181</v>
      </c>
      <c r="C20" s="39" t="s">
        <v>234</v>
      </c>
      <c r="D20" s="38">
        <v>0</v>
      </c>
      <c r="E20" s="38">
        <v>0</v>
      </c>
      <c r="F20" s="38">
        <v>0</v>
      </c>
      <c r="G20" s="38">
        <v>0</v>
      </c>
      <c r="H20" s="38">
        <v>0</v>
      </c>
      <c r="I20" s="38">
        <v>0</v>
      </c>
      <c r="J20" s="41">
        <v>0</v>
      </c>
      <c r="K20" s="41">
        <v>0</v>
      </c>
      <c r="L20" s="41">
        <v>0</v>
      </c>
      <c r="M20" s="41">
        <v>0</v>
      </c>
      <c r="N20" s="41">
        <v>0</v>
      </c>
      <c r="O20" s="41">
        <v>0</v>
      </c>
      <c r="P20" s="41"/>
      <c r="Q20" s="41">
        <v>0</v>
      </c>
      <c r="R20" s="41"/>
      <c r="S20" s="50">
        <f t="shared" si="0"/>
        <v>0</v>
      </c>
    </row>
    <row r="21" spans="1:19" s="6" customFormat="1" ht="25.5" x14ac:dyDescent="0.25">
      <c r="A21" s="34" t="s">
        <v>235</v>
      </c>
      <c r="B21" s="34" t="s">
        <v>236</v>
      </c>
      <c r="C21" s="35" t="s">
        <v>237</v>
      </c>
      <c r="D21" s="34" t="s">
        <v>187</v>
      </c>
      <c r="E21" s="34" t="s">
        <v>238</v>
      </c>
      <c r="F21" s="34" t="s">
        <v>239</v>
      </c>
      <c r="G21" s="34" t="s">
        <v>240</v>
      </c>
      <c r="H21" s="34" t="s">
        <v>191</v>
      </c>
      <c r="I21" s="34">
        <v>0</v>
      </c>
      <c r="J21" s="42">
        <v>822057.65</v>
      </c>
      <c r="K21" s="42">
        <v>123308.65</v>
      </c>
      <c r="L21" s="42">
        <v>0</v>
      </c>
      <c r="M21" s="42">
        <v>0</v>
      </c>
      <c r="N21" s="42">
        <v>0</v>
      </c>
      <c r="O21" s="42">
        <v>698749</v>
      </c>
      <c r="P21" s="30"/>
      <c r="Q21" s="46">
        <v>42675</v>
      </c>
      <c r="R21" s="46">
        <v>42675</v>
      </c>
      <c r="S21" s="47" t="str">
        <f t="shared" si="0"/>
        <v>-</v>
      </c>
    </row>
    <row r="22" spans="1:19" s="6" customFormat="1" ht="25.5" x14ac:dyDescent="0.25">
      <c r="A22" s="34" t="s">
        <v>241</v>
      </c>
      <c r="B22" s="34" t="s">
        <v>242</v>
      </c>
      <c r="C22" s="35" t="s">
        <v>243</v>
      </c>
      <c r="D22" s="34" t="s">
        <v>199</v>
      </c>
      <c r="E22" s="34" t="s">
        <v>238</v>
      </c>
      <c r="F22" s="34" t="s">
        <v>244</v>
      </c>
      <c r="G22" s="34" t="s">
        <v>240</v>
      </c>
      <c r="H22" s="34" t="s">
        <v>191</v>
      </c>
      <c r="I22" s="34" t="s">
        <v>202</v>
      </c>
      <c r="J22" s="42">
        <v>288232.7</v>
      </c>
      <c r="K22" s="42">
        <v>43234.91</v>
      </c>
      <c r="L22" s="42">
        <v>0</v>
      </c>
      <c r="M22" s="42">
        <v>0</v>
      </c>
      <c r="N22" s="42">
        <v>0</v>
      </c>
      <c r="O22" s="42">
        <v>244997.79</v>
      </c>
      <c r="P22" s="30"/>
      <c r="Q22" s="46">
        <v>42675</v>
      </c>
      <c r="R22" s="46">
        <v>42675</v>
      </c>
      <c r="S22" s="47" t="str">
        <f t="shared" si="0"/>
        <v>-</v>
      </c>
    </row>
    <row r="23" spans="1:19" s="6" customFormat="1" ht="25.5" x14ac:dyDescent="0.25">
      <c r="A23" s="34" t="s">
        <v>245</v>
      </c>
      <c r="B23" s="34" t="s">
        <v>246</v>
      </c>
      <c r="C23" s="35" t="s">
        <v>247</v>
      </c>
      <c r="D23" s="34" t="s">
        <v>218</v>
      </c>
      <c r="E23" s="34" t="s">
        <v>238</v>
      </c>
      <c r="F23" s="34" t="s">
        <v>248</v>
      </c>
      <c r="G23" s="34" t="s">
        <v>240</v>
      </c>
      <c r="H23" s="34" t="s">
        <v>191</v>
      </c>
      <c r="I23" s="34" t="s">
        <v>202</v>
      </c>
      <c r="J23" s="42">
        <v>794019</v>
      </c>
      <c r="K23" s="42">
        <v>59552</v>
      </c>
      <c r="L23" s="42">
        <v>0</v>
      </c>
      <c r="M23" s="42">
        <v>0</v>
      </c>
      <c r="N23" s="42">
        <v>59551</v>
      </c>
      <c r="O23" s="42">
        <v>674916</v>
      </c>
      <c r="P23" s="30"/>
      <c r="Q23" s="46">
        <v>42675</v>
      </c>
      <c r="R23" s="46">
        <v>42675</v>
      </c>
      <c r="S23" s="47" t="str">
        <f t="shared" si="0"/>
        <v>-</v>
      </c>
    </row>
    <row r="24" spans="1:19" s="6" customFormat="1" ht="25.5" x14ac:dyDescent="0.25">
      <c r="A24" s="34" t="s">
        <v>249</v>
      </c>
      <c r="B24" s="34" t="s">
        <v>250</v>
      </c>
      <c r="C24" s="35" t="s">
        <v>251</v>
      </c>
      <c r="D24" s="34" t="s">
        <v>218</v>
      </c>
      <c r="E24" s="34" t="s">
        <v>238</v>
      </c>
      <c r="F24" s="34" t="s">
        <v>248</v>
      </c>
      <c r="G24" s="34" t="s">
        <v>240</v>
      </c>
      <c r="H24" s="34" t="s">
        <v>191</v>
      </c>
      <c r="I24" s="34" t="s">
        <v>202</v>
      </c>
      <c r="J24" s="42">
        <v>194118</v>
      </c>
      <c r="K24" s="42">
        <v>64860</v>
      </c>
      <c r="L24" s="42">
        <v>0</v>
      </c>
      <c r="M24" s="42">
        <v>0</v>
      </c>
      <c r="N24" s="42">
        <v>14558</v>
      </c>
      <c r="O24" s="42">
        <v>114700</v>
      </c>
      <c r="P24" s="30"/>
      <c r="Q24" s="46">
        <v>42675</v>
      </c>
      <c r="R24" s="46">
        <v>42675</v>
      </c>
      <c r="S24" s="47" t="str">
        <f t="shared" si="0"/>
        <v>-</v>
      </c>
    </row>
    <row r="25" spans="1:19" s="6" customFormat="1" ht="25.5" x14ac:dyDescent="0.25">
      <c r="A25" s="34" t="s">
        <v>252</v>
      </c>
      <c r="B25" s="34" t="s">
        <v>253</v>
      </c>
      <c r="C25" s="35" t="s">
        <v>254</v>
      </c>
      <c r="D25" s="34" t="s">
        <v>194</v>
      </c>
      <c r="E25" s="34" t="s">
        <v>238</v>
      </c>
      <c r="F25" s="34" t="s">
        <v>210</v>
      </c>
      <c r="G25" s="34" t="s">
        <v>240</v>
      </c>
      <c r="H25" s="34" t="s">
        <v>191</v>
      </c>
      <c r="I25" s="34" t="s">
        <v>202</v>
      </c>
      <c r="J25" s="42">
        <v>1284188.24</v>
      </c>
      <c r="K25" s="42">
        <v>192628.24</v>
      </c>
      <c r="L25" s="42">
        <v>0</v>
      </c>
      <c r="M25" s="42">
        <v>0</v>
      </c>
      <c r="N25" s="42">
        <v>0</v>
      </c>
      <c r="O25" s="42">
        <v>1091560</v>
      </c>
      <c r="P25" s="30"/>
      <c r="Q25" s="46">
        <v>42675</v>
      </c>
      <c r="R25" s="46">
        <v>42675</v>
      </c>
      <c r="S25" s="47" t="str">
        <f t="shared" si="0"/>
        <v>-</v>
      </c>
    </row>
    <row r="26" spans="1:19" s="6" customFormat="1" x14ac:dyDescent="0.25">
      <c r="A26" s="38" t="s">
        <v>255</v>
      </c>
      <c r="B26" s="38" t="s">
        <v>181</v>
      </c>
      <c r="C26" s="39" t="s">
        <v>256</v>
      </c>
      <c r="D26" s="38">
        <v>0</v>
      </c>
      <c r="E26" s="38">
        <v>0</v>
      </c>
      <c r="F26" s="38">
        <v>0</v>
      </c>
      <c r="G26" s="38">
        <v>0</v>
      </c>
      <c r="H26" s="38">
        <v>0</v>
      </c>
      <c r="I26" s="38">
        <v>0</v>
      </c>
      <c r="J26" s="41">
        <v>0</v>
      </c>
      <c r="K26" s="41">
        <v>0</v>
      </c>
      <c r="L26" s="41">
        <v>0</v>
      </c>
      <c r="M26" s="41">
        <v>0</v>
      </c>
      <c r="N26" s="41">
        <v>0</v>
      </c>
      <c r="O26" s="41">
        <v>0</v>
      </c>
      <c r="P26" s="41"/>
      <c r="Q26" s="41">
        <v>0</v>
      </c>
      <c r="R26" s="41"/>
      <c r="S26" s="50">
        <f t="shared" si="0"/>
        <v>0</v>
      </c>
    </row>
    <row r="27" spans="1:19" s="6" customFormat="1" ht="25.5" x14ac:dyDescent="0.25">
      <c r="A27" s="34" t="s">
        <v>257</v>
      </c>
      <c r="B27" s="34" t="s">
        <v>258</v>
      </c>
      <c r="C27" s="35" t="s">
        <v>259</v>
      </c>
      <c r="D27" s="34" t="s">
        <v>194</v>
      </c>
      <c r="E27" s="34" t="s">
        <v>238</v>
      </c>
      <c r="F27" s="34" t="s">
        <v>210</v>
      </c>
      <c r="G27" s="34" t="s">
        <v>260</v>
      </c>
      <c r="H27" s="34" t="s">
        <v>191</v>
      </c>
      <c r="I27" s="34" t="s">
        <v>202</v>
      </c>
      <c r="J27" s="42">
        <v>772237</v>
      </c>
      <c r="K27" s="42">
        <v>115836</v>
      </c>
      <c r="L27" s="42">
        <v>0</v>
      </c>
      <c r="M27" s="42">
        <v>0</v>
      </c>
      <c r="N27" s="42">
        <v>0</v>
      </c>
      <c r="O27" s="42">
        <v>656401</v>
      </c>
      <c r="P27" s="30"/>
      <c r="Q27" s="46">
        <v>43344</v>
      </c>
      <c r="R27" s="46">
        <v>43308</v>
      </c>
      <c r="S27" s="47" t="str">
        <f t="shared" si="0"/>
        <v>-</v>
      </c>
    </row>
    <row r="28" spans="1:19" s="6" customFormat="1" x14ac:dyDescent="0.25">
      <c r="A28" s="34" t="s">
        <v>261</v>
      </c>
      <c r="B28" s="34" t="s">
        <v>262</v>
      </c>
      <c r="C28" s="35" t="s">
        <v>263</v>
      </c>
      <c r="D28" s="34" t="s">
        <v>194</v>
      </c>
      <c r="E28" s="34" t="s">
        <v>238</v>
      </c>
      <c r="F28" s="34" t="s">
        <v>210</v>
      </c>
      <c r="G28" s="34" t="s">
        <v>264</v>
      </c>
      <c r="H28" s="34" t="s">
        <v>212</v>
      </c>
      <c r="I28" s="34" t="s">
        <v>202</v>
      </c>
      <c r="J28" s="42">
        <v>11900</v>
      </c>
      <c r="K28" s="42">
        <v>1785</v>
      </c>
      <c r="L28" s="42">
        <v>0</v>
      </c>
      <c r="M28" s="42">
        <v>0</v>
      </c>
      <c r="N28" s="42">
        <v>0</v>
      </c>
      <c r="O28" s="42">
        <v>10115</v>
      </c>
      <c r="P28" s="30"/>
      <c r="Q28" s="46">
        <v>42644</v>
      </c>
      <c r="R28" s="46">
        <v>42644</v>
      </c>
      <c r="S28" s="47" t="str">
        <f t="shared" si="0"/>
        <v>-</v>
      </c>
    </row>
    <row r="29" spans="1:19" s="6" customFormat="1" ht="25.5" x14ac:dyDescent="0.25">
      <c r="A29" s="38" t="s">
        <v>265</v>
      </c>
      <c r="B29" s="38" t="s">
        <v>181</v>
      </c>
      <c r="C29" s="39" t="s">
        <v>266</v>
      </c>
      <c r="D29" s="38">
        <v>0</v>
      </c>
      <c r="E29" s="38">
        <v>0</v>
      </c>
      <c r="F29" s="38">
        <v>0</v>
      </c>
      <c r="G29" s="38">
        <v>0</v>
      </c>
      <c r="H29" s="38">
        <v>0</v>
      </c>
      <c r="I29" s="38">
        <v>0</v>
      </c>
      <c r="J29" s="41">
        <v>0</v>
      </c>
      <c r="K29" s="41">
        <v>0</v>
      </c>
      <c r="L29" s="41">
        <v>0</v>
      </c>
      <c r="M29" s="41">
        <v>0</v>
      </c>
      <c r="N29" s="41">
        <v>0</v>
      </c>
      <c r="O29" s="41">
        <v>0</v>
      </c>
      <c r="P29" s="41"/>
      <c r="Q29" s="41">
        <v>0</v>
      </c>
      <c r="R29" s="41"/>
      <c r="S29" s="50">
        <f t="shared" si="0"/>
        <v>0</v>
      </c>
    </row>
    <row r="30" spans="1:19" s="6" customFormat="1" ht="25.5" x14ac:dyDescent="0.25">
      <c r="A30" s="34" t="s">
        <v>267</v>
      </c>
      <c r="B30" s="34" t="s">
        <v>268</v>
      </c>
      <c r="C30" s="35" t="s">
        <v>269</v>
      </c>
      <c r="D30" s="34" t="s">
        <v>187</v>
      </c>
      <c r="E30" s="34" t="s">
        <v>238</v>
      </c>
      <c r="F30" s="34" t="s">
        <v>270</v>
      </c>
      <c r="G30" s="34" t="s">
        <v>271</v>
      </c>
      <c r="H30" s="34" t="s">
        <v>191</v>
      </c>
      <c r="I30" s="34">
        <v>0</v>
      </c>
      <c r="J30" s="42">
        <v>83796.47</v>
      </c>
      <c r="K30" s="42">
        <v>12569.47</v>
      </c>
      <c r="L30" s="42">
        <v>0</v>
      </c>
      <c r="M30" s="42">
        <v>0</v>
      </c>
      <c r="N30" s="42">
        <v>0</v>
      </c>
      <c r="O30" s="42">
        <v>71227</v>
      </c>
      <c r="P30" s="30"/>
      <c r="Q30" s="46">
        <v>42795</v>
      </c>
      <c r="R30" s="46">
        <v>42795</v>
      </c>
      <c r="S30" s="47" t="str">
        <f t="shared" si="0"/>
        <v>-</v>
      </c>
    </row>
    <row r="31" spans="1:19" s="6" customFormat="1" ht="25.5" x14ac:dyDescent="0.25">
      <c r="A31" s="34" t="s">
        <v>272</v>
      </c>
      <c r="B31" s="34" t="s">
        <v>273</v>
      </c>
      <c r="C31" s="35" t="s">
        <v>274</v>
      </c>
      <c r="D31" s="34" t="s">
        <v>199</v>
      </c>
      <c r="E31" s="34" t="s">
        <v>238</v>
      </c>
      <c r="F31" s="34" t="s">
        <v>244</v>
      </c>
      <c r="G31" s="34" t="s">
        <v>271</v>
      </c>
      <c r="H31" s="34" t="s">
        <v>191</v>
      </c>
      <c r="I31" s="34" t="s">
        <v>202</v>
      </c>
      <c r="J31" s="42">
        <v>69389.47</v>
      </c>
      <c r="K31" s="42">
        <v>42007.47</v>
      </c>
      <c r="L31" s="42">
        <v>0</v>
      </c>
      <c r="M31" s="42">
        <v>0</v>
      </c>
      <c r="N31" s="42">
        <v>0</v>
      </c>
      <c r="O31" s="42">
        <v>27382</v>
      </c>
      <c r="P31" s="30"/>
      <c r="Q31" s="46">
        <v>42675</v>
      </c>
      <c r="R31" s="46">
        <v>42705</v>
      </c>
      <c r="S31" s="47">
        <f t="shared" si="0"/>
        <v>-1</v>
      </c>
    </row>
    <row r="32" spans="1:19" s="6" customFormat="1" ht="25.5" x14ac:dyDescent="0.25">
      <c r="A32" s="34" t="s">
        <v>275</v>
      </c>
      <c r="B32" s="34" t="s">
        <v>276</v>
      </c>
      <c r="C32" s="35" t="s">
        <v>277</v>
      </c>
      <c r="D32" s="34" t="s">
        <v>218</v>
      </c>
      <c r="E32" s="34" t="s">
        <v>238</v>
      </c>
      <c r="F32" s="34" t="s">
        <v>248</v>
      </c>
      <c r="G32" s="34" t="s">
        <v>271</v>
      </c>
      <c r="H32" s="34" t="s">
        <v>191</v>
      </c>
      <c r="I32" s="34" t="s">
        <v>202</v>
      </c>
      <c r="J32" s="42">
        <v>100770</v>
      </c>
      <c r="K32" s="42">
        <v>20280</v>
      </c>
      <c r="L32" s="42">
        <v>0</v>
      </c>
      <c r="M32" s="42">
        <v>0</v>
      </c>
      <c r="N32" s="42">
        <v>0</v>
      </c>
      <c r="O32" s="42">
        <v>80490</v>
      </c>
      <c r="P32" s="30"/>
      <c r="Q32" s="46">
        <v>42979</v>
      </c>
      <c r="R32" s="46">
        <v>42917</v>
      </c>
      <c r="S32" s="47" t="str">
        <f t="shared" si="0"/>
        <v>-</v>
      </c>
    </row>
    <row r="33" spans="1:19" s="6" customFormat="1" ht="25.5" x14ac:dyDescent="0.25">
      <c r="A33" s="34" t="s">
        <v>278</v>
      </c>
      <c r="B33" s="34" t="s">
        <v>279</v>
      </c>
      <c r="C33" s="35" t="s">
        <v>280</v>
      </c>
      <c r="D33" s="34" t="s">
        <v>194</v>
      </c>
      <c r="E33" s="34" t="s">
        <v>238</v>
      </c>
      <c r="F33" s="34" t="s">
        <v>281</v>
      </c>
      <c r="G33" s="34" t="s">
        <v>271</v>
      </c>
      <c r="H33" s="34" t="s">
        <v>191</v>
      </c>
      <c r="I33" s="34">
        <v>0</v>
      </c>
      <c r="J33" s="42">
        <v>139304.47</v>
      </c>
      <c r="K33" s="42">
        <v>28035.47</v>
      </c>
      <c r="L33" s="42">
        <v>0</v>
      </c>
      <c r="M33" s="42">
        <v>0</v>
      </c>
      <c r="N33" s="42">
        <v>0</v>
      </c>
      <c r="O33" s="42">
        <v>111269</v>
      </c>
      <c r="P33" s="30"/>
      <c r="Q33" s="46">
        <v>42705</v>
      </c>
      <c r="R33" s="46">
        <v>42705</v>
      </c>
      <c r="S33" s="47" t="str">
        <f t="shared" si="0"/>
        <v>-</v>
      </c>
    </row>
    <row r="34" spans="1:19" s="6" customFormat="1" ht="25.5" x14ac:dyDescent="0.25">
      <c r="A34" s="38" t="s">
        <v>282</v>
      </c>
      <c r="B34" s="38" t="s">
        <v>181</v>
      </c>
      <c r="C34" s="39" t="s">
        <v>283</v>
      </c>
      <c r="D34" s="38">
        <v>0</v>
      </c>
      <c r="E34" s="38">
        <v>0</v>
      </c>
      <c r="F34" s="38">
        <v>0</v>
      </c>
      <c r="G34" s="38">
        <v>0</v>
      </c>
      <c r="H34" s="38">
        <v>0</v>
      </c>
      <c r="I34" s="38">
        <v>0</v>
      </c>
      <c r="J34" s="41">
        <v>0</v>
      </c>
      <c r="K34" s="41">
        <v>0</v>
      </c>
      <c r="L34" s="41">
        <v>0</v>
      </c>
      <c r="M34" s="41">
        <v>0</v>
      </c>
      <c r="N34" s="41">
        <v>0</v>
      </c>
      <c r="O34" s="41">
        <v>0</v>
      </c>
      <c r="P34" s="41"/>
      <c r="Q34" s="41">
        <v>0</v>
      </c>
      <c r="R34" s="41"/>
      <c r="S34" s="50">
        <f t="shared" si="0"/>
        <v>0</v>
      </c>
    </row>
    <row r="35" spans="1:19" s="6" customFormat="1" ht="25.5" x14ac:dyDescent="0.25">
      <c r="A35" s="34" t="s">
        <v>284</v>
      </c>
      <c r="B35" s="34" t="s">
        <v>285</v>
      </c>
      <c r="C35" s="35" t="s">
        <v>286</v>
      </c>
      <c r="D35" s="34" t="s">
        <v>194</v>
      </c>
      <c r="E35" s="34" t="s">
        <v>238</v>
      </c>
      <c r="F35" s="34" t="s">
        <v>210</v>
      </c>
      <c r="G35" s="34" t="s">
        <v>287</v>
      </c>
      <c r="H35" s="34" t="s">
        <v>191</v>
      </c>
      <c r="I35" s="34" t="s">
        <v>202</v>
      </c>
      <c r="J35" s="42">
        <v>798964</v>
      </c>
      <c r="K35" s="42">
        <v>119845</v>
      </c>
      <c r="L35" s="42">
        <v>0</v>
      </c>
      <c r="M35" s="42">
        <v>0</v>
      </c>
      <c r="N35" s="42">
        <v>0</v>
      </c>
      <c r="O35" s="42">
        <v>679119</v>
      </c>
      <c r="P35" s="30"/>
      <c r="Q35" s="46">
        <v>42887</v>
      </c>
      <c r="R35" s="46">
        <v>42887</v>
      </c>
      <c r="S35" s="47" t="str">
        <f t="shared" si="0"/>
        <v>-</v>
      </c>
    </row>
    <row r="36" spans="1:19" s="6" customFormat="1" ht="51" x14ac:dyDescent="0.25">
      <c r="A36" s="36" t="s">
        <v>288</v>
      </c>
      <c r="B36" s="36" t="s">
        <v>181</v>
      </c>
      <c r="C36" s="37" t="s">
        <v>289</v>
      </c>
      <c r="D36" s="36">
        <v>0</v>
      </c>
      <c r="E36" s="36">
        <v>0</v>
      </c>
      <c r="F36" s="36">
        <v>0</v>
      </c>
      <c r="G36" s="36">
        <v>0</v>
      </c>
      <c r="H36" s="36">
        <v>0</v>
      </c>
      <c r="I36" s="36">
        <v>0</v>
      </c>
      <c r="J36" s="40">
        <v>0</v>
      </c>
      <c r="K36" s="40">
        <v>0</v>
      </c>
      <c r="L36" s="40">
        <v>0</v>
      </c>
      <c r="M36" s="40">
        <v>0</v>
      </c>
      <c r="N36" s="40">
        <v>0</v>
      </c>
      <c r="O36" s="40">
        <v>0</v>
      </c>
      <c r="P36" s="40"/>
      <c r="Q36" s="40">
        <v>0</v>
      </c>
      <c r="R36" s="40"/>
      <c r="S36" s="49">
        <f t="shared" si="0"/>
        <v>0</v>
      </c>
    </row>
    <row r="37" spans="1:19" s="6" customFormat="1" ht="25.5" x14ac:dyDescent="0.25">
      <c r="A37" s="38" t="s">
        <v>290</v>
      </c>
      <c r="B37" s="38" t="s">
        <v>181</v>
      </c>
      <c r="C37" s="39" t="s">
        <v>291</v>
      </c>
      <c r="D37" s="38">
        <v>0</v>
      </c>
      <c r="E37" s="38">
        <v>0</v>
      </c>
      <c r="F37" s="38">
        <v>0</v>
      </c>
      <c r="G37" s="38">
        <v>0</v>
      </c>
      <c r="H37" s="38">
        <v>0</v>
      </c>
      <c r="I37" s="38">
        <v>0</v>
      </c>
      <c r="J37" s="41">
        <v>0</v>
      </c>
      <c r="K37" s="41">
        <v>0</v>
      </c>
      <c r="L37" s="41">
        <v>0</v>
      </c>
      <c r="M37" s="41">
        <v>0</v>
      </c>
      <c r="N37" s="41">
        <v>0</v>
      </c>
      <c r="O37" s="41">
        <v>0</v>
      </c>
      <c r="P37" s="41"/>
      <c r="Q37" s="41">
        <v>0</v>
      </c>
      <c r="R37" s="41"/>
      <c r="S37" s="50">
        <f t="shared" si="0"/>
        <v>0</v>
      </c>
    </row>
    <row r="38" spans="1:19" s="6" customFormat="1" x14ac:dyDescent="0.25">
      <c r="A38" s="34" t="s">
        <v>292</v>
      </c>
      <c r="B38" s="34" t="s">
        <v>293</v>
      </c>
      <c r="C38" s="35" t="s">
        <v>294</v>
      </c>
      <c r="D38" s="34" t="s">
        <v>194</v>
      </c>
      <c r="E38" s="34" t="s">
        <v>295</v>
      </c>
      <c r="F38" s="34" t="s">
        <v>210</v>
      </c>
      <c r="G38" s="34" t="s">
        <v>296</v>
      </c>
      <c r="H38" s="34" t="s">
        <v>191</v>
      </c>
      <c r="I38" s="34" t="s">
        <v>202</v>
      </c>
      <c r="J38" s="42">
        <v>728508.61</v>
      </c>
      <c r="K38" s="42">
        <v>228404.45</v>
      </c>
      <c r="L38" s="42">
        <v>0</v>
      </c>
      <c r="M38" s="42">
        <v>0</v>
      </c>
      <c r="N38" s="42">
        <v>0</v>
      </c>
      <c r="O38" s="42">
        <v>500104.16</v>
      </c>
      <c r="P38" s="30"/>
      <c r="Q38" s="46">
        <v>42644</v>
      </c>
      <c r="R38" s="46">
        <v>42675</v>
      </c>
      <c r="S38" s="47">
        <f t="shared" si="0"/>
        <v>-1.0333333333333334</v>
      </c>
    </row>
    <row r="39" spans="1:19" s="6" customFormat="1" x14ac:dyDescent="0.25">
      <c r="A39" s="34" t="s">
        <v>297</v>
      </c>
      <c r="B39" s="34" t="s">
        <v>298</v>
      </c>
      <c r="C39" s="35" t="s">
        <v>299</v>
      </c>
      <c r="D39" s="34" t="s">
        <v>218</v>
      </c>
      <c r="E39" s="34" t="s">
        <v>295</v>
      </c>
      <c r="F39" s="34" t="s">
        <v>248</v>
      </c>
      <c r="G39" s="34" t="s">
        <v>296</v>
      </c>
      <c r="H39" s="34" t="s">
        <v>191</v>
      </c>
      <c r="I39" s="34" t="s">
        <v>202</v>
      </c>
      <c r="J39" s="42">
        <v>515526.52</v>
      </c>
      <c r="K39" s="42">
        <v>97732.29</v>
      </c>
      <c r="L39" s="42">
        <v>0</v>
      </c>
      <c r="M39" s="42">
        <v>0</v>
      </c>
      <c r="N39" s="42">
        <v>226000</v>
      </c>
      <c r="O39" s="42">
        <v>191794.23</v>
      </c>
      <c r="P39" s="30"/>
      <c r="Q39" s="46">
        <v>42675</v>
      </c>
      <c r="R39" s="46">
        <v>42675</v>
      </c>
      <c r="S39" s="47" t="str">
        <f t="shared" si="0"/>
        <v>-</v>
      </c>
    </row>
    <row r="40" spans="1:19" s="6" customFormat="1" ht="25.5" x14ac:dyDescent="0.25">
      <c r="A40" s="38" t="s">
        <v>300</v>
      </c>
      <c r="B40" s="38" t="s">
        <v>181</v>
      </c>
      <c r="C40" s="39" t="s">
        <v>301</v>
      </c>
      <c r="D40" s="38">
        <v>0</v>
      </c>
      <c r="E40" s="38">
        <v>0</v>
      </c>
      <c r="F40" s="38">
        <v>0</v>
      </c>
      <c r="G40" s="38">
        <v>0</v>
      </c>
      <c r="H40" s="38">
        <v>0</v>
      </c>
      <c r="I40" s="38">
        <v>0</v>
      </c>
      <c r="J40" s="41">
        <v>0</v>
      </c>
      <c r="K40" s="41">
        <v>0</v>
      </c>
      <c r="L40" s="41">
        <v>0</v>
      </c>
      <c r="M40" s="41">
        <v>0</v>
      </c>
      <c r="N40" s="41">
        <v>0</v>
      </c>
      <c r="O40" s="41">
        <v>0</v>
      </c>
      <c r="P40" s="41"/>
      <c r="Q40" s="41">
        <v>0</v>
      </c>
      <c r="R40" s="41"/>
      <c r="S40" s="50">
        <f t="shared" si="0"/>
        <v>0</v>
      </c>
    </row>
    <row r="41" spans="1:19" s="6" customFormat="1" ht="38.25" x14ac:dyDescent="0.25">
      <c r="A41" s="34" t="s">
        <v>302</v>
      </c>
      <c r="B41" s="34" t="s">
        <v>303</v>
      </c>
      <c r="C41" s="35" t="s">
        <v>304</v>
      </c>
      <c r="D41" s="34" t="s">
        <v>194</v>
      </c>
      <c r="E41" s="34" t="s">
        <v>295</v>
      </c>
      <c r="F41" s="34" t="s">
        <v>210</v>
      </c>
      <c r="G41" s="34" t="s">
        <v>305</v>
      </c>
      <c r="H41" s="34" t="s">
        <v>191</v>
      </c>
      <c r="I41" s="34" t="s">
        <v>202</v>
      </c>
      <c r="J41" s="42">
        <v>518106.26</v>
      </c>
      <c r="K41" s="42">
        <v>123302.26</v>
      </c>
      <c r="L41" s="42">
        <v>0</v>
      </c>
      <c r="M41" s="42">
        <v>0</v>
      </c>
      <c r="N41" s="42">
        <v>0</v>
      </c>
      <c r="O41" s="42">
        <v>394804</v>
      </c>
      <c r="P41" s="30"/>
      <c r="Q41" s="46">
        <v>42644</v>
      </c>
      <c r="R41" s="46">
        <v>42705</v>
      </c>
      <c r="S41" s="47">
        <f t="shared" si="0"/>
        <v>-2.0333333333333332</v>
      </c>
    </row>
    <row r="42" spans="1:19" s="6" customFormat="1" ht="38.25" x14ac:dyDescent="0.25">
      <c r="A42" s="34" t="s">
        <v>306</v>
      </c>
      <c r="B42" s="34" t="s">
        <v>307</v>
      </c>
      <c r="C42" s="35" t="s">
        <v>308</v>
      </c>
      <c r="D42" s="34" t="s">
        <v>187</v>
      </c>
      <c r="E42" s="34" t="s">
        <v>295</v>
      </c>
      <c r="F42" s="34" t="s">
        <v>309</v>
      </c>
      <c r="G42" s="34" t="s">
        <v>305</v>
      </c>
      <c r="H42" s="34" t="s">
        <v>191</v>
      </c>
      <c r="I42" s="34">
        <v>0</v>
      </c>
      <c r="J42" s="42">
        <v>297327.13</v>
      </c>
      <c r="K42" s="42">
        <v>44599.07</v>
      </c>
      <c r="L42" s="42">
        <v>0</v>
      </c>
      <c r="M42" s="42">
        <v>0</v>
      </c>
      <c r="N42" s="42">
        <v>0</v>
      </c>
      <c r="O42" s="42">
        <v>252728.06</v>
      </c>
      <c r="P42" s="30"/>
      <c r="Q42" s="46">
        <v>42705</v>
      </c>
      <c r="R42" s="46">
        <v>42705</v>
      </c>
      <c r="S42" s="47" t="str">
        <f t="shared" si="0"/>
        <v>-</v>
      </c>
    </row>
    <row r="43" spans="1:19" s="6" customFormat="1" ht="38.25" x14ac:dyDescent="0.25">
      <c r="A43" s="34" t="s">
        <v>310</v>
      </c>
      <c r="B43" s="34" t="s">
        <v>311</v>
      </c>
      <c r="C43" s="35" t="s">
        <v>312</v>
      </c>
      <c r="D43" s="34" t="s">
        <v>199</v>
      </c>
      <c r="E43" s="34" t="s">
        <v>295</v>
      </c>
      <c r="F43" s="34" t="s">
        <v>200</v>
      </c>
      <c r="G43" s="34" t="s">
        <v>305</v>
      </c>
      <c r="H43" s="34" t="s">
        <v>191</v>
      </c>
      <c r="I43" s="34" t="s">
        <v>202</v>
      </c>
      <c r="J43" s="42">
        <v>129468.93</v>
      </c>
      <c r="K43" s="42">
        <v>32313.93</v>
      </c>
      <c r="L43" s="42">
        <v>0</v>
      </c>
      <c r="M43" s="42">
        <v>0</v>
      </c>
      <c r="N43" s="42">
        <v>0</v>
      </c>
      <c r="O43" s="42">
        <v>97155</v>
      </c>
      <c r="P43" s="30"/>
      <c r="Q43" s="46">
        <v>42644</v>
      </c>
      <c r="R43" s="46">
        <v>42705</v>
      </c>
      <c r="S43" s="47">
        <f t="shared" si="0"/>
        <v>-2.0333333333333332</v>
      </c>
    </row>
    <row r="44" spans="1:19" s="6" customFormat="1" ht="25.5" x14ac:dyDescent="0.25">
      <c r="A44" s="34" t="s">
        <v>313</v>
      </c>
      <c r="B44" s="34" t="s">
        <v>314</v>
      </c>
      <c r="C44" s="35" t="s">
        <v>315</v>
      </c>
      <c r="D44" s="34" t="s">
        <v>218</v>
      </c>
      <c r="E44" s="34" t="s">
        <v>295</v>
      </c>
      <c r="F44" s="34" t="s">
        <v>316</v>
      </c>
      <c r="G44" s="34" t="s">
        <v>305</v>
      </c>
      <c r="H44" s="34" t="s">
        <v>191</v>
      </c>
      <c r="I44" s="34">
        <v>0</v>
      </c>
      <c r="J44" s="42">
        <v>335993</v>
      </c>
      <c r="K44" s="42">
        <v>50398.95</v>
      </c>
      <c r="L44" s="42">
        <v>0</v>
      </c>
      <c r="M44" s="42">
        <v>0</v>
      </c>
      <c r="N44" s="42">
        <v>0</v>
      </c>
      <c r="O44" s="42">
        <v>285594.05</v>
      </c>
      <c r="P44" s="30"/>
      <c r="Q44" s="46">
        <v>42675</v>
      </c>
      <c r="R44" s="46">
        <v>42705</v>
      </c>
      <c r="S44" s="47">
        <f t="shared" si="0"/>
        <v>-1</v>
      </c>
    </row>
    <row r="45" spans="1:19" s="6" customFormat="1" ht="63.75" x14ac:dyDescent="0.25">
      <c r="A45" s="36" t="s">
        <v>317</v>
      </c>
      <c r="B45" s="36" t="s">
        <v>181</v>
      </c>
      <c r="C45" s="37" t="s">
        <v>318</v>
      </c>
      <c r="D45" s="36">
        <v>0</v>
      </c>
      <c r="E45" s="36">
        <v>0</v>
      </c>
      <c r="F45" s="36">
        <v>0</v>
      </c>
      <c r="G45" s="36">
        <v>0</v>
      </c>
      <c r="H45" s="36">
        <v>0</v>
      </c>
      <c r="I45" s="36">
        <v>0</v>
      </c>
      <c r="J45" s="40">
        <v>0</v>
      </c>
      <c r="K45" s="40">
        <v>0</v>
      </c>
      <c r="L45" s="40">
        <v>0</v>
      </c>
      <c r="M45" s="40">
        <v>0</v>
      </c>
      <c r="N45" s="40">
        <v>0</v>
      </c>
      <c r="O45" s="40">
        <v>0</v>
      </c>
      <c r="P45" s="40"/>
      <c r="Q45" s="40">
        <v>0</v>
      </c>
      <c r="R45" s="40"/>
      <c r="S45" s="49">
        <f t="shared" si="0"/>
        <v>0</v>
      </c>
    </row>
    <row r="46" spans="1:19" s="6" customFormat="1" ht="38.25" x14ac:dyDescent="0.25">
      <c r="A46" s="38" t="s">
        <v>319</v>
      </c>
      <c r="B46" s="38" t="s">
        <v>181</v>
      </c>
      <c r="C46" s="39" t="s">
        <v>320</v>
      </c>
      <c r="D46" s="38">
        <v>0</v>
      </c>
      <c r="E46" s="38">
        <v>0</v>
      </c>
      <c r="F46" s="38">
        <v>0</v>
      </c>
      <c r="G46" s="38">
        <v>0</v>
      </c>
      <c r="H46" s="38">
        <v>0</v>
      </c>
      <c r="I46" s="38">
        <v>0</v>
      </c>
      <c r="J46" s="41">
        <v>0</v>
      </c>
      <c r="K46" s="41">
        <v>0</v>
      </c>
      <c r="L46" s="41">
        <v>0</v>
      </c>
      <c r="M46" s="41">
        <v>0</v>
      </c>
      <c r="N46" s="41">
        <v>0</v>
      </c>
      <c r="O46" s="41">
        <v>0</v>
      </c>
      <c r="P46" s="41"/>
      <c r="Q46" s="41">
        <v>0</v>
      </c>
      <c r="R46" s="41"/>
      <c r="S46" s="50">
        <f t="shared" si="0"/>
        <v>0</v>
      </c>
    </row>
    <row r="47" spans="1:19" s="6" customFormat="1" ht="25.5" x14ac:dyDescent="0.25">
      <c r="A47" s="34" t="s">
        <v>321</v>
      </c>
      <c r="B47" s="34" t="s">
        <v>322</v>
      </c>
      <c r="C47" s="35" t="s">
        <v>323</v>
      </c>
      <c r="D47" s="34" t="s">
        <v>218</v>
      </c>
      <c r="E47" s="34" t="s">
        <v>324</v>
      </c>
      <c r="F47" s="34" t="s">
        <v>325</v>
      </c>
      <c r="G47" s="34" t="s">
        <v>326</v>
      </c>
      <c r="H47" s="34" t="s">
        <v>191</v>
      </c>
      <c r="I47" s="34">
        <v>0</v>
      </c>
      <c r="J47" s="42">
        <v>466925.52</v>
      </c>
      <c r="K47" s="42">
        <v>70038.83</v>
      </c>
      <c r="L47" s="42">
        <v>0</v>
      </c>
      <c r="M47" s="42">
        <v>0</v>
      </c>
      <c r="N47" s="42">
        <v>0</v>
      </c>
      <c r="O47" s="42">
        <v>396886.69</v>
      </c>
      <c r="P47" s="30"/>
      <c r="Q47" s="46">
        <v>42675</v>
      </c>
      <c r="R47" s="46">
        <v>42614</v>
      </c>
      <c r="S47" s="47" t="str">
        <f t="shared" si="0"/>
        <v>-</v>
      </c>
    </row>
    <row r="48" spans="1:19" s="6" customFormat="1" ht="38.25" x14ac:dyDescent="0.25">
      <c r="A48" s="36" t="s">
        <v>327</v>
      </c>
      <c r="B48" s="36" t="s">
        <v>181</v>
      </c>
      <c r="C48" s="37" t="s">
        <v>328</v>
      </c>
      <c r="D48" s="36">
        <v>0</v>
      </c>
      <c r="E48" s="36">
        <v>0</v>
      </c>
      <c r="F48" s="36">
        <v>0</v>
      </c>
      <c r="G48" s="36">
        <v>0</v>
      </c>
      <c r="H48" s="36">
        <v>0</v>
      </c>
      <c r="I48" s="36">
        <v>0</v>
      </c>
      <c r="J48" s="40">
        <v>0</v>
      </c>
      <c r="K48" s="40">
        <v>0</v>
      </c>
      <c r="L48" s="40">
        <v>0</v>
      </c>
      <c r="M48" s="40">
        <v>0</v>
      </c>
      <c r="N48" s="40">
        <v>0</v>
      </c>
      <c r="O48" s="40">
        <v>0</v>
      </c>
      <c r="P48" s="40"/>
      <c r="Q48" s="40">
        <v>0</v>
      </c>
      <c r="R48" s="40"/>
      <c r="S48" s="49">
        <f t="shared" si="0"/>
        <v>0</v>
      </c>
    </row>
    <row r="49" spans="1:19" s="6" customFormat="1" ht="51" x14ac:dyDescent="0.25">
      <c r="A49" s="36" t="s">
        <v>329</v>
      </c>
      <c r="B49" s="36" t="s">
        <v>181</v>
      </c>
      <c r="C49" s="37" t="s">
        <v>330</v>
      </c>
      <c r="D49" s="36">
        <v>0</v>
      </c>
      <c r="E49" s="36">
        <v>0</v>
      </c>
      <c r="F49" s="36">
        <v>0</v>
      </c>
      <c r="G49" s="36">
        <v>0</v>
      </c>
      <c r="H49" s="36">
        <v>0</v>
      </c>
      <c r="I49" s="36">
        <v>0</v>
      </c>
      <c r="J49" s="40">
        <v>0</v>
      </c>
      <c r="K49" s="40">
        <v>0</v>
      </c>
      <c r="L49" s="40">
        <v>0</v>
      </c>
      <c r="M49" s="40">
        <v>0</v>
      </c>
      <c r="N49" s="40">
        <v>0</v>
      </c>
      <c r="O49" s="40">
        <v>0</v>
      </c>
      <c r="P49" s="40"/>
      <c r="Q49" s="40">
        <v>0</v>
      </c>
      <c r="R49" s="40"/>
      <c r="S49" s="49">
        <f t="shared" si="0"/>
        <v>0</v>
      </c>
    </row>
    <row r="50" spans="1:19" s="6" customFormat="1" ht="51" x14ac:dyDescent="0.25">
      <c r="A50" s="38" t="s">
        <v>331</v>
      </c>
      <c r="B50" s="38" t="s">
        <v>181</v>
      </c>
      <c r="C50" s="39" t="s">
        <v>332</v>
      </c>
      <c r="D50" s="38">
        <v>0</v>
      </c>
      <c r="E50" s="38">
        <v>0</v>
      </c>
      <c r="F50" s="38">
        <v>0</v>
      </c>
      <c r="G50" s="38">
        <v>0</v>
      </c>
      <c r="H50" s="38">
        <v>0</v>
      </c>
      <c r="I50" s="38">
        <v>0</v>
      </c>
      <c r="J50" s="41">
        <v>0</v>
      </c>
      <c r="K50" s="41">
        <v>0</v>
      </c>
      <c r="L50" s="41">
        <v>0</v>
      </c>
      <c r="M50" s="41">
        <v>0</v>
      </c>
      <c r="N50" s="41">
        <v>0</v>
      </c>
      <c r="O50" s="41">
        <v>0</v>
      </c>
      <c r="P50" s="41"/>
      <c r="Q50" s="41">
        <v>0</v>
      </c>
      <c r="R50" s="41"/>
      <c r="S50" s="50">
        <f t="shared" si="0"/>
        <v>0</v>
      </c>
    </row>
    <row r="51" spans="1:19" s="6" customFormat="1" ht="38.25" x14ac:dyDescent="0.25">
      <c r="A51" s="34" t="s">
        <v>333</v>
      </c>
      <c r="B51" s="34" t="s">
        <v>334</v>
      </c>
      <c r="C51" s="35" t="s">
        <v>335</v>
      </c>
      <c r="D51" s="34" t="s">
        <v>187</v>
      </c>
      <c r="E51" s="34" t="s">
        <v>336</v>
      </c>
      <c r="F51" s="34" t="s">
        <v>337</v>
      </c>
      <c r="G51" s="34" t="s">
        <v>338</v>
      </c>
      <c r="H51" s="34" t="s">
        <v>191</v>
      </c>
      <c r="I51" s="34">
        <v>0</v>
      </c>
      <c r="J51" s="42">
        <v>348722.37</v>
      </c>
      <c r="K51" s="42">
        <v>26154.19</v>
      </c>
      <c r="L51" s="42">
        <v>26154.18</v>
      </c>
      <c r="M51" s="42">
        <v>0</v>
      </c>
      <c r="N51" s="42">
        <v>0</v>
      </c>
      <c r="O51" s="42">
        <v>296414</v>
      </c>
      <c r="P51" s="30"/>
      <c r="Q51" s="46">
        <v>42916</v>
      </c>
      <c r="R51" s="46">
        <v>42916</v>
      </c>
      <c r="S51" s="47" t="str">
        <f t="shared" si="0"/>
        <v>-</v>
      </c>
    </row>
    <row r="52" spans="1:19" s="6" customFormat="1" ht="25.5" x14ac:dyDescent="0.25">
      <c r="A52" s="34" t="s">
        <v>339</v>
      </c>
      <c r="B52" s="34" t="s">
        <v>340</v>
      </c>
      <c r="C52" s="35" t="s">
        <v>341</v>
      </c>
      <c r="D52" s="34" t="s">
        <v>199</v>
      </c>
      <c r="E52" s="34" t="s">
        <v>336</v>
      </c>
      <c r="F52" s="34" t="s">
        <v>244</v>
      </c>
      <c r="G52" s="34" t="s">
        <v>338</v>
      </c>
      <c r="H52" s="34" t="s">
        <v>191</v>
      </c>
      <c r="I52" s="34">
        <v>0</v>
      </c>
      <c r="J52" s="42">
        <v>134057.64705882352</v>
      </c>
      <c r="K52" s="42">
        <v>10054.323529411764</v>
      </c>
      <c r="L52" s="42">
        <v>10054.323529411764</v>
      </c>
      <c r="M52" s="42">
        <v>0</v>
      </c>
      <c r="N52" s="42">
        <v>0</v>
      </c>
      <c r="O52" s="42">
        <v>113949</v>
      </c>
      <c r="P52" s="30"/>
      <c r="Q52" s="46">
        <v>42887</v>
      </c>
      <c r="R52" s="46">
        <v>42917</v>
      </c>
      <c r="S52" s="47">
        <f t="shared" si="0"/>
        <v>-1</v>
      </c>
    </row>
    <row r="53" spans="1:19" s="6" customFormat="1" ht="25.5" x14ac:dyDescent="0.25">
      <c r="A53" s="34" t="s">
        <v>342</v>
      </c>
      <c r="B53" s="34" t="s">
        <v>343</v>
      </c>
      <c r="C53" s="35" t="s">
        <v>344</v>
      </c>
      <c r="D53" s="34" t="s">
        <v>218</v>
      </c>
      <c r="E53" s="34" t="s">
        <v>336</v>
      </c>
      <c r="F53" s="34" t="s">
        <v>248</v>
      </c>
      <c r="G53" s="34" t="s">
        <v>338</v>
      </c>
      <c r="H53" s="34" t="s">
        <v>191</v>
      </c>
      <c r="I53" s="34">
        <v>0</v>
      </c>
      <c r="J53" s="42">
        <v>394072</v>
      </c>
      <c r="K53" s="42">
        <v>29556</v>
      </c>
      <c r="L53" s="42">
        <v>29555</v>
      </c>
      <c r="M53" s="42">
        <v>0</v>
      </c>
      <c r="N53" s="42">
        <v>0</v>
      </c>
      <c r="O53" s="42">
        <v>334961</v>
      </c>
      <c r="P53" s="30"/>
      <c r="Q53" s="46">
        <v>42917</v>
      </c>
      <c r="R53" s="46">
        <v>42948</v>
      </c>
      <c r="S53" s="47">
        <f t="shared" si="0"/>
        <v>-1.0333333333333334</v>
      </c>
    </row>
    <row r="54" spans="1:19" s="6" customFormat="1" ht="25.5" x14ac:dyDescent="0.25">
      <c r="A54" s="34" t="s">
        <v>345</v>
      </c>
      <c r="B54" s="34" t="s">
        <v>346</v>
      </c>
      <c r="C54" s="35" t="s">
        <v>347</v>
      </c>
      <c r="D54" s="34" t="s">
        <v>194</v>
      </c>
      <c r="E54" s="34" t="s">
        <v>336</v>
      </c>
      <c r="F54" s="34" t="s">
        <v>210</v>
      </c>
      <c r="G54" s="34" t="s">
        <v>338</v>
      </c>
      <c r="H54" s="34" t="s">
        <v>191</v>
      </c>
      <c r="I54" s="34">
        <v>0</v>
      </c>
      <c r="J54" s="42">
        <v>544762.36</v>
      </c>
      <c r="K54" s="42">
        <v>40857.18</v>
      </c>
      <c r="L54" s="42">
        <v>40857.18</v>
      </c>
      <c r="M54" s="42">
        <v>0</v>
      </c>
      <c r="N54" s="42">
        <v>0</v>
      </c>
      <c r="O54" s="42">
        <v>463048</v>
      </c>
      <c r="P54" s="30"/>
      <c r="Q54" s="46">
        <v>42947</v>
      </c>
      <c r="R54" s="46">
        <v>42947</v>
      </c>
      <c r="S54" s="47" t="str">
        <f t="shared" si="0"/>
        <v>-</v>
      </c>
    </row>
    <row r="55" spans="1:19" s="6" customFormat="1" ht="38.25" x14ac:dyDescent="0.25">
      <c r="A55" s="38" t="s">
        <v>348</v>
      </c>
      <c r="B55" s="38" t="s">
        <v>181</v>
      </c>
      <c r="C55" s="39" t="s">
        <v>349</v>
      </c>
      <c r="D55" s="38">
        <v>0</v>
      </c>
      <c r="E55" s="38">
        <v>0</v>
      </c>
      <c r="F55" s="38">
        <v>0</v>
      </c>
      <c r="G55" s="38">
        <v>0</v>
      </c>
      <c r="H55" s="38">
        <v>0</v>
      </c>
      <c r="I55" s="38">
        <v>0</v>
      </c>
      <c r="J55" s="41">
        <v>0</v>
      </c>
      <c r="K55" s="41">
        <v>0</v>
      </c>
      <c r="L55" s="41">
        <v>0</v>
      </c>
      <c r="M55" s="41">
        <v>0</v>
      </c>
      <c r="N55" s="41">
        <v>0</v>
      </c>
      <c r="O55" s="41">
        <v>0</v>
      </c>
      <c r="P55" s="41"/>
      <c r="Q55" s="41">
        <v>0</v>
      </c>
      <c r="R55" s="41"/>
      <c r="S55" s="50">
        <f t="shared" si="0"/>
        <v>0</v>
      </c>
    </row>
    <row r="56" spans="1:19" s="6" customFormat="1" ht="25.5" x14ac:dyDescent="0.25">
      <c r="A56" s="34" t="s">
        <v>350</v>
      </c>
      <c r="B56" s="34" t="s">
        <v>351</v>
      </c>
      <c r="C56" s="35" t="s">
        <v>352</v>
      </c>
      <c r="D56" s="34" t="s">
        <v>199</v>
      </c>
      <c r="E56" s="34" t="s">
        <v>336</v>
      </c>
      <c r="F56" s="34" t="s">
        <v>244</v>
      </c>
      <c r="G56" s="34" t="s">
        <v>353</v>
      </c>
      <c r="H56" s="34" t="s">
        <v>191</v>
      </c>
      <c r="I56" s="34">
        <v>0</v>
      </c>
      <c r="J56" s="42">
        <v>148515.76</v>
      </c>
      <c r="K56" s="42">
        <v>24397.759999999998</v>
      </c>
      <c r="L56" s="42">
        <v>0</v>
      </c>
      <c r="M56" s="42">
        <v>0</v>
      </c>
      <c r="N56" s="42">
        <v>0</v>
      </c>
      <c r="O56" s="42">
        <v>124118</v>
      </c>
      <c r="P56" s="30"/>
      <c r="Q56" s="46">
        <v>42887</v>
      </c>
      <c r="R56" s="46">
        <v>42856</v>
      </c>
      <c r="S56" s="47" t="str">
        <f t="shared" si="0"/>
        <v>-</v>
      </c>
    </row>
    <row r="57" spans="1:19" s="6" customFormat="1" ht="25.5" x14ac:dyDescent="0.25">
      <c r="A57" s="34" t="s">
        <v>354</v>
      </c>
      <c r="B57" s="34" t="s">
        <v>355</v>
      </c>
      <c r="C57" s="35" t="s">
        <v>356</v>
      </c>
      <c r="D57" s="34" t="s">
        <v>218</v>
      </c>
      <c r="E57" s="34" t="s">
        <v>336</v>
      </c>
      <c r="F57" s="34" t="s">
        <v>248</v>
      </c>
      <c r="G57" s="34" t="s">
        <v>353</v>
      </c>
      <c r="H57" s="34" t="s">
        <v>191</v>
      </c>
      <c r="I57" s="34">
        <v>0</v>
      </c>
      <c r="J57" s="42">
        <v>181044</v>
      </c>
      <c r="K57" s="42">
        <v>27157</v>
      </c>
      <c r="L57" s="42">
        <v>0</v>
      </c>
      <c r="M57" s="42">
        <v>0</v>
      </c>
      <c r="N57" s="42">
        <v>0</v>
      </c>
      <c r="O57" s="42">
        <v>153887</v>
      </c>
      <c r="P57" s="30"/>
      <c r="Q57" s="46">
        <v>42887</v>
      </c>
      <c r="R57" s="46">
        <v>42856</v>
      </c>
      <c r="S57" s="47" t="str">
        <f t="shared" si="0"/>
        <v>-</v>
      </c>
    </row>
    <row r="58" spans="1:19" s="6" customFormat="1" ht="25.5" x14ac:dyDescent="0.25">
      <c r="A58" s="34" t="s">
        <v>357</v>
      </c>
      <c r="B58" s="34" t="s">
        <v>358</v>
      </c>
      <c r="C58" s="35" t="s">
        <v>359</v>
      </c>
      <c r="D58" s="34" t="s">
        <v>194</v>
      </c>
      <c r="E58" s="34" t="s">
        <v>336</v>
      </c>
      <c r="F58" s="34" t="s">
        <v>210</v>
      </c>
      <c r="G58" s="34" t="s">
        <v>353</v>
      </c>
      <c r="H58" s="34" t="s">
        <v>191</v>
      </c>
      <c r="I58" s="34">
        <v>0</v>
      </c>
      <c r="J58" s="42">
        <v>250274.11</v>
      </c>
      <c r="K58" s="42">
        <v>37541.11</v>
      </c>
      <c r="L58" s="42">
        <v>0</v>
      </c>
      <c r="M58" s="42">
        <v>0</v>
      </c>
      <c r="N58" s="42">
        <v>0</v>
      </c>
      <c r="O58" s="42">
        <v>212733</v>
      </c>
      <c r="P58" s="30"/>
      <c r="Q58" s="46">
        <v>42887</v>
      </c>
      <c r="R58" s="46">
        <v>42856</v>
      </c>
      <c r="S58" s="47" t="str">
        <f t="shared" si="0"/>
        <v>-</v>
      </c>
    </row>
    <row r="59" spans="1:19" s="6" customFormat="1" ht="38.25" x14ac:dyDescent="0.25">
      <c r="A59" s="34" t="s">
        <v>360</v>
      </c>
      <c r="B59" s="34" t="s">
        <v>361</v>
      </c>
      <c r="C59" s="35" t="s">
        <v>362</v>
      </c>
      <c r="D59" s="34" t="s">
        <v>363</v>
      </c>
      <c r="E59" s="34" t="s">
        <v>336</v>
      </c>
      <c r="F59" s="34" t="s">
        <v>337</v>
      </c>
      <c r="G59" s="34" t="s">
        <v>353</v>
      </c>
      <c r="H59" s="34" t="s">
        <v>191</v>
      </c>
      <c r="I59" s="34">
        <v>0</v>
      </c>
      <c r="J59" s="42">
        <v>92842.82</v>
      </c>
      <c r="K59" s="42">
        <v>28431.82</v>
      </c>
      <c r="L59" s="42">
        <v>0</v>
      </c>
      <c r="M59" s="42">
        <v>0</v>
      </c>
      <c r="N59" s="42">
        <v>0</v>
      </c>
      <c r="O59" s="42">
        <v>64411</v>
      </c>
      <c r="P59" s="30"/>
      <c r="Q59" s="46">
        <v>42887</v>
      </c>
      <c r="R59" s="46">
        <v>42856</v>
      </c>
      <c r="S59" s="47" t="str">
        <f t="shared" si="0"/>
        <v>-</v>
      </c>
    </row>
    <row r="60" spans="1:19" s="6" customFormat="1" ht="25.5" x14ac:dyDescent="0.25">
      <c r="A60" s="38" t="s">
        <v>364</v>
      </c>
      <c r="B60" s="38" t="s">
        <v>181</v>
      </c>
      <c r="C60" s="39" t="s">
        <v>365</v>
      </c>
      <c r="D60" s="38">
        <v>0</v>
      </c>
      <c r="E60" s="38">
        <v>0</v>
      </c>
      <c r="F60" s="38">
        <v>0</v>
      </c>
      <c r="G60" s="38">
        <v>0</v>
      </c>
      <c r="H60" s="38">
        <v>0</v>
      </c>
      <c r="I60" s="38">
        <v>0</v>
      </c>
      <c r="J60" s="41">
        <v>0</v>
      </c>
      <c r="K60" s="41">
        <v>0</v>
      </c>
      <c r="L60" s="41">
        <v>0</v>
      </c>
      <c r="M60" s="41">
        <v>0</v>
      </c>
      <c r="N60" s="41">
        <v>0</v>
      </c>
      <c r="O60" s="41">
        <v>0</v>
      </c>
      <c r="P60" s="41"/>
      <c r="Q60" s="41">
        <v>0</v>
      </c>
      <c r="R60" s="41"/>
      <c r="S60" s="50">
        <f t="shared" si="0"/>
        <v>0</v>
      </c>
    </row>
    <row r="61" spans="1:19" s="6" customFormat="1" ht="25.5" x14ac:dyDescent="0.25">
      <c r="A61" s="34" t="s">
        <v>366</v>
      </c>
      <c r="B61" s="34" t="s">
        <v>367</v>
      </c>
      <c r="C61" s="35" t="s">
        <v>368</v>
      </c>
      <c r="D61" s="34" t="s">
        <v>187</v>
      </c>
      <c r="E61" s="34" t="s">
        <v>336</v>
      </c>
      <c r="F61" s="34" t="s">
        <v>337</v>
      </c>
      <c r="G61" s="34" t="s">
        <v>369</v>
      </c>
      <c r="H61" s="34" t="s">
        <v>191</v>
      </c>
      <c r="I61" s="34">
        <v>0</v>
      </c>
      <c r="J61" s="42">
        <v>809630.41999999993</v>
      </c>
      <c r="K61" s="42">
        <v>553430.44999999995</v>
      </c>
      <c r="L61" s="42">
        <v>20772.97</v>
      </c>
      <c r="M61" s="42">
        <v>0</v>
      </c>
      <c r="N61" s="42">
        <v>0</v>
      </c>
      <c r="O61" s="42">
        <v>235427</v>
      </c>
      <c r="P61" s="30"/>
      <c r="Q61" s="46">
        <v>43009</v>
      </c>
      <c r="R61" s="46">
        <v>43009</v>
      </c>
      <c r="S61" s="47" t="str">
        <f t="shared" si="0"/>
        <v>-</v>
      </c>
    </row>
    <row r="62" spans="1:19" s="6" customFormat="1" ht="25.5" x14ac:dyDescent="0.25">
      <c r="A62" s="34" t="s">
        <v>370</v>
      </c>
      <c r="B62" s="34" t="s">
        <v>371</v>
      </c>
      <c r="C62" s="35" t="s">
        <v>372</v>
      </c>
      <c r="D62" s="34" t="s">
        <v>218</v>
      </c>
      <c r="E62" s="34" t="s">
        <v>336</v>
      </c>
      <c r="F62" s="34" t="s">
        <v>316</v>
      </c>
      <c r="G62" s="34" t="s">
        <v>369</v>
      </c>
      <c r="H62" s="34" t="s">
        <v>191</v>
      </c>
      <c r="I62" s="34">
        <v>0</v>
      </c>
      <c r="J62" s="42">
        <v>226080</v>
      </c>
      <c r="K62" s="42">
        <v>16956</v>
      </c>
      <c r="L62" s="42">
        <v>16956</v>
      </c>
      <c r="M62" s="42">
        <v>0</v>
      </c>
      <c r="N62" s="42">
        <v>0</v>
      </c>
      <c r="O62" s="42">
        <v>192168</v>
      </c>
      <c r="P62" s="30"/>
      <c r="Q62" s="46">
        <v>43009</v>
      </c>
      <c r="R62" s="46">
        <v>43009</v>
      </c>
      <c r="S62" s="47" t="str">
        <f t="shared" si="0"/>
        <v>-</v>
      </c>
    </row>
    <row r="63" spans="1:19" s="6" customFormat="1" ht="51" x14ac:dyDescent="0.25">
      <c r="A63" s="34" t="s">
        <v>373</v>
      </c>
      <c r="B63" s="34" t="s">
        <v>374</v>
      </c>
      <c r="C63" s="35" t="s">
        <v>375</v>
      </c>
      <c r="D63" s="34" t="s">
        <v>194</v>
      </c>
      <c r="E63" s="34" t="s">
        <v>336</v>
      </c>
      <c r="F63" s="34" t="s">
        <v>210</v>
      </c>
      <c r="G63" s="34" t="s">
        <v>369</v>
      </c>
      <c r="H63" s="34" t="s">
        <v>191</v>
      </c>
      <c r="I63" s="34">
        <v>0</v>
      </c>
      <c r="J63" s="42">
        <v>312531.76470588235</v>
      </c>
      <c r="K63" s="42">
        <v>23439.882352941175</v>
      </c>
      <c r="L63" s="42">
        <v>23439.882352941175</v>
      </c>
      <c r="M63" s="42">
        <v>0</v>
      </c>
      <c r="N63" s="42">
        <v>0</v>
      </c>
      <c r="O63" s="42">
        <v>265652</v>
      </c>
      <c r="P63" s="30"/>
      <c r="Q63" s="46">
        <v>43009</v>
      </c>
      <c r="R63" s="46">
        <v>43009</v>
      </c>
      <c r="S63" s="47" t="str">
        <f t="shared" si="0"/>
        <v>-</v>
      </c>
    </row>
    <row r="64" spans="1:19" s="6" customFormat="1" ht="51" x14ac:dyDescent="0.25">
      <c r="A64" s="36" t="s">
        <v>376</v>
      </c>
      <c r="B64" s="36" t="s">
        <v>181</v>
      </c>
      <c r="C64" s="37" t="s">
        <v>377</v>
      </c>
      <c r="D64" s="36">
        <v>0</v>
      </c>
      <c r="E64" s="36">
        <v>0</v>
      </c>
      <c r="F64" s="36">
        <v>0</v>
      </c>
      <c r="G64" s="36">
        <v>0</v>
      </c>
      <c r="H64" s="36">
        <v>0</v>
      </c>
      <c r="I64" s="36">
        <v>0</v>
      </c>
      <c r="J64" s="40">
        <v>0</v>
      </c>
      <c r="K64" s="40">
        <v>0</v>
      </c>
      <c r="L64" s="40">
        <v>0</v>
      </c>
      <c r="M64" s="40">
        <v>0</v>
      </c>
      <c r="N64" s="40">
        <v>0</v>
      </c>
      <c r="O64" s="40">
        <v>0</v>
      </c>
      <c r="P64" s="40"/>
      <c r="Q64" s="40">
        <v>0</v>
      </c>
      <c r="R64" s="40"/>
      <c r="S64" s="49">
        <f t="shared" si="0"/>
        <v>0</v>
      </c>
    </row>
    <row r="65" spans="1:19" s="6" customFormat="1" ht="25.5" x14ac:dyDescent="0.25">
      <c r="A65" s="38" t="s">
        <v>378</v>
      </c>
      <c r="B65" s="38" t="s">
        <v>181</v>
      </c>
      <c r="C65" s="39" t="s">
        <v>379</v>
      </c>
      <c r="D65" s="38">
        <v>0</v>
      </c>
      <c r="E65" s="38">
        <v>0</v>
      </c>
      <c r="F65" s="38">
        <v>0</v>
      </c>
      <c r="G65" s="38">
        <v>0</v>
      </c>
      <c r="H65" s="38">
        <v>0</v>
      </c>
      <c r="I65" s="38">
        <v>0</v>
      </c>
      <c r="J65" s="41">
        <v>0</v>
      </c>
      <c r="K65" s="41">
        <v>0</v>
      </c>
      <c r="L65" s="41">
        <v>0</v>
      </c>
      <c r="M65" s="41">
        <v>0</v>
      </c>
      <c r="N65" s="41">
        <v>0</v>
      </c>
      <c r="O65" s="41">
        <v>0</v>
      </c>
      <c r="P65" s="41"/>
      <c r="Q65" s="41">
        <v>0</v>
      </c>
      <c r="R65" s="41"/>
      <c r="S65" s="50">
        <f t="shared" si="0"/>
        <v>0</v>
      </c>
    </row>
    <row r="66" spans="1:19" s="6" customFormat="1" ht="25.5" x14ac:dyDescent="0.25">
      <c r="A66" s="34" t="s">
        <v>380</v>
      </c>
      <c r="B66" s="34" t="s">
        <v>381</v>
      </c>
      <c r="C66" s="35" t="s">
        <v>382</v>
      </c>
      <c r="D66" s="34" t="s">
        <v>199</v>
      </c>
      <c r="E66" s="34" t="s">
        <v>383</v>
      </c>
      <c r="F66" s="34" t="s">
        <v>384</v>
      </c>
      <c r="G66" s="34" t="s">
        <v>385</v>
      </c>
      <c r="H66" s="34" t="s">
        <v>191</v>
      </c>
      <c r="I66" s="34">
        <v>0</v>
      </c>
      <c r="J66" s="42">
        <v>46877.647058823532</v>
      </c>
      <c r="K66" s="42">
        <v>3515.8235294117649</v>
      </c>
      <c r="L66" s="42">
        <v>3515.8235294117649</v>
      </c>
      <c r="M66" s="42">
        <v>0</v>
      </c>
      <c r="N66" s="42">
        <v>0</v>
      </c>
      <c r="O66" s="42">
        <v>39846</v>
      </c>
      <c r="P66" s="30"/>
      <c r="Q66" s="46">
        <v>43159</v>
      </c>
      <c r="R66" s="46">
        <v>43159</v>
      </c>
      <c r="S66" s="47" t="str">
        <f t="shared" si="0"/>
        <v>-</v>
      </c>
    </row>
    <row r="67" spans="1:19" s="6" customFormat="1" ht="25.5" x14ac:dyDescent="0.25">
      <c r="A67" s="34" t="s">
        <v>386</v>
      </c>
      <c r="B67" s="34" t="s">
        <v>387</v>
      </c>
      <c r="C67" s="35" t="s">
        <v>388</v>
      </c>
      <c r="D67" s="34" t="s">
        <v>389</v>
      </c>
      <c r="E67" s="34" t="s">
        <v>383</v>
      </c>
      <c r="F67" s="34" t="s">
        <v>316</v>
      </c>
      <c r="G67" s="34" t="s">
        <v>385</v>
      </c>
      <c r="H67" s="34" t="s">
        <v>191</v>
      </c>
      <c r="I67" s="34">
        <v>0</v>
      </c>
      <c r="J67" s="42">
        <v>137798.82352941178</v>
      </c>
      <c r="K67" s="42">
        <v>10334.911764705883</v>
      </c>
      <c r="L67" s="42">
        <v>10334.911764705883</v>
      </c>
      <c r="M67" s="42">
        <v>0</v>
      </c>
      <c r="N67" s="42">
        <v>0</v>
      </c>
      <c r="O67" s="42">
        <v>117129</v>
      </c>
      <c r="P67" s="30"/>
      <c r="Q67" s="46">
        <v>43159</v>
      </c>
      <c r="R67" s="46">
        <v>43159</v>
      </c>
      <c r="S67" s="47" t="str">
        <f t="shared" si="0"/>
        <v>-</v>
      </c>
    </row>
    <row r="68" spans="1:19" s="6" customFormat="1" x14ac:dyDescent="0.25">
      <c r="A68" s="34" t="s">
        <v>390</v>
      </c>
      <c r="B68" s="34" t="s">
        <v>391</v>
      </c>
      <c r="C68" s="35" t="s">
        <v>392</v>
      </c>
      <c r="D68" s="34" t="s">
        <v>393</v>
      </c>
      <c r="E68" s="34" t="s">
        <v>383</v>
      </c>
      <c r="F68" s="34" t="s">
        <v>394</v>
      </c>
      <c r="G68" s="34" t="s">
        <v>385</v>
      </c>
      <c r="H68" s="34" t="s">
        <v>191</v>
      </c>
      <c r="I68" s="34">
        <v>0</v>
      </c>
      <c r="J68" s="42">
        <v>190492.9411764706</v>
      </c>
      <c r="K68" s="42">
        <v>14286.970588235294</v>
      </c>
      <c r="L68" s="42">
        <v>14286.970588235294</v>
      </c>
      <c r="M68" s="42">
        <v>0</v>
      </c>
      <c r="N68" s="42">
        <v>0</v>
      </c>
      <c r="O68" s="42">
        <v>161919</v>
      </c>
      <c r="P68" s="30"/>
      <c r="Q68" s="46">
        <v>43159</v>
      </c>
      <c r="R68" s="46">
        <v>43159</v>
      </c>
      <c r="S68" s="47" t="str">
        <f t="shared" si="0"/>
        <v>-</v>
      </c>
    </row>
    <row r="69" spans="1:19" s="6" customFormat="1" ht="25.5" x14ac:dyDescent="0.25">
      <c r="A69" s="34" t="s">
        <v>395</v>
      </c>
      <c r="B69" s="34" t="s">
        <v>396</v>
      </c>
      <c r="C69" s="35" t="s">
        <v>397</v>
      </c>
      <c r="D69" s="34" t="s">
        <v>398</v>
      </c>
      <c r="E69" s="34" t="s">
        <v>383</v>
      </c>
      <c r="F69" s="34" t="s">
        <v>399</v>
      </c>
      <c r="G69" s="34" t="s">
        <v>385</v>
      </c>
      <c r="H69" s="34" t="s">
        <v>191</v>
      </c>
      <c r="I69" s="34">
        <v>0</v>
      </c>
      <c r="J69" s="42">
        <v>121941.17647058824</v>
      </c>
      <c r="K69" s="42">
        <v>9145.5882352941171</v>
      </c>
      <c r="L69" s="42">
        <v>9145.5882352941171</v>
      </c>
      <c r="M69" s="42">
        <v>0</v>
      </c>
      <c r="N69" s="42">
        <v>0</v>
      </c>
      <c r="O69" s="42">
        <v>103650</v>
      </c>
      <c r="P69" s="30"/>
      <c r="Q69" s="46">
        <v>43159</v>
      </c>
      <c r="R69" s="46">
        <v>43159</v>
      </c>
      <c r="S69" s="47" t="str">
        <f t="shared" ref="S69:S132" si="1">IF(O69&gt;0,IF(Q69&gt;=R69,"-",(Q69-R69)/30),0)</f>
        <v>-</v>
      </c>
    </row>
    <row r="70" spans="1:19" s="6" customFormat="1" ht="38.25" x14ac:dyDescent="0.25">
      <c r="A70" s="38" t="s">
        <v>400</v>
      </c>
      <c r="B70" s="38" t="s">
        <v>181</v>
      </c>
      <c r="C70" s="39" t="s">
        <v>401</v>
      </c>
      <c r="D70" s="38">
        <v>0</v>
      </c>
      <c r="E70" s="38">
        <v>0</v>
      </c>
      <c r="F70" s="38">
        <v>0</v>
      </c>
      <c r="G70" s="38">
        <v>0</v>
      </c>
      <c r="H70" s="38">
        <v>0</v>
      </c>
      <c r="I70" s="38">
        <v>0</v>
      </c>
      <c r="J70" s="41">
        <v>0</v>
      </c>
      <c r="K70" s="41">
        <v>0</v>
      </c>
      <c r="L70" s="41">
        <v>0</v>
      </c>
      <c r="M70" s="41">
        <v>0</v>
      </c>
      <c r="N70" s="41">
        <v>0</v>
      </c>
      <c r="O70" s="41">
        <v>0</v>
      </c>
      <c r="P70" s="41"/>
      <c r="Q70" s="41">
        <v>0</v>
      </c>
      <c r="R70" s="41"/>
      <c r="S70" s="50">
        <f t="shared" si="1"/>
        <v>0</v>
      </c>
    </row>
    <row r="71" spans="1:19" s="6" customFormat="1" ht="51" x14ac:dyDescent="0.25">
      <c r="A71" s="34" t="s">
        <v>402</v>
      </c>
      <c r="B71" s="34" t="s">
        <v>403</v>
      </c>
      <c r="C71" s="35" t="s">
        <v>404</v>
      </c>
      <c r="D71" s="34" t="s">
        <v>405</v>
      </c>
      <c r="E71" s="34" t="s">
        <v>383</v>
      </c>
      <c r="F71" s="34" t="s">
        <v>316</v>
      </c>
      <c r="G71" s="34" t="s">
        <v>406</v>
      </c>
      <c r="H71" s="34" t="s">
        <v>191</v>
      </c>
      <c r="I71" s="34">
        <v>0</v>
      </c>
      <c r="J71" s="42">
        <v>12312.235294117647</v>
      </c>
      <c r="K71" s="42">
        <v>923.4176470588236</v>
      </c>
      <c r="L71" s="42">
        <v>923.4176470588236</v>
      </c>
      <c r="M71" s="42">
        <v>0</v>
      </c>
      <c r="N71" s="42">
        <v>0</v>
      </c>
      <c r="O71" s="42">
        <v>10465.4</v>
      </c>
      <c r="P71" s="30"/>
      <c r="Q71" s="46">
        <v>43190</v>
      </c>
      <c r="R71" s="46">
        <v>43190</v>
      </c>
      <c r="S71" s="47" t="str">
        <f t="shared" si="1"/>
        <v>-</v>
      </c>
    </row>
    <row r="72" spans="1:19" s="6" customFormat="1" ht="38.25" x14ac:dyDescent="0.25">
      <c r="A72" s="34" t="s">
        <v>407</v>
      </c>
      <c r="B72" s="34" t="s">
        <v>408</v>
      </c>
      <c r="C72" s="35" t="s">
        <v>409</v>
      </c>
      <c r="D72" s="34" t="s">
        <v>199</v>
      </c>
      <c r="E72" s="34" t="s">
        <v>383</v>
      </c>
      <c r="F72" s="34" t="s">
        <v>410</v>
      </c>
      <c r="G72" s="34" t="s">
        <v>406</v>
      </c>
      <c r="H72" s="34" t="s">
        <v>191</v>
      </c>
      <c r="I72" s="34">
        <v>0</v>
      </c>
      <c r="J72" s="42">
        <v>4317</v>
      </c>
      <c r="K72" s="42">
        <v>323.7</v>
      </c>
      <c r="L72" s="42">
        <v>323.7</v>
      </c>
      <c r="M72" s="42">
        <v>0</v>
      </c>
      <c r="N72" s="42">
        <v>0</v>
      </c>
      <c r="O72" s="42">
        <v>3669.6</v>
      </c>
      <c r="P72" s="30"/>
      <c r="Q72" s="46">
        <v>43190</v>
      </c>
      <c r="R72" s="46">
        <v>43190</v>
      </c>
      <c r="S72" s="47" t="str">
        <f t="shared" si="1"/>
        <v>-</v>
      </c>
    </row>
    <row r="73" spans="1:19" s="6" customFormat="1" ht="38.25" x14ac:dyDescent="0.25">
      <c r="A73" s="34" t="s">
        <v>411</v>
      </c>
      <c r="B73" s="34" t="s">
        <v>412</v>
      </c>
      <c r="C73" s="35" t="s">
        <v>413</v>
      </c>
      <c r="D73" s="34" t="s">
        <v>414</v>
      </c>
      <c r="E73" s="34" t="s">
        <v>383</v>
      </c>
      <c r="F73" s="34" t="s">
        <v>415</v>
      </c>
      <c r="G73" s="34" t="s">
        <v>406</v>
      </c>
      <c r="H73" s="34" t="s">
        <v>191</v>
      </c>
      <c r="I73" s="34">
        <v>0</v>
      </c>
      <c r="J73" s="42">
        <v>10980</v>
      </c>
      <c r="K73" s="42">
        <v>823.5</v>
      </c>
      <c r="L73" s="42">
        <v>823.5</v>
      </c>
      <c r="M73" s="42">
        <v>0</v>
      </c>
      <c r="N73" s="42">
        <v>0</v>
      </c>
      <c r="O73" s="42">
        <v>9333</v>
      </c>
      <c r="P73" s="30"/>
      <c r="Q73" s="46">
        <v>43190</v>
      </c>
      <c r="R73" s="46">
        <v>43190</v>
      </c>
      <c r="S73" s="47" t="str">
        <f t="shared" si="1"/>
        <v>-</v>
      </c>
    </row>
    <row r="74" spans="1:19" s="6" customFormat="1" ht="25.5" x14ac:dyDescent="0.25">
      <c r="A74" s="34" t="s">
        <v>416</v>
      </c>
      <c r="B74" s="34" t="s">
        <v>417</v>
      </c>
      <c r="C74" s="35" t="s">
        <v>418</v>
      </c>
      <c r="D74" s="34" t="s">
        <v>419</v>
      </c>
      <c r="E74" s="34" t="s">
        <v>383</v>
      </c>
      <c r="F74" s="34" t="s">
        <v>281</v>
      </c>
      <c r="G74" s="34" t="s">
        <v>406</v>
      </c>
      <c r="H74" s="34" t="s">
        <v>191</v>
      </c>
      <c r="I74" s="34">
        <v>0</v>
      </c>
      <c r="J74" s="42">
        <v>17152.939999999999</v>
      </c>
      <c r="K74" s="42">
        <v>1286.47</v>
      </c>
      <c r="L74" s="42">
        <v>1286.47</v>
      </c>
      <c r="M74" s="42">
        <v>0</v>
      </c>
      <c r="N74" s="42">
        <v>0</v>
      </c>
      <c r="O74" s="42">
        <v>14580</v>
      </c>
      <c r="P74" s="30"/>
      <c r="Q74" s="46">
        <v>43190</v>
      </c>
      <c r="R74" s="46">
        <v>43190</v>
      </c>
      <c r="S74" s="47" t="str">
        <f t="shared" si="1"/>
        <v>-</v>
      </c>
    </row>
    <row r="75" spans="1:19" s="6" customFormat="1" x14ac:dyDescent="0.25">
      <c r="A75" s="38" t="s">
        <v>420</v>
      </c>
      <c r="B75" s="38">
        <v>0</v>
      </c>
      <c r="C75" s="38" t="s">
        <v>421</v>
      </c>
      <c r="D75" s="38">
        <v>0</v>
      </c>
      <c r="E75" s="38">
        <v>0</v>
      </c>
      <c r="F75" s="38">
        <v>0</v>
      </c>
      <c r="G75" s="38">
        <v>0</v>
      </c>
      <c r="H75" s="38">
        <v>0</v>
      </c>
      <c r="I75" s="38">
        <v>0</v>
      </c>
      <c r="J75" s="38">
        <v>0</v>
      </c>
      <c r="K75" s="38">
        <v>0</v>
      </c>
      <c r="L75" s="38">
        <v>0</v>
      </c>
      <c r="M75" s="38">
        <v>0</v>
      </c>
      <c r="N75" s="38">
        <v>0</v>
      </c>
      <c r="O75" s="38">
        <v>0</v>
      </c>
      <c r="P75" s="41"/>
      <c r="Q75" s="41">
        <v>0</v>
      </c>
      <c r="R75" s="41"/>
      <c r="S75" s="50">
        <f t="shared" si="1"/>
        <v>0</v>
      </c>
    </row>
    <row r="76" spans="1:19" s="6" customFormat="1" x14ac:dyDescent="0.25">
      <c r="A76" s="34" t="s">
        <v>422</v>
      </c>
      <c r="B76" s="34" t="s">
        <v>423</v>
      </c>
      <c r="C76" s="34" t="s">
        <v>424</v>
      </c>
      <c r="D76" s="35" t="s">
        <v>199</v>
      </c>
      <c r="E76" s="35" t="s">
        <v>383</v>
      </c>
      <c r="F76" s="35" t="s">
        <v>410</v>
      </c>
      <c r="G76" s="34" t="s">
        <v>425</v>
      </c>
      <c r="H76" s="34" t="s">
        <v>191</v>
      </c>
      <c r="I76" s="34">
        <v>0</v>
      </c>
      <c r="J76" s="34">
        <v>33913.85</v>
      </c>
      <c r="K76" s="34">
        <v>2543.5300000000002</v>
      </c>
      <c r="L76" s="34">
        <v>2543.5300000000002</v>
      </c>
      <c r="M76" s="34">
        <v>0</v>
      </c>
      <c r="N76" s="34">
        <v>0</v>
      </c>
      <c r="O76" s="34">
        <v>28826.79</v>
      </c>
      <c r="P76" s="30"/>
      <c r="Q76" s="46">
        <v>43312</v>
      </c>
      <c r="R76" s="46">
        <v>43312</v>
      </c>
      <c r="S76" s="47" t="str">
        <f t="shared" si="1"/>
        <v>-</v>
      </c>
    </row>
    <row r="77" spans="1:19" s="6" customFormat="1" ht="38.25" x14ac:dyDescent="0.25">
      <c r="A77" s="34" t="s">
        <v>426</v>
      </c>
      <c r="B77" s="34" t="s">
        <v>427</v>
      </c>
      <c r="C77" s="34" t="s">
        <v>428</v>
      </c>
      <c r="D77" s="35" t="s">
        <v>429</v>
      </c>
      <c r="E77" s="35" t="s">
        <v>383</v>
      </c>
      <c r="F77" s="35" t="s">
        <v>410</v>
      </c>
      <c r="G77" s="34" t="s">
        <v>425</v>
      </c>
      <c r="H77" s="34" t="s">
        <v>191</v>
      </c>
      <c r="I77" s="34">
        <v>0</v>
      </c>
      <c r="J77" s="34">
        <v>34079.07</v>
      </c>
      <c r="K77" s="34">
        <v>0</v>
      </c>
      <c r="L77" s="34">
        <v>2555.9299999999998</v>
      </c>
      <c r="M77" s="34">
        <v>2555.9299999999998</v>
      </c>
      <c r="N77" s="34">
        <v>0</v>
      </c>
      <c r="O77" s="34">
        <v>28967.21</v>
      </c>
      <c r="P77" s="30"/>
      <c r="Q77" s="46">
        <v>43312</v>
      </c>
      <c r="R77" s="46">
        <v>43312</v>
      </c>
      <c r="S77" s="47" t="str">
        <f t="shared" si="1"/>
        <v>-</v>
      </c>
    </row>
    <row r="78" spans="1:19" s="6" customFormat="1" x14ac:dyDescent="0.25">
      <c r="A78" s="34" t="s">
        <v>430</v>
      </c>
      <c r="B78" s="34" t="s">
        <v>431</v>
      </c>
      <c r="C78" s="34" t="s">
        <v>432</v>
      </c>
      <c r="D78" s="35" t="s">
        <v>433</v>
      </c>
      <c r="E78" s="35" t="s">
        <v>383</v>
      </c>
      <c r="F78" s="35" t="s">
        <v>434</v>
      </c>
      <c r="G78" s="34" t="s">
        <v>425</v>
      </c>
      <c r="H78" s="34" t="s">
        <v>191</v>
      </c>
      <c r="I78" s="34">
        <v>0</v>
      </c>
      <c r="J78" s="34">
        <v>178381.68000000002</v>
      </c>
      <c r="K78" s="34">
        <v>13378.64</v>
      </c>
      <c r="L78" s="34">
        <v>13378.62</v>
      </c>
      <c r="M78" s="34">
        <v>0</v>
      </c>
      <c r="N78" s="34">
        <v>0</v>
      </c>
      <c r="O78" s="34">
        <v>151624.42000000001</v>
      </c>
      <c r="P78" s="30"/>
      <c r="Q78" s="46">
        <v>43312</v>
      </c>
      <c r="R78" s="46">
        <v>43312</v>
      </c>
      <c r="S78" s="47" t="str">
        <f t="shared" si="1"/>
        <v>-</v>
      </c>
    </row>
    <row r="79" spans="1:19" s="6" customFormat="1" ht="25.5" x14ac:dyDescent="0.25">
      <c r="A79" s="34" t="s">
        <v>435</v>
      </c>
      <c r="B79" s="34" t="s">
        <v>436</v>
      </c>
      <c r="C79" s="34" t="s">
        <v>437</v>
      </c>
      <c r="D79" s="35" t="s">
        <v>438</v>
      </c>
      <c r="E79" s="35" t="s">
        <v>383</v>
      </c>
      <c r="F79" s="35" t="s">
        <v>434</v>
      </c>
      <c r="G79" s="34" t="s">
        <v>425</v>
      </c>
      <c r="H79" s="34" t="s">
        <v>191</v>
      </c>
      <c r="I79" s="34">
        <v>0</v>
      </c>
      <c r="J79" s="34">
        <v>24189.1</v>
      </c>
      <c r="K79" s="34">
        <v>0</v>
      </c>
      <c r="L79" s="34">
        <v>1814.18</v>
      </c>
      <c r="M79" s="34">
        <v>1814.19</v>
      </c>
      <c r="N79" s="34">
        <v>0</v>
      </c>
      <c r="O79" s="34">
        <v>20560.73</v>
      </c>
      <c r="P79" s="30"/>
      <c r="Q79" s="46">
        <v>43312</v>
      </c>
      <c r="R79" s="46">
        <v>43312</v>
      </c>
      <c r="S79" s="47" t="str">
        <f t="shared" si="1"/>
        <v>-</v>
      </c>
    </row>
    <row r="80" spans="1:19" s="6" customFormat="1" ht="38.25" x14ac:dyDescent="0.25">
      <c r="A80" s="34" t="s">
        <v>439</v>
      </c>
      <c r="B80" s="34" t="s">
        <v>440</v>
      </c>
      <c r="C80" s="34" t="s">
        <v>441</v>
      </c>
      <c r="D80" s="35" t="s">
        <v>442</v>
      </c>
      <c r="E80" s="35" t="s">
        <v>383</v>
      </c>
      <c r="F80" s="35" t="s">
        <v>434</v>
      </c>
      <c r="G80" s="34" t="s">
        <v>425</v>
      </c>
      <c r="H80" s="34" t="s">
        <v>191</v>
      </c>
      <c r="I80" s="34">
        <v>0</v>
      </c>
      <c r="J80" s="34">
        <v>23626.350000000002</v>
      </c>
      <c r="K80" s="34">
        <v>0</v>
      </c>
      <c r="L80" s="34">
        <v>1771.97</v>
      </c>
      <c r="M80" s="34">
        <v>1771.98</v>
      </c>
      <c r="N80" s="34">
        <v>0</v>
      </c>
      <c r="O80" s="34">
        <v>20082.400000000001</v>
      </c>
      <c r="P80" s="30"/>
      <c r="Q80" s="46">
        <v>43312</v>
      </c>
      <c r="R80" s="46">
        <v>43312</v>
      </c>
      <c r="S80" s="47" t="str">
        <f t="shared" si="1"/>
        <v>-</v>
      </c>
    </row>
    <row r="81" spans="1:19" s="6" customFormat="1" ht="38.25" x14ac:dyDescent="0.25">
      <c r="A81" s="34" t="s">
        <v>443</v>
      </c>
      <c r="B81" s="34" t="s">
        <v>444</v>
      </c>
      <c r="C81" s="34" t="s">
        <v>445</v>
      </c>
      <c r="D81" s="35" t="s">
        <v>446</v>
      </c>
      <c r="E81" s="35" t="s">
        <v>383</v>
      </c>
      <c r="F81" s="35" t="s">
        <v>434</v>
      </c>
      <c r="G81" s="34" t="s">
        <v>425</v>
      </c>
      <c r="H81" s="34" t="s">
        <v>191</v>
      </c>
      <c r="I81" s="34">
        <v>0</v>
      </c>
      <c r="J81" s="34">
        <v>14262.54</v>
      </c>
      <c r="K81" s="34">
        <v>0</v>
      </c>
      <c r="L81" s="34">
        <v>1069.69</v>
      </c>
      <c r="M81" s="34">
        <v>1069.7</v>
      </c>
      <c r="N81" s="34">
        <v>0</v>
      </c>
      <c r="O81" s="34">
        <v>12123.15</v>
      </c>
      <c r="P81" s="30"/>
      <c r="Q81" s="46">
        <v>43312</v>
      </c>
      <c r="R81" s="46">
        <v>43312</v>
      </c>
      <c r="S81" s="47" t="str">
        <f t="shared" si="1"/>
        <v>-</v>
      </c>
    </row>
    <row r="82" spans="1:19" s="6" customFormat="1" ht="38.25" x14ac:dyDescent="0.25">
      <c r="A82" s="34" t="s">
        <v>447</v>
      </c>
      <c r="B82" s="34" t="s">
        <v>448</v>
      </c>
      <c r="C82" s="34" t="s">
        <v>449</v>
      </c>
      <c r="D82" s="35" t="s">
        <v>450</v>
      </c>
      <c r="E82" s="35" t="s">
        <v>383</v>
      </c>
      <c r="F82" s="35" t="s">
        <v>434</v>
      </c>
      <c r="G82" s="34" t="s">
        <v>425</v>
      </c>
      <c r="H82" s="34" t="s">
        <v>191</v>
      </c>
      <c r="I82" s="34">
        <v>0</v>
      </c>
      <c r="J82" s="34">
        <v>21476.829999999998</v>
      </c>
      <c r="K82" s="34">
        <v>0</v>
      </c>
      <c r="L82" s="34">
        <v>1610.76</v>
      </c>
      <c r="M82" s="34">
        <v>1610.77</v>
      </c>
      <c r="N82" s="34">
        <v>0</v>
      </c>
      <c r="O82" s="34">
        <v>18255.3</v>
      </c>
      <c r="P82" s="30"/>
      <c r="Q82" s="46">
        <v>43312</v>
      </c>
      <c r="R82" s="46">
        <v>43312</v>
      </c>
      <c r="S82" s="47" t="str">
        <f t="shared" si="1"/>
        <v>-</v>
      </c>
    </row>
    <row r="83" spans="1:19" s="6" customFormat="1" x14ac:dyDescent="0.25">
      <c r="A83" s="34" t="s">
        <v>451</v>
      </c>
      <c r="B83" s="34" t="s">
        <v>452</v>
      </c>
      <c r="C83" s="34" t="s">
        <v>453</v>
      </c>
      <c r="D83" s="35" t="s">
        <v>454</v>
      </c>
      <c r="E83" s="35" t="s">
        <v>383</v>
      </c>
      <c r="F83" s="35" t="s">
        <v>239</v>
      </c>
      <c r="G83" s="34" t="s">
        <v>425</v>
      </c>
      <c r="H83" s="34" t="s">
        <v>191</v>
      </c>
      <c r="I83" s="34">
        <v>0</v>
      </c>
      <c r="J83" s="34">
        <v>100228.23</v>
      </c>
      <c r="K83" s="34">
        <v>7517.12</v>
      </c>
      <c r="L83" s="34">
        <v>7517.11</v>
      </c>
      <c r="M83" s="34">
        <v>0</v>
      </c>
      <c r="N83" s="34">
        <v>0</v>
      </c>
      <c r="O83" s="34">
        <v>85194</v>
      </c>
      <c r="P83" s="30"/>
      <c r="Q83" s="46">
        <v>43312</v>
      </c>
      <c r="R83" s="46">
        <v>43312</v>
      </c>
      <c r="S83" s="47" t="str">
        <f t="shared" si="1"/>
        <v>-</v>
      </c>
    </row>
    <row r="84" spans="1:19" s="6" customFormat="1" ht="51" x14ac:dyDescent="0.25">
      <c r="A84" s="34" t="s">
        <v>455</v>
      </c>
      <c r="B84" s="34" t="s">
        <v>456</v>
      </c>
      <c r="C84" s="34" t="s">
        <v>457</v>
      </c>
      <c r="D84" s="35" t="s">
        <v>458</v>
      </c>
      <c r="E84" s="35" t="s">
        <v>383</v>
      </c>
      <c r="F84" s="35" t="s">
        <v>239</v>
      </c>
      <c r="G84" s="34" t="s">
        <v>425</v>
      </c>
      <c r="H84" s="34" t="s">
        <v>191</v>
      </c>
      <c r="I84" s="34">
        <v>0</v>
      </c>
      <c r="J84" s="34">
        <v>52792.94</v>
      </c>
      <c r="K84" s="34">
        <v>0</v>
      </c>
      <c r="L84" s="34">
        <v>3959.47</v>
      </c>
      <c r="M84" s="34">
        <v>3959.47</v>
      </c>
      <c r="N84" s="34">
        <v>0</v>
      </c>
      <c r="O84" s="43">
        <v>44874</v>
      </c>
      <c r="P84" s="30"/>
      <c r="Q84" s="46">
        <v>43312</v>
      </c>
      <c r="R84" s="46">
        <v>43312</v>
      </c>
      <c r="S84" s="47" t="str">
        <f t="shared" si="1"/>
        <v>-</v>
      </c>
    </row>
    <row r="85" spans="1:19" s="6" customFormat="1" ht="38.25" x14ac:dyDescent="0.25">
      <c r="A85" s="34" t="s">
        <v>459</v>
      </c>
      <c r="B85" s="34" t="s">
        <v>460</v>
      </c>
      <c r="C85" s="34" t="s">
        <v>461</v>
      </c>
      <c r="D85" s="35" t="s">
        <v>462</v>
      </c>
      <c r="E85" s="35" t="s">
        <v>383</v>
      </c>
      <c r="F85" s="35" t="s">
        <v>239</v>
      </c>
      <c r="G85" s="34" t="s">
        <v>425</v>
      </c>
      <c r="H85" s="34" t="s">
        <v>191</v>
      </c>
      <c r="I85" s="34">
        <v>0</v>
      </c>
      <c r="J85" s="34">
        <v>21270.58</v>
      </c>
      <c r="K85" s="34">
        <v>1595.29</v>
      </c>
      <c r="L85" s="34">
        <v>1595.29</v>
      </c>
      <c r="M85" s="34">
        <v>0</v>
      </c>
      <c r="N85" s="34">
        <v>0</v>
      </c>
      <c r="O85" s="34">
        <v>18080</v>
      </c>
      <c r="P85" s="30"/>
      <c r="Q85" s="46">
        <v>43312</v>
      </c>
      <c r="R85" s="46">
        <v>43312</v>
      </c>
      <c r="S85" s="47" t="str">
        <f t="shared" si="1"/>
        <v>-</v>
      </c>
    </row>
    <row r="86" spans="1:19" s="6" customFormat="1" ht="38.25" x14ac:dyDescent="0.25">
      <c r="A86" s="34" t="s">
        <v>463</v>
      </c>
      <c r="B86" s="34" t="s">
        <v>464</v>
      </c>
      <c r="C86" s="34" t="s">
        <v>465</v>
      </c>
      <c r="D86" s="35" t="s">
        <v>466</v>
      </c>
      <c r="E86" s="35" t="s">
        <v>383</v>
      </c>
      <c r="F86" s="35" t="s">
        <v>239</v>
      </c>
      <c r="G86" s="34" t="s">
        <v>425</v>
      </c>
      <c r="H86" s="34" t="s">
        <v>191</v>
      </c>
      <c r="I86" s="34">
        <v>0</v>
      </c>
      <c r="J86" s="34">
        <v>18170.59</v>
      </c>
      <c r="K86" s="34">
        <v>1362.8</v>
      </c>
      <c r="L86" s="34">
        <v>1362.79</v>
      </c>
      <c r="M86" s="34">
        <v>0</v>
      </c>
      <c r="N86" s="34">
        <v>0</v>
      </c>
      <c r="O86" s="34">
        <v>15445</v>
      </c>
      <c r="P86" s="30"/>
      <c r="Q86" s="46">
        <v>43312</v>
      </c>
      <c r="R86" s="46">
        <v>43312</v>
      </c>
      <c r="S86" s="47" t="str">
        <f t="shared" si="1"/>
        <v>-</v>
      </c>
    </row>
    <row r="87" spans="1:19" s="6" customFormat="1" ht="38.25" x14ac:dyDescent="0.25">
      <c r="A87" s="34" t="s">
        <v>467</v>
      </c>
      <c r="B87" s="34" t="s">
        <v>468</v>
      </c>
      <c r="C87" s="34" t="s">
        <v>469</v>
      </c>
      <c r="D87" s="35" t="s">
        <v>470</v>
      </c>
      <c r="E87" s="35" t="s">
        <v>383</v>
      </c>
      <c r="F87" s="35" t="s">
        <v>239</v>
      </c>
      <c r="G87" s="34" t="s">
        <v>425</v>
      </c>
      <c r="H87" s="34" t="s">
        <v>191</v>
      </c>
      <c r="I87" s="34">
        <v>0</v>
      </c>
      <c r="J87" s="34">
        <v>24982.35</v>
      </c>
      <c r="K87" s="34">
        <v>1873.68</v>
      </c>
      <c r="L87" s="34">
        <v>1873.67</v>
      </c>
      <c r="M87" s="34">
        <v>0</v>
      </c>
      <c r="N87" s="34">
        <v>0</v>
      </c>
      <c r="O87" s="34">
        <v>21235</v>
      </c>
      <c r="P87" s="30"/>
      <c r="Q87" s="46">
        <v>43312</v>
      </c>
      <c r="R87" s="46">
        <v>43312</v>
      </c>
      <c r="S87" s="47" t="str">
        <f t="shared" si="1"/>
        <v>-</v>
      </c>
    </row>
    <row r="88" spans="1:19" s="6" customFormat="1" ht="25.5" x14ac:dyDescent="0.25">
      <c r="A88" s="34" t="s">
        <v>471</v>
      </c>
      <c r="B88" s="34" t="s">
        <v>472</v>
      </c>
      <c r="C88" s="34" t="s">
        <v>473</v>
      </c>
      <c r="D88" s="35" t="s">
        <v>474</v>
      </c>
      <c r="E88" s="35" t="s">
        <v>383</v>
      </c>
      <c r="F88" s="35" t="s">
        <v>239</v>
      </c>
      <c r="G88" s="34" t="s">
        <v>425</v>
      </c>
      <c r="H88" s="34" t="s">
        <v>191</v>
      </c>
      <c r="I88" s="34">
        <v>0</v>
      </c>
      <c r="J88" s="34">
        <v>17587.04</v>
      </c>
      <c r="K88" s="34">
        <v>1319.02</v>
      </c>
      <c r="L88" s="34">
        <v>1319.02</v>
      </c>
      <c r="M88" s="34">
        <v>0</v>
      </c>
      <c r="N88" s="34">
        <v>0</v>
      </c>
      <c r="O88" s="34">
        <v>14949</v>
      </c>
      <c r="P88" s="30"/>
      <c r="Q88" s="46">
        <v>43312</v>
      </c>
      <c r="R88" s="46">
        <v>43312</v>
      </c>
      <c r="S88" s="47" t="str">
        <f t="shared" si="1"/>
        <v>-</v>
      </c>
    </row>
    <row r="89" spans="1:19" s="6" customFormat="1" x14ac:dyDescent="0.25">
      <c r="A89" s="34" t="s">
        <v>475</v>
      </c>
      <c r="B89" s="34" t="s">
        <v>476</v>
      </c>
      <c r="C89" s="34" t="s">
        <v>477</v>
      </c>
      <c r="D89" s="35" t="s">
        <v>478</v>
      </c>
      <c r="E89" s="35" t="s">
        <v>383</v>
      </c>
      <c r="F89" s="35" t="s">
        <v>479</v>
      </c>
      <c r="G89" s="34" t="s">
        <v>425</v>
      </c>
      <c r="H89" s="34" t="s">
        <v>191</v>
      </c>
      <c r="I89" s="34">
        <v>0</v>
      </c>
      <c r="J89" s="34">
        <v>240523</v>
      </c>
      <c r="K89" s="34">
        <v>18039.23</v>
      </c>
      <c r="L89" s="34">
        <v>18039.22</v>
      </c>
      <c r="M89" s="34">
        <v>0</v>
      </c>
      <c r="N89" s="34">
        <v>0</v>
      </c>
      <c r="O89" s="34">
        <v>204444.55</v>
      </c>
      <c r="P89" s="30"/>
      <c r="Q89" s="46">
        <v>43312</v>
      </c>
      <c r="R89" s="46">
        <v>43312</v>
      </c>
      <c r="S89" s="47" t="str">
        <f t="shared" si="1"/>
        <v>-</v>
      </c>
    </row>
    <row r="90" spans="1:19" s="6" customFormat="1" ht="25.5" x14ac:dyDescent="0.25">
      <c r="A90" s="34" t="s">
        <v>480</v>
      </c>
      <c r="B90" s="34" t="s">
        <v>481</v>
      </c>
      <c r="C90" s="34" t="s">
        <v>482</v>
      </c>
      <c r="D90" s="35" t="s">
        <v>483</v>
      </c>
      <c r="E90" s="35" t="s">
        <v>383</v>
      </c>
      <c r="F90" s="35" t="s">
        <v>479</v>
      </c>
      <c r="G90" s="34" t="s">
        <v>425</v>
      </c>
      <c r="H90" s="34" t="s">
        <v>191</v>
      </c>
      <c r="I90" s="34">
        <v>0</v>
      </c>
      <c r="J90" s="34">
        <v>47242</v>
      </c>
      <c r="K90" s="34">
        <v>0</v>
      </c>
      <c r="L90" s="34">
        <v>3543.15</v>
      </c>
      <c r="M90" s="34">
        <v>3543.15</v>
      </c>
      <c r="N90" s="34">
        <v>0</v>
      </c>
      <c r="O90" s="34">
        <v>40155.699999999997</v>
      </c>
      <c r="P90" s="30"/>
      <c r="Q90" s="46">
        <v>43312</v>
      </c>
      <c r="R90" s="46">
        <v>43312</v>
      </c>
      <c r="S90" s="47" t="str">
        <f t="shared" si="1"/>
        <v>-</v>
      </c>
    </row>
    <row r="91" spans="1:19" s="6" customFormat="1" ht="51" x14ac:dyDescent="0.25">
      <c r="A91" s="34" t="s">
        <v>484</v>
      </c>
      <c r="B91" s="34" t="s">
        <v>485</v>
      </c>
      <c r="C91" s="34" t="s">
        <v>486</v>
      </c>
      <c r="D91" s="35" t="s">
        <v>487</v>
      </c>
      <c r="E91" s="35" t="s">
        <v>383</v>
      </c>
      <c r="F91" s="35" t="s">
        <v>479</v>
      </c>
      <c r="G91" s="34" t="s">
        <v>425</v>
      </c>
      <c r="H91" s="34" t="s">
        <v>191</v>
      </c>
      <c r="I91" s="34">
        <v>0</v>
      </c>
      <c r="J91" s="34">
        <v>23724</v>
      </c>
      <c r="K91" s="34">
        <v>0</v>
      </c>
      <c r="L91" s="34">
        <v>1779.3</v>
      </c>
      <c r="M91" s="34">
        <v>1779.3</v>
      </c>
      <c r="N91" s="34">
        <v>0</v>
      </c>
      <c r="O91" s="34">
        <v>20165.400000000001</v>
      </c>
      <c r="P91" s="30"/>
      <c r="Q91" s="46">
        <v>43312</v>
      </c>
      <c r="R91" s="46">
        <v>43312</v>
      </c>
      <c r="S91" s="47" t="str">
        <f t="shared" si="1"/>
        <v>-</v>
      </c>
    </row>
    <row r="92" spans="1:19" s="6" customFormat="1" x14ac:dyDescent="0.25">
      <c r="A92" s="34" t="s">
        <v>488</v>
      </c>
      <c r="B92" s="34" t="s">
        <v>489</v>
      </c>
      <c r="C92" s="34" t="s">
        <v>490</v>
      </c>
      <c r="D92" s="35" t="s">
        <v>491</v>
      </c>
      <c r="E92" s="35" t="s">
        <v>383</v>
      </c>
      <c r="F92" s="35" t="s">
        <v>479</v>
      </c>
      <c r="G92" s="34" t="s">
        <v>425</v>
      </c>
      <c r="H92" s="34" t="s">
        <v>191</v>
      </c>
      <c r="I92" s="34">
        <v>0</v>
      </c>
      <c r="J92" s="34">
        <v>107171</v>
      </c>
      <c r="K92" s="34">
        <v>0</v>
      </c>
      <c r="L92" s="34">
        <v>8037.82</v>
      </c>
      <c r="M92" s="34">
        <v>8037.83</v>
      </c>
      <c r="N92" s="34">
        <v>0</v>
      </c>
      <c r="O92" s="34">
        <v>91095.35</v>
      </c>
      <c r="P92" s="30"/>
      <c r="Q92" s="46">
        <v>43312</v>
      </c>
      <c r="R92" s="46">
        <v>43312</v>
      </c>
      <c r="S92" s="47" t="str">
        <f t="shared" si="1"/>
        <v>-</v>
      </c>
    </row>
    <row r="93" spans="1:19" s="6" customFormat="1" ht="51" x14ac:dyDescent="0.25">
      <c r="A93" s="36" t="s">
        <v>492</v>
      </c>
      <c r="B93" s="36">
        <v>0</v>
      </c>
      <c r="C93" s="37" t="s">
        <v>493</v>
      </c>
      <c r="D93" s="36">
        <v>0</v>
      </c>
      <c r="E93" s="36">
        <v>0</v>
      </c>
      <c r="F93" s="36">
        <v>0</v>
      </c>
      <c r="G93" s="36">
        <v>0</v>
      </c>
      <c r="H93" s="36">
        <v>0</v>
      </c>
      <c r="I93" s="36">
        <v>0</v>
      </c>
      <c r="J93" s="40">
        <v>0</v>
      </c>
      <c r="K93" s="40">
        <v>0</v>
      </c>
      <c r="L93" s="40">
        <v>0</v>
      </c>
      <c r="M93" s="40">
        <v>0</v>
      </c>
      <c r="N93" s="40">
        <v>0</v>
      </c>
      <c r="O93" s="40">
        <v>0</v>
      </c>
      <c r="P93" s="40"/>
      <c r="Q93" s="40">
        <v>0</v>
      </c>
      <c r="R93" s="40"/>
      <c r="S93" s="49">
        <f t="shared" si="1"/>
        <v>0</v>
      </c>
    </row>
    <row r="94" spans="1:19" s="6" customFormat="1" x14ac:dyDescent="0.25">
      <c r="A94" s="38" t="s">
        <v>494</v>
      </c>
      <c r="B94" s="38">
        <v>0</v>
      </c>
      <c r="C94" s="39" t="s">
        <v>495</v>
      </c>
      <c r="D94" s="38">
        <v>0</v>
      </c>
      <c r="E94" s="38">
        <v>0</v>
      </c>
      <c r="F94" s="38">
        <v>0</v>
      </c>
      <c r="G94" s="38">
        <v>0</v>
      </c>
      <c r="H94" s="38">
        <v>0</v>
      </c>
      <c r="I94" s="38">
        <v>0</v>
      </c>
      <c r="J94" s="41">
        <v>0</v>
      </c>
      <c r="K94" s="41">
        <v>0</v>
      </c>
      <c r="L94" s="41">
        <v>0</v>
      </c>
      <c r="M94" s="41">
        <v>0</v>
      </c>
      <c r="N94" s="41">
        <v>0</v>
      </c>
      <c r="O94" s="41">
        <v>0</v>
      </c>
      <c r="P94" s="41"/>
      <c r="Q94" s="41">
        <v>0</v>
      </c>
      <c r="R94" s="41"/>
      <c r="S94" s="50">
        <f t="shared" si="1"/>
        <v>0</v>
      </c>
    </row>
    <row r="95" spans="1:19" s="6" customFormat="1" ht="38.25" x14ac:dyDescent="0.25">
      <c r="A95" s="34" t="s">
        <v>496</v>
      </c>
      <c r="B95" s="34" t="s">
        <v>497</v>
      </c>
      <c r="C95" s="35" t="s">
        <v>498</v>
      </c>
      <c r="D95" s="34" t="s">
        <v>187</v>
      </c>
      <c r="E95" s="34" t="s">
        <v>499</v>
      </c>
      <c r="F95" s="34" t="s">
        <v>500</v>
      </c>
      <c r="G95" s="34" t="s">
        <v>501</v>
      </c>
      <c r="H95" s="34" t="s">
        <v>191</v>
      </c>
      <c r="I95" s="34">
        <v>0</v>
      </c>
      <c r="J95" s="42">
        <v>169733.46</v>
      </c>
      <c r="K95" s="42">
        <v>25460.02</v>
      </c>
      <c r="L95" s="42">
        <v>0</v>
      </c>
      <c r="M95" s="42">
        <v>0</v>
      </c>
      <c r="N95" s="42">
        <v>0</v>
      </c>
      <c r="O95" s="42">
        <v>144273.44</v>
      </c>
      <c r="P95" s="30"/>
      <c r="Q95" s="46">
        <v>42644</v>
      </c>
      <c r="R95" s="46">
        <v>42644</v>
      </c>
      <c r="S95" s="47" t="str">
        <f t="shared" si="1"/>
        <v>-</v>
      </c>
    </row>
    <row r="96" spans="1:19" s="6" customFormat="1" ht="25.5" x14ac:dyDescent="0.25">
      <c r="A96" s="34" t="s">
        <v>502</v>
      </c>
      <c r="B96" s="34" t="s">
        <v>503</v>
      </c>
      <c r="C96" s="35" t="s">
        <v>504</v>
      </c>
      <c r="D96" s="34" t="s">
        <v>199</v>
      </c>
      <c r="E96" s="34" t="s">
        <v>499</v>
      </c>
      <c r="F96" s="34" t="s">
        <v>244</v>
      </c>
      <c r="G96" s="34" t="s">
        <v>501</v>
      </c>
      <c r="H96" s="34" t="s">
        <v>191</v>
      </c>
      <c r="I96" s="34">
        <v>0</v>
      </c>
      <c r="J96" s="42">
        <v>65250</v>
      </c>
      <c r="K96" s="42">
        <v>9788</v>
      </c>
      <c r="L96" s="42">
        <v>0</v>
      </c>
      <c r="M96" s="42">
        <v>0</v>
      </c>
      <c r="N96" s="42">
        <v>0</v>
      </c>
      <c r="O96" s="42">
        <v>55462</v>
      </c>
      <c r="P96" s="30"/>
      <c r="Q96" s="46">
        <v>42644</v>
      </c>
      <c r="R96" s="46">
        <v>42644</v>
      </c>
      <c r="S96" s="47" t="str">
        <f t="shared" si="1"/>
        <v>-</v>
      </c>
    </row>
    <row r="97" spans="1:19" s="6" customFormat="1" ht="25.5" x14ac:dyDescent="0.25">
      <c r="A97" s="34" t="s">
        <v>505</v>
      </c>
      <c r="B97" s="34" t="s">
        <v>506</v>
      </c>
      <c r="C97" s="35" t="s">
        <v>507</v>
      </c>
      <c r="D97" s="34" t="s">
        <v>218</v>
      </c>
      <c r="E97" s="34" t="s">
        <v>499</v>
      </c>
      <c r="F97" s="34" t="s">
        <v>316</v>
      </c>
      <c r="G97" s="34" t="s">
        <v>501</v>
      </c>
      <c r="H97" s="34" t="s">
        <v>191</v>
      </c>
      <c r="I97" s="34">
        <v>0</v>
      </c>
      <c r="J97" s="42">
        <v>191806.42</v>
      </c>
      <c r="K97" s="42">
        <v>28770.97</v>
      </c>
      <c r="L97" s="42">
        <v>0</v>
      </c>
      <c r="M97" s="42">
        <v>0</v>
      </c>
      <c r="N97" s="42">
        <v>0</v>
      </c>
      <c r="O97" s="42">
        <v>163035.45000000001</v>
      </c>
      <c r="P97" s="30"/>
      <c r="Q97" s="46">
        <v>42644</v>
      </c>
      <c r="R97" s="46">
        <v>42644</v>
      </c>
      <c r="S97" s="47" t="str">
        <f t="shared" si="1"/>
        <v>-</v>
      </c>
    </row>
    <row r="98" spans="1:19" s="6" customFormat="1" ht="25.5" x14ac:dyDescent="0.25">
      <c r="A98" s="34" t="s">
        <v>508</v>
      </c>
      <c r="B98" s="34" t="s">
        <v>509</v>
      </c>
      <c r="C98" s="35" t="s">
        <v>510</v>
      </c>
      <c r="D98" s="34" t="s">
        <v>511</v>
      </c>
      <c r="E98" s="34" t="s">
        <v>499</v>
      </c>
      <c r="F98" s="34" t="s">
        <v>281</v>
      </c>
      <c r="G98" s="34" t="s">
        <v>501</v>
      </c>
      <c r="H98" s="34" t="s">
        <v>191</v>
      </c>
      <c r="I98" s="34">
        <v>0</v>
      </c>
      <c r="J98" s="42">
        <v>905836.09</v>
      </c>
      <c r="K98" s="42">
        <v>680455.98</v>
      </c>
      <c r="L98" s="42">
        <v>0</v>
      </c>
      <c r="M98" s="42">
        <v>0</v>
      </c>
      <c r="N98" s="42">
        <v>0</v>
      </c>
      <c r="O98" s="42">
        <v>225380.11</v>
      </c>
      <c r="P98" s="30"/>
      <c r="Q98" s="46">
        <v>42705</v>
      </c>
      <c r="R98" s="46">
        <v>42705</v>
      </c>
      <c r="S98" s="47" t="str">
        <f t="shared" si="1"/>
        <v>-</v>
      </c>
    </row>
    <row r="99" spans="1:19" s="6" customFormat="1" x14ac:dyDescent="0.25">
      <c r="A99" s="38" t="s">
        <v>512</v>
      </c>
      <c r="B99" s="38" t="s">
        <v>181</v>
      </c>
      <c r="C99" s="39" t="s">
        <v>513</v>
      </c>
      <c r="D99" s="38">
        <v>0</v>
      </c>
      <c r="E99" s="38">
        <v>0</v>
      </c>
      <c r="F99" s="38">
        <v>0</v>
      </c>
      <c r="G99" s="38">
        <v>0</v>
      </c>
      <c r="H99" s="38">
        <v>0</v>
      </c>
      <c r="I99" s="38">
        <v>0</v>
      </c>
      <c r="J99" s="41">
        <v>0</v>
      </c>
      <c r="K99" s="41">
        <v>0</v>
      </c>
      <c r="L99" s="41">
        <v>0</v>
      </c>
      <c r="M99" s="41">
        <v>0</v>
      </c>
      <c r="N99" s="41">
        <v>0</v>
      </c>
      <c r="O99" s="41">
        <v>0</v>
      </c>
      <c r="P99" s="41"/>
      <c r="Q99" s="41">
        <v>0</v>
      </c>
      <c r="R99" s="41"/>
      <c r="S99" s="50">
        <f t="shared" si="1"/>
        <v>0</v>
      </c>
    </row>
    <row r="100" spans="1:19" s="6" customFormat="1" ht="25.5" x14ac:dyDescent="0.25">
      <c r="A100" s="34" t="s">
        <v>514</v>
      </c>
      <c r="B100" s="34" t="s">
        <v>515</v>
      </c>
      <c r="C100" s="35" t="s">
        <v>516</v>
      </c>
      <c r="D100" s="34" t="s">
        <v>187</v>
      </c>
      <c r="E100" s="34" t="s">
        <v>499</v>
      </c>
      <c r="F100" s="34" t="s">
        <v>517</v>
      </c>
      <c r="G100" s="34" t="s">
        <v>518</v>
      </c>
      <c r="H100" s="34" t="s">
        <v>191</v>
      </c>
      <c r="I100" s="34">
        <v>0</v>
      </c>
      <c r="J100" s="42">
        <v>557789.41</v>
      </c>
      <c r="K100" s="42">
        <v>83668.41</v>
      </c>
      <c r="L100" s="42">
        <v>0</v>
      </c>
      <c r="M100" s="42">
        <v>0</v>
      </c>
      <c r="N100" s="42">
        <v>0</v>
      </c>
      <c r="O100" s="42">
        <v>474121</v>
      </c>
      <c r="P100" s="30"/>
      <c r="Q100" s="46">
        <v>42430</v>
      </c>
      <c r="R100" s="46">
        <v>42430</v>
      </c>
      <c r="S100" s="47" t="str">
        <f t="shared" si="1"/>
        <v>-</v>
      </c>
    </row>
    <row r="101" spans="1:19" s="6" customFormat="1" ht="25.5" x14ac:dyDescent="0.25">
      <c r="A101" s="34" t="s">
        <v>519</v>
      </c>
      <c r="B101" s="34" t="s">
        <v>520</v>
      </c>
      <c r="C101" s="35" t="s">
        <v>521</v>
      </c>
      <c r="D101" s="34" t="s">
        <v>199</v>
      </c>
      <c r="E101" s="34" t="s">
        <v>499</v>
      </c>
      <c r="F101" s="34" t="s">
        <v>522</v>
      </c>
      <c r="G101" s="34" t="s">
        <v>518</v>
      </c>
      <c r="H101" s="34" t="s">
        <v>191</v>
      </c>
      <c r="I101" s="34">
        <v>0</v>
      </c>
      <c r="J101" s="42">
        <v>203981.18</v>
      </c>
      <c r="K101" s="42">
        <v>30597.18</v>
      </c>
      <c r="L101" s="42">
        <v>0</v>
      </c>
      <c r="M101" s="42">
        <v>0</v>
      </c>
      <c r="N101" s="42">
        <v>0</v>
      </c>
      <c r="O101" s="42">
        <v>173384</v>
      </c>
      <c r="P101" s="30"/>
      <c r="Q101" s="46">
        <v>42430</v>
      </c>
      <c r="R101" s="46">
        <v>42430</v>
      </c>
      <c r="S101" s="47" t="str">
        <f t="shared" si="1"/>
        <v>-</v>
      </c>
    </row>
    <row r="102" spans="1:19" s="6" customFormat="1" ht="25.5" x14ac:dyDescent="0.25">
      <c r="A102" s="34" t="s">
        <v>523</v>
      </c>
      <c r="B102" s="34" t="s">
        <v>524</v>
      </c>
      <c r="C102" s="35" t="s">
        <v>525</v>
      </c>
      <c r="D102" s="34" t="s">
        <v>218</v>
      </c>
      <c r="E102" s="34" t="s">
        <v>499</v>
      </c>
      <c r="F102" s="34" t="s">
        <v>248</v>
      </c>
      <c r="G102" s="34" t="s">
        <v>518</v>
      </c>
      <c r="H102" s="34" t="s">
        <v>191</v>
      </c>
      <c r="I102" s="34">
        <v>0</v>
      </c>
      <c r="J102" s="42">
        <v>297848.24</v>
      </c>
      <c r="K102" s="42">
        <v>44677.24</v>
      </c>
      <c r="L102" s="42">
        <v>0</v>
      </c>
      <c r="M102" s="42">
        <v>0</v>
      </c>
      <c r="N102" s="42">
        <v>0</v>
      </c>
      <c r="O102" s="42">
        <v>253171</v>
      </c>
      <c r="P102" s="30"/>
      <c r="Q102" s="46">
        <v>42430</v>
      </c>
      <c r="R102" s="46">
        <v>42430</v>
      </c>
      <c r="S102" s="47" t="str">
        <f t="shared" si="1"/>
        <v>-</v>
      </c>
    </row>
    <row r="103" spans="1:19" s="6" customFormat="1" ht="25.5" x14ac:dyDescent="0.25">
      <c r="A103" s="34" t="s">
        <v>526</v>
      </c>
      <c r="B103" s="34" t="s">
        <v>527</v>
      </c>
      <c r="C103" s="35" t="s">
        <v>528</v>
      </c>
      <c r="D103" s="34" t="s">
        <v>194</v>
      </c>
      <c r="E103" s="34" t="s">
        <v>499</v>
      </c>
      <c r="F103" s="34" t="s">
        <v>281</v>
      </c>
      <c r="G103" s="34" t="s">
        <v>518</v>
      </c>
      <c r="H103" s="34" t="s">
        <v>191</v>
      </c>
      <c r="I103" s="34">
        <v>0</v>
      </c>
      <c r="J103" s="42">
        <v>1467581.1764705882</v>
      </c>
      <c r="K103" s="42">
        <v>220137.17647058822</v>
      </c>
      <c r="L103" s="42">
        <v>0</v>
      </c>
      <c r="M103" s="42">
        <v>0</v>
      </c>
      <c r="N103" s="42">
        <v>0</v>
      </c>
      <c r="O103" s="42">
        <v>1247444</v>
      </c>
      <c r="P103" s="30"/>
      <c r="Q103" s="46">
        <v>42430</v>
      </c>
      <c r="R103" s="46">
        <v>42430</v>
      </c>
      <c r="S103" s="47" t="str">
        <f t="shared" si="1"/>
        <v>-</v>
      </c>
    </row>
    <row r="104" spans="1:19" s="6" customFormat="1" ht="25.5" x14ac:dyDescent="0.25">
      <c r="A104" s="36" t="s">
        <v>529</v>
      </c>
      <c r="B104" s="36" t="s">
        <v>181</v>
      </c>
      <c r="C104" s="37" t="s">
        <v>530</v>
      </c>
      <c r="D104" s="36">
        <v>0</v>
      </c>
      <c r="E104" s="36">
        <v>0</v>
      </c>
      <c r="F104" s="36">
        <v>0</v>
      </c>
      <c r="G104" s="36">
        <v>0</v>
      </c>
      <c r="H104" s="36">
        <v>0</v>
      </c>
      <c r="I104" s="36">
        <v>0</v>
      </c>
      <c r="J104" s="40">
        <v>0</v>
      </c>
      <c r="K104" s="40">
        <v>0</v>
      </c>
      <c r="L104" s="40">
        <v>0</v>
      </c>
      <c r="M104" s="40">
        <v>0</v>
      </c>
      <c r="N104" s="40">
        <v>0</v>
      </c>
      <c r="O104" s="40">
        <v>0</v>
      </c>
      <c r="P104" s="40"/>
      <c r="Q104" s="40">
        <v>0</v>
      </c>
      <c r="R104" s="40"/>
      <c r="S104" s="49">
        <f t="shared" si="1"/>
        <v>0</v>
      </c>
    </row>
    <row r="105" spans="1:19" s="6" customFormat="1" ht="38.25" x14ac:dyDescent="0.25">
      <c r="A105" s="36" t="s">
        <v>531</v>
      </c>
      <c r="B105" s="36" t="s">
        <v>181</v>
      </c>
      <c r="C105" s="37" t="s">
        <v>532</v>
      </c>
      <c r="D105" s="36">
        <v>0</v>
      </c>
      <c r="E105" s="36">
        <v>0</v>
      </c>
      <c r="F105" s="36">
        <v>0</v>
      </c>
      <c r="G105" s="36">
        <v>0</v>
      </c>
      <c r="H105" s="36">
        <v>0</v>
      </c>
      <c r="I105" s="36">
        <v>0</v>
      </c>
      <c r="J105" s="40">
        <v>0</v>
      </c>
      <c r="K105" s="40">
        <v>0</v>
      </c>
      <c r="L105" s="40">
        <v>0</v>
      </c>
      <c r="M105" s="40">
        <v>0</v>
      </c>
      <c r="N105" s="40">
        <v>0</v>
      </c>
      <c r="O105" s="40">
        <v>0</v>
      </c>
      <c r="P105" s="40"/>
      <c r="Q105" s="40">
        <v>0</v>
      </c>
      <c r="R105" s="40"/>
      <c r="S105" s="49">
        <f t="shared" si="1"/>
        <v>0</v>
      </c>
    </row>
    <row r="106" spans="1:19" s="6" customFormat="1" ht="25.5" x14ac:dyDescent="0.25">
      <c r="A106" s="38" t="s">
        <v>533</v>
      </c>
      <c r="B106" s="38" t="s">
        <v>181</v>
      </c>
      <c r="C106" s="39" t="s">
        <v>534</v>
      </c>
      <c r="D106" s="38">
        <v>0</v>
      </c>
      <c r="E106" s="38">
        <v>0</v>
      </c>
      <c r="F106" s="38">
        <v>0</v>
      </c>
      <c r="G106" s="38">
        <v>0</v>
      </c>
      <c r="H106" s="38">
        <v>0</v>
      </c>
      <c r="I106" s="38">
        <v>0</v>
      </c>
      <c r="J106" s="41">
        <v>0</v>
      </c>
      <c r="K106" s="41">
        <v>0</v>
      </c>
      <c r="L106" s="41">
        <v>0</v>
      </c>
      <c r="M106" s="41">
        <v>0</v>
      </c>
      <c r="N106" s="41">
        <v>0</v>
      </c>
      <c r="O106" s="41">
        <v>0</v>
      </c>
      <c r="P106" s="41"/>
      <c r="Q106" s="41">
        <v>0</v>
      </c>
      <c r="R106" s="41"/>
      <c r="S106" s="50">
        <f t="shared" si="1"/>
        <v>0</v>
      </c>
    </row>
    <row r="107" spans="1:19" s="6" customFormat="1" ht="38.25" x14ac:dyDescent="0.25">
      <c r="A107" s="34" t="s">
        <v>535</v>
      </c>
      <c r="B107" s="34" t="s">
        <v>536</v>
      </c>
      <c r="C107" s="35" t="s">
        <v>537</v>
      </c>
      <c r="D107" s="34" t="s">
        <v>199</v>
      </c>
      <c r="E107" s="34" t="s">
        <v>188</v>
      </c>
      <c r="F107" s="34" t="s">
        <v>325</v>
      </c>
      <c r="G107" s="34" t="s">
        <v>538</v>
      </c>
      <c r="H107" s="34" t="s">
        <v>191</v>
      </c>
      <c r="I107" s="34">
        <v>0</v>
      </c>
      <c r="J107" s="42">
        <v>510000</v>
      </c>
      <c r="K107" s="42">
        <v>76500</v>
      </c>
      <c r="L107" s="42">
        <v>0</v>
      </c>
      <c r="M107" s="42">
        <v>0</v>
      </c>
      <c r="N107" s="42">
        <v>0</v>
      </c>
      <c r="O107" s="42">
        <v>433500</v>
      </c>
      <c r="P107" s="30"/>
      <c r="Q107" s="46">
        <v>43040</v>
      </c>
      <c r="R107" s="46">
        <v>43009</v>
      </c>
      <c r="S107" s="47" t="str">
        <f t="shared" si="1"/>
        <v>-</v>
      </c>
    </row>
    <row r="108" spans="1:19" s="6" customFormat="1" ht="38.25" x14ac:dyDescent="0.25">
      <c r="A108" s="34" t="s">
        <v>539</v>
      </c>
      <c r="B108" s="34" t="s">
        <v>540</v>
      </c>
      <c r="C108" s="35" t="s">
        <v>541</v>
      </c>
      <c r="D108" s="34" t="s">
        <v>199</v>
      </c>
      <c r="E108" s="34" t="s">
        <v>188</v>
      </c>
      <c r="F108" s="34" t="s">
        <v>325</v>
      </c>
      <c r="G108" s="34" t="s">
        <v>538</v>
      </c>
      <c r="H108" s="34" t="s">
        <v>191</v>
      </c>
      <c r="I108" s="34">
        <v>0</v>
      </c>
      <c r="J108" s="42">
        <v>421508</v>
      </c>
      <c r="K108" s="42">
        <v>63227</v>
      </c>
      <c r="L108" s="42">
        <v>0</v>
      </c>
      <c r="M108" s="42">
        <v>0</v>
      </c>
      <c r="N108" s="42">
        <v>0</v>
      </c>
      <c r="O108" s="42">
        <v>358281</v>
      </c>
      <c r="P108" s="30"/>
      <c r="Q108" s="46">
        <v>43435</v>
      </c>
      <c r="R108" s="16"/>
      <c r="S108" s="47" t="str">
        <f t="shared" si="1"/>
        <v>-</v>
      </c>
    </row>
    <row r="109" spans="1:19" s="6" customFormat="1" ht="38.25" x14ac:dyDescent="0.25">
      <c r="A109" s="36" t="s">
        <v>542</v>
      </c>
      <c r="B109" s="36" t="s">
        <v>181</v>
      </c>
      <c r="C109" s="37" t="s">
        <v>543</v>
      </c>
      <c r="D109" s="36">
        <v>0</v>
      </c>
      <c r="E109" s="36">
        <v>0</v>
      </c>
      <c r="F109" s="36">
        <v>0</v>
      </c>
      <c r="G109" s="36">
        <v>0</v>
      </c>
      <c r="H109" s="36">
        <v>0</v>
      </c>
      <c r="I109" s="36">
        <v>0</v>
      </c>
      <c r="J109" s="40">
        <v>0</v>
      </c>
      <c r="K109" s="40">
        <v>0</v>
      </c>
      <c r="L109" s="40">
        <v>0</v>
      </c>
      <c r="M109" s="40">
        <v>0</v>
      </c>
      <c r="N109" s="40">
        <v>0</v>
      </c>
      <c r="O109" s="40">
        <v>0</v>
      </c>
      <c r="P109" s="40"/>
      <c r="Q109" s="40">
        <v>0</v>
      </c>
      <c r="R109" s="40"/>
      <c r="S109" s="49">
        <f t="shared" si="1"/>
        <v>0</v>
      </c>
    </row>
    <row r="110" spans="1:19" s="6" customFormat="1" ht="51" x14ac:dyDescent="0.25">
      <c r="A110" s="36" t="s">
        <v>544</v>
      </c>
      <c r="B110" s="36" t="s">
        <v>181</v>
      </c>
      <c r="C110" s="37" t="s">
        <v>545</v>
      </c>
      <c r="D110" s="36">
        <v>0</v>
      </c>
      <c r="E110" s="36">
        <v>0</v>
      </c>
      <c r="F110" s="36">
        <v>0</v>
      </c>
      <c r="G110" s="36">
        <v>0</v>
      </c>
      <c r="H110" s="36">
        <v>0</v>
      </c>
      <c r="I110" s="36">
        <v>0</v>
      </c>
      <c r="J110" s="40">
        <v>0</v>
      </c>
      <c r="K110" s="40">
        <v>0</v>
      </c>
      <c r="L110" s="40">
        <v>0</v>
      </c>
      <c r="M110" s="40">
        <v>0</v>
      </c>
      <c r="N110" s="40">
        <v>0</v>
      </c>
      <c r="O110" s="40">
        <v>0</v>
      </c>
      <c r="P110" s="40"/>
      <c r="Q110" s="40">
        <v>0</v>
      </c>
      <c r="R110" s="40"/>
      <c r="S110" s="49">
        <f t="shared" si="1"/>
        <v>0</v>
      </c>
    </row>
    <row r="111" spans="1:19" s="6" customFormat="1" ht="38.25" x14ac:dyDescent="0.25">
      <c r="A111" s="38" t="s">
        <v>546</v>
      </c>
      <c r="B111" s="38" t="s">
        <v>181</v>
      </c>
      <c r="C111" s="39" t="s">
        <v>547</v>
      </c>
      <c r="D111" s="38">
        <v>0</v>
      </c>
      <c r="E111" s="38">
        <v>0</v>
      </c>
      <c r="F111" s="38">
        <v>0</v>
      </c>
      <c r="G111" s="38">
        <v>0</v>
      </c>
      <c r="H111" s="38">
        <v>0</v>
      </c>
      <c r="I111" s="38">
        <v>0</v>
      </c>
      <c r="J111" s="41">
        <v>0</v>
      </c>
      <c r="K111" s="41">
        <v>0</v>
      </c>
      <c r="L111" s="41">
        <v>0</v>
      </c>
      <c r="M111" s="41">
        <v>0</v>
      </c>
      <c r="N111" s="41">
        <v>0</v>
      </c>
      <c r="O111" s="41">
        <v>0</v>
      </c>
      <c r="P111" s="41"/>
      <c r="Q111" s="41">
        <v>0</v>
      </c>
      <c r="R111" s="41"/>
      <c r="S111" s="50">
        <f t="shared" si="1"/>
        <v>0</v>
      </c>
    </row>
    <row r="112" spans="1:19" s="6" customFormat="1" ht="25.5" x14ac:dyDescent="0.25">
      <c r="A112" s="34" t="s">
        <v>548</v>
      </c>
      <c r="B112" s="34" t="s">
        <v>549</v>
      </c>
      <c r="C112" s="35" t="s">
        <v>550</v>
      </c>
      <c r="D112" s="35" t="s">
        <v>551</v>
      </c>
      <c r="E112" s="34" t="s">
        <v>552</v>
      </c>
      <c r="F112" s="35" t="s">
        <v>415</v>
      </c>
      <c r="G112" s="34" t="s">
        <v>553</v>
      </c>
      <c r="H112" s="34" t="s">
        <v>191</v>
      </c>
      <c r="I112" s="34">
        <v>0</v>
      </c>
      <c r="J112" s="42">
        <v>1538175.43</v>
      </c>
      <c r="K112" s="42">
        <v>350264.18</v>
      </c>
      <c r="L112" s="42">
        <v>0</v>
      </c>
      <c r="M112" s="42">
        <v>0</v>
      </c>
      <c r="N112" s="42">
        <v>0</v>
      </c>
      <c r="O112" s="42">
        <v>1187911.25</v>
      </c>
      <c r="P112" s="30"/>
      <c r="Q112" s="46">
        <v>42522</v>
      </c>
      <c r="R112" s="46">
        <v>42491</v>
      </c>
      <c r="S112" s="47" t="str">
        <f t="shared" si="1"/>
        <v>-</v>
      </c>
    </row>
    <row r="113" spans="1:19" s="6" customFormat="1" ht="38.25" x14ac:dyDescent="0.25">
      <c r="A113" s="34" t="s">
        <v>554</v>
      </c>
      <c r="B113" s="34" t="s">
        <v>555</v>
      </c>
      <c r="C113" s="35" t="s">
        <v>556</v>
      </c>
      <c r="D113" s="35" t="s">
        <v>557</v>
      </c>
      <c r="E113" s="34" t="s">
        <v>552</v>
      </c>
      <c r="F113" s="35" t="s">
        <v>522</v>
      </c>
      <c r="G113" s="34" t="s">
        <v>553</v>
      </c>
      <c r="H113" s="34" t="s">
        <v>191</v>
      </c>
      <c r="I113" s="34">
        <v>0</v>
      </c>
      <c r="J113" s="42">
        <v>617660.84</v>
      </c>
      <c r="K113" s="42">
        <v>262385.8</v>
      </c>
      <c r="L113" s="42">
        <v>0</v>
      </c>
      <c r="M113" s="42">
        <v>0</v>
      </c>
      <c r="N113" s="42">
        <v>0</v>
      </c>
      <c r="O113" s="42">
        <v>355275.04</v>
      </c>
      <c r="P113" s="30"/>
      <c r="Q113" s="46">
        <v>42522</v>
      </c>
      <c r="R113" s="46">
        <v>42520</v>
      </c>
      <c r="S113" s="47" t="str">
        <f t="shared" si="1"/>
        <v>-</v>
      </c>
    </row>
    <row r="114" spans="1:19" s="6" customFormat="1" ht="25.5" x14ac:dyDescent="0.25">
      <c r="A114" s="34" t="s">
        <v>558</v>
      </c>
      <c r="B114" s="34" t="s">
        <v>559</v>
      </c>
      <c r="C114" s="35" t="s">
        <v>560</v>
      </c>
      <c r="D114" s="35" t="s">
        <v>561</v>
      </c>
      <c r="E114" s="34" t="s">
        <v>552</v>
      </c>
      <c r="F114" s="35" t="s">
        <v>316</v>
      </c>
      <c r="G114" s="34" t="s">
        <v>553</v>
      </c>
      <c r="H114" s="34" t="s">
        <v>191</v>
      </c>
      <c r="I114" s="34">
        <v>0</v>
      </c>
      <c r="J114" s="42">
        <v>1902679.07</v>
      </c>
      <c r="K114" s="42">
        <v>743921.52</v>
      </c>
      <c r="L114" s="42">
        <v>0</v>
      </c>
      <c r="M114" s="42">
        <v>0</v>
      </c>
      <c r="N114" s="42">
        <v>0</v>
      </c>
      <c r="O114" s="42">
        <v>1158757.55</v>
      </c>
      <c r="P114" s="30"/>
      <c r="Q114" s="46">
        <v>42522</v>
      </c>
      <c r="R114" s="46">
        <v>42522</v>
      </c>
      <c r="S114" s="47" t="str">
        <f t="shared" si="1"/>
        <v>-</v>
      </c>
    </row>
    <row r="115" spans="1:19" s="6" customFormat="1" ht="38.25" x14ac:dyDescent="0.25">
      <c r="A115" s="34" t="s">
        <v>562</v>
      </c>
      <c r="B115" s="34" t="s">
        <v>563</v>
      </c>
      <c r="C115" s="35" t="s">
        <v>564</v>
      </c>
      <c r="D115" s="35" t="s">
        <v>565</v>
      </c>
      <c r="E115" s="34" t="s">
        <v>552</v>
      </c>
      <c r="F115" s="35" t="s">
        <v>281</v>
      </c>
      <c r="G115" s="34" t="s">
        <v>553</v>
      </c>
      <c r="H115" s="34" t="s">
        <v>191</v>
      </c>
      <c r="I115" s="34">
        <v>0</v>
      </c>
      <c r="J115" s="42">
        <v>2854494.11</v>
      </c>
      <c r="K115" s="42">
        <v>603558.57999999996</v>
      </c>
      <c r="L115" s="42">
        <v>0</v>
      </c>
      <c r="M115" s="42">
        <v>603558.57999999996</v>
      </c>
      <c r="N115" s="42">
        <v>0</v>
      </c>
      <c r="O115" s="42">
        <v>1647376.95</v>
      </c>
      <c r="P115" s="30"/>
      <c r="Q115" s="46">
        <v>42522</v>
      </c>
      <c r="R115" s="46">
        <v>42520</v>
      </c>
      <c r="S115" s="47" t="str">
        <f t="shared" si="1"/>
        <v>-</v>
      </c>
    </row>
    <row r="116" spans="1:19" s="6" customFormat="1" ht="38.25" x14ac:dyDescent="0.25">
      <c r="A116" s="34" t="s">
        <v>566</v>
      </c>
      <c r="B116" s="34" t="s">
        <v>567</v>
      </c>
      <c r="C116" s="35" t="s">
        <v>568</v>
      </c>
      <c r="D116" s="35" t="s">
        <v>551</v>
      </c>
      <c r="E116" s="34" t="s">
        <v>552</v>
      </c>
      <c r="F116" s="35" t="s">
        <v>415</v>
      </c>
      <c r="G116" s="34" t="s">
        <v>553</v>
      </c>
      <c r="H116" s="34" t="s">
        <v>191</v>
      </c>
      <c r="I116" s="34">
        <v>0</v>
      </c>
      <c r="J116" s="42">
        <v>444870</v>
      </c>
      <c r="K116" s="42">
        <v>320131.20000000001</v>
      </c>
      <c r="L116" s="42">
        <v>0</v>
      </c>
      <c r="M116" s="42">
        <v>0</v>
      </c>
      <c r="N116" s="42">
        <v>0</v>
      </c>
      <c r="O116" s="42">
        <v>124738.8</v>
      </c>
      <c r="P116" s="30"/>
      <c r="Q116" s="46">
        <v>43225</v>
      </c>
      <c r="R116" s="46">
        <v>43256</v>
      </c>
      <c r="S116" s="47">
        <f t="shared" si="1"/>
        <v>-1.0333333333333334</v>
      </c>
    </row>
    <row r="117" spans="1:19" s="6" customFormat="1" ht="38.25" x14ac:dyDescent="0.25">
      <c r="A117" s="34" t="s">
        <v>569</v>
      </c>
      <c r="B117" s="34" t="s">
        <v>570</v>
      </c>
      <c r="C117" s="35" t="s">
        <v>571</v>
      </c>
      <c r="D117" s="35" t="s">
        <v>557</v>
      </c>
      <c r="E117" s="34" t="s">
        <v>552</v>
      </c>
      <c r="F117" s="35" t="s">
        <v>522</v>
      </c>
      <c r="G117" s="34" t="s">
        <v>553</v>
      </c>
      <c r="H117" s="34" t="s">
        <v>191</v>
      </c>
      <c r="I117" s="34">
        <v>0</v>
      </c>
      <c r="J117" s="42">
        <v>136161.48000000001</v>
      </c>
      <c r="K117" s="42">
        <v>29723.21</v>
      </c>
      <c r="L117" s="42">
        <v>0</v>
      </c>
      <c r="M117" s="42">
        <v>0</v>
      </c>
      <c r="N117" s="42">
        <v>0</v>
      </c>
      <c r="O117" s="42">
        <v>106438.27</v>
      </c>
      <c r="P117" s="30"/>
      <c r="Q117" s="46">
        <v>43160</v>
      </c>
      <c r="R117" s="46">
        <v>43160</v>
      </c>
      <c r="S117" s="47" t="str">
        <f t="shared" si="1"/>
        <v>-</v>
      </c>
    </row>
    <row r="118" spans="1:19" s="6" customFormat="1" ht="25.5" x14ac:dyDescent="0.25">
      <c r="A118" s="34" t="s">
        <v>572</v>
      </c>
      <c r="B118" s="34" t="s">
        <v>573</v>
      </c>
      <c r="C118" s="35" t="s">
        <v>574</v>
      </c>
      <c r="D118" s="35" t="s">
        <v>561</v>
      </c>
      <c r="E118" s="34" t="s">
        <v>552</v>
      </c>
      <c r="F118" s="35" t="s">
        <v>316</v>
      </c>
      <c r="G118" s="34" t="s">
        <v>553</v>
      </c>
      <c r="H118" s="34" t="s">
        <v>191</v>
      </c>
      <c r="I118" s="34">
        <v>0</v>
      </c>
      <c r="J118" s="42">
        <v>548947.86</v>
      </c>
      <c r="K118" s="42">
        <v>274473.93</v>
      </c>
      <c r="L118" s="42">
        <v>0</v>
      </c>
      <c r="M118" s="42">
        <v>0</v>
      </c>
      <c r="N118" s="42">
        <v>0</v>
      </c>
      <c r="O118" s="42">
        <v>274473.93</v>
      </c>
      <c r="P118" s="30"/>
      <c r="Q118" s="46">
        <v>43311</v>
      </c>
      <c r="R118" s="46">
        <v>43311</v>
      </c>
      <c r="S118" s="47" t="str">
        <f t="shared" si="1"/>
        <v>-</v>
      </c>
    </row>
    <row r="119" spans="1:19" s="6" customFormat="1" ht="38.25" x14ac:dyDescent="0.25">
      <c r="A119" s="34" t="s">
        <v>575</v>
      </c>
      <c r="B119" s="34" t="s">
        <v>576</v>
      </c>
      <c r="C119" s="35" t="s">
        <v>577</v>
      </c>
      <c r="D119" s="35" t="s">
        <v>565</v>
      </c>
      <c r="E119" s="34" t="s">
        <v>552</v>
      </c>
      <c r="F119" s="35" t="s">
        <v>281</v>
      </c>
      <c r="G119" s="34" t="s">
        <v>553</v>
      </c>
      <c r="H119" s="34" t="s">
        <v>191</v>
      </c>
      <c r="I119" s="34">
        <v>0</v>
      </c>
      <c r="J119" s="42">
        <v>646255.83000000007</v>
      </c>
      <c r="K119" s="42">
        <v>150423.45000000001</v>
      </c>
      <c r="L119" s="42">
        <v>0</v>
      </c>
      <c r="M119" s="42">
        <v>150423.45000000001</v>
      </c>
      <c r="N119" s="42">
        <v>0</v>
      </c>
      <c r="O119" s="42">
        <v>345408.93</v>
      </c>
      <c r="P119" s="30"/>
      <c r="Q119" s="46">
        <v>43368</v>
      </c>
      <c r="R119" s="46">
        <v>43342</v>
      </c>
      <c r="S119" s="47" t="str">
        <f t="shared" si="1"/>
        <v>-</v>
      </c>
    </row>
    <row r="120" spans="1:19" s="6" customFormat="1" x14ac:dyDescent="0.25">
      <c r="A120" s="38" t="s">
        <v>578</v>
      </c>
      <c r="B120" s="38" t="s">
        <v>181</v>
      </c>
      <c r="C120" s="39" t="s">
        <v>579</v>
      </c>
      <c r="D120" s="38">
        <v>0</v>
      </c>
      <c r="E120" s="38">
        <v>0</v>
      </c>
      <c r="F120" s="38">
        <v>0</v>
      </c>
      <c r="G120" s="38">
        <v>0</v>
      </c>
      <c r="H120" s="38">
        <v>0</v>
      </c>
      <c r="I120" s="38">
        <v>0</v>
      </c>
      <c r="J120" s="41">
        <v>0</v>
      </c>
      <c r="K120" s="41">
        <v>0</v>
      </c>
      <c r="L120" s="41">
        <v>0</v>
      </c>
      <c r="M120" s="41">
        <v>0</v>
      </c>
      <c r="N120" s="41">
        <v>0</v>
      </c>
      <c r="O120" s="41">
        <v>0</v>
      </c>
      <c r="P120" s="41"/>
      <c r="Q120" s="41">
        <v>0</v>
      </c>
      <c r="R120" s="41"/>
      <c r="S120" s="50">
        <f t="shared" si="1"/>
        <v>0</v>
      </c>
    </row>
    <row r="121" spans="1:19" s="6" customFormat="1" ht="38.25" x14ac:dyDescent="0.25">
      <c r="A121" s="34" t="s">
        <v>580</v>
      </c>
      <c r="B121" s="34" t="s">
        <v>581</v>
      </c>
      <c r="C121" s="35" t="s">
        <v>582</v>
      </c>
      <c r="D121" s="35" t="s">
        <v>565</v>
      </c>
      <c r="E121" s="34" t="s">
        <v>552</v>
      </c>
      <c r="F121" s="34" t="s">
        <v>281</v>
      </c>
      <c r="G121" s="34" t="s">
        <v>583</v>
      </c>
      <c r="H121" s="34" t="s">
        <v>191</v>
      </c>
      <c r="I121" s="34">
        <v>0</v>
      </c>
      <c r="J121" s="42">
        <v>1681106.52</v>
      </c>
      <c r="K121" s="42">
        <v>252165.98</v>
      </c>
      <c r="L121" s="42">
        <v>0</v>
      </c>
      <c r="M121" s="42">
        <v>0</v>
      </c>
      <c r="N121" s="42">
        <v>0</v>
      </c>
      <c r="O121" s="42">
        <v>1428940.54</v>
      </c>
      <c r="P121" s="30"/>
      <c r="Q121" s="46">
        <v>42491</v>
      </c>
      <c r="R121" s="46">
        <v>42491</v>
      </c>
      <c r="S121" s="47" t="str">
        <f t="shared" si="1"/>
        <v>-</v>
      </c>
    </row>
    <row r="122" spans="1:19" s="6" customFormat="1" ht="25.5" x14ac:dyDescent="0.25">
      <c r="A122" s="36" t="s">
        <v>584</v>
      </c>
      <c r="B122" s="36" t="s">
        <v>181</v>
      </c>
      <c r="C122" s="37" t="s">
        <v>585</v>
      </c>
      <c r="D122" s="36">
        <v>0</v>
      </c>
      <c r="E122" s="36">
        <v>0</v>
      </c>
      <c r="F122" s="36">
        <v>0</v>
      </c>
      <c r="G122" s="36">
        <v>0</v>
      </c>
      <c r="H122" s="36">
        <v>0</v>
      </c>
      <c r="I122" s="36">
        <v>0</v>
      </c>
      <c r="J122" s="40">
        <v>0</v>
      </c>
      <c r="K122" s="40">
        <v>0</v>
      </c>
      <c r="L122" s="40">
        <v>0</v>
      </c>
      <c r="M122" s="40">
        <v>0</v>
      </c>
      <c r="N122" s="40">
        <v>0</v>
      </c>
      <c r="O122" s="40">
        <v>0</v>
      </c>
      <c r="P122" s="40"/>
      <c r="Q122" s="40">
        <v>0</v>
      </c>
      <c r="R122" s="40"/>
      <c r="S122" s="49">
        <f t="shared" si="1"/>
        <v>0</v>
      </c>
    </row>
    <row r="123" spans="1:19" s="6" customFormat="1" ht="25.5" x14ac:dyDescent="0.25">
      <c r="A123" s="38" t="s">
        <v>586</v>
      </c>
      <c r="B123" s="38" t="s">
        <v>181</v>
      </c>
      <c r="C123" s="39" t="s">
        <v>587</v>
      </c>
      <c r="D123" s="38">
        <v>0</v>
      </c>
      <c r="E123" s="38">
        <v>0</v>
      </c>
      <c r="F123" s="38">
        <v>0</v>
      </c>
      <c r="G123" s="38">
        <v>0</v>
      </c>
      <c r="H123" s="38">
        <v>0</v>
      </c>
      <c r="I123" s="38">
        <v>0</v>
      </c>
      <c r="J123" s="41">
        <v>0</v>
      </c>
      <c r="K123" s="41">
        <v>0</v>
      </c>
      <c r="L123" s="41">
        <v>0</v>
      </c>
      <c r="M123" s="41">
        <v>0</v>
      </c>
      <c r="N123" s="41">
        <v>0</v>
      </c>
      <c r="O123" s="41">
        <v>0</v>
      </c>
      <c r="P123" s="41"/>
      <c r="Q123" s="41">
        <v>0</v>
      </c>
      <c r="R123" s="41"/>
      <c r="S123" s="50">
        <f t="shared" si="1"/>
        <v>0</v>
      </c>
    </row>
    <row r="124" spans="1:19" s="6" customFormat="1" ht="25.5" x14ac:dyDescent="0.25">
      <c r="A124" s="34" t="s">
        <v>588</v>
      </c>
      <c r="B124" s="34" t="s">
        <v>589</v>
      </c>
      <c r="C124" s="35" t="s">
        <v>590</v>
      </c>
      <c r="D124" s="34" t="s">
        <v>591</v>
      </c>
      <c r="E124" s="34" t="s">
        <v>552</v>
      </c>
      <c r="F124" s="34" t="s">
        <v>325</v>
      </c>
      <c r="G124" s="34" t="s">
        <v>592</v>
      </c>
      <c r="H124" s="34" t="s">
        <v>191</v>
      </c>
      <c r="I124" s="34">
        <v>0</v>
      </c>
      <c r="J124" s="42">
        <v>2800256.02</v>
      </c>
      <c r="K124" s="42">
        <v>0</v>
      </c>
      <c r="L124" s="42">
        <v>0</v>
      </c>
      <c r="M124" s="42">
        <v>0</v>
      </c>
      <c r="N124" s="42">
        <v>420038.40000000002</v>
      </c>
      <c r="O124" s="42">
        <v>2380217.62</v>
      </c>
      <c r="P124" s="30"/>
      <c r="Q124" s="46">
        <v>42826</v>
      </c>
      <c r="R124" s="46">
        <v>42705</v>
      </c>
      <c r="S124" s="47" t="str">
        <f t="shared" si="1"/>
        <v>-</v>
      </c>
    </row>
    <row r="125" spans="1:19" s="6" customFormat="1" ht="38.25" x14ac:dyDescent="0.25">
      <c r="A125" s="36" t="s">
        <v>593</v>
      </c>
      <c r="B125" s="36" t="s">
        <v>181</v>
      </c>
      <c r="C125" s="37" t="s">
        <v>594</v>
      </c>
      <c r="D125" s="36">
        <v>0</v>
      </c>
      <c r="E125" s="36">
        <v>0</v>
      </c>
      <c r="F125" s="36">
        <v>0</v>
      </c>
      <c r="G125" s="36">
        <v>0</v>
      </c>
      <c r="H125" s="36">
        <v>0</v>
      </c>
      <c r="I125" s="36">
        <v>0</v>
      </c>
      <c r="J125" s="40">
        <v>0</v>
      </c>
      <c r="K125" s="40">
        <v>0</v>
      </c>
      <c r="L125" s="40">
        <v>0</v>
      </c>
      <c r="M125" s="40">
        <v>0</v>
      </c>
      <c r="N125" s="40">
        <v>0</v>
      </c>
      <c r="O125" s="40">
        <v>0</v>
      </c>
      <c r="P125" s="40"/>
      <c r="Q125" s="40">
        <v>0</v>
      </c>
      <c r="R125" s="40"/>
      <c r="S125" s="49">
        <f t="shared" si="1"/>
        <v>0</v>
      </c>
    </row>
    <row r="126" spans="1:19" s="6" customFormat="1" ht="38.25" x14ac:dyDescent="0.25">
      <c r="A126" s="36" t="s">
        <v>595</v>
      </c>
      <c r="B126" s="36" t="s">
        <v>181</v>
      </c>
      <c r="C126" s="37" t="s">
        <v>596</v>
      </c>
      <c r="D126" s="36">
        <v>0</v>
      </c>
      <c r="E126" s="36">
        <v>0</v>
      </c>
      <c r="F126" s="36">
        <v>0</v>
      </c>
      <c r="G126" s="36">
        <v>0</v>
      </c>
      <c r="H126" s="36">
        <v>0</v>
      </c>
      <c r="I126" s="36">
        <v>0</v>
      </c>
      <c r="J126" s="40">
        <v>0</v>
      </c>
      <c r="K126" s="40">
        <v>0</v>
      </c>
      <c r="L126" s="40">
        <v>0</v>
      </c>
      <c r="M126" s="40">
        <v>0</v>
      </c>
      <c r="N126" s="40">
        <v>0</v>
      </c>
      <c r="O126" s="40">
        <v>0</v>
      </c>
      <c r="P126" s="40"/>
      <c r="Q126" s="40">
        <v>0</v>
      </c>
      <c r="R126" s="40"/>
      <c r="S126" s="49">
        <f t="shared" si="1"/>
        <v>0</v>
      </c>
    </row>
    <row r="127" spans="1:19" s="6" customFormat="1" x14ac:dyDescent="0.25">
      <c r="A127" s="38" t="s">
        <v>597</v>
      </c>
      <c r="B127" s="38" t="s">
        <v>181</v>
      </c>
      <c r="C127" s="39" t="s">
        <v>598</v>
      </c>
      <c r="D127" s="38">
        <v>0</v>
      </c>
      <c r="E127" s="38">
        <v>0</v>
      </c>
      <c r="F127" s="38">
        <v>0</v>
      </c>
      <c r="G127" s="38">
        <v>0</v>
      </c>
      <c r="H127" s="38">
        <v>0</v>
      </c>
      <c r="I127" s="38">
        <v>0</v>
      </c>
      <c r="J127" s="41">
        <v>0</v>
      </c>
      <c r="K127" s="41">
        <v>0</v>
      </c>
      <c r="L127" s="41">
        <v>0</v>
      </c>
      <c r="M127" s="41">
        <v>0</v>
      </c>
      <c r="N127" s="41">
        <v>0</v>
      </c>
      <c r="O127" s="41">
        <v>0</v>
      </c>
      <c r="P127" s="41"/>
      <c r="Q127" s="41">
        <v>0</v>
      </c>
      <c r="R127" s="41"/>
      <c r="S127" s="50">
        <f t="shared" si="1"/>
        <v>0</v>
      </c>
    </row>
    <row r="128" spans="1:19" s="6" customFormat="1" ht="25.5" x14ac:dyDescent="0.25">
      <c r="A128" s="34" t="s">
        <v>599</v>
      </c>
      <c r="B128" s="34" t="s">
        <v>600</v>
      </c>
      <c r="C128" s="35" t="s">
        <v>601</v>
      </c>
      <c r="D128" s="34" t="s">
        <v>199</v>
      </c>
      <c r="E128" s="34" t="s">
        <v>552</v>
      </c>
      <c r="F128" s="34" t="s">
        <v>522</v>
      </c>
      <c r="G128" s="34" t="s">
        <v>602</v>
      </c>
      <c r="H128" s="34" t="s">
        <v>191</v>
      </c>
      <c r="I128" s="34">
        <v>0</v>
      </c>
      <c r="J128" s="42">
        <v>363047.26</v>
      </c>
      <c r="K128" s="42">
        <v>54457.09</v>
      </c>
      <c r="L128" s="42">
        <v>0</v>
      </c>
      <c r="M128" s="42">
        <v>0</v>
      </c>
      <c r="N128" s="42">
        <v>0</v>
      </c>
      <c r="O128" s="42">
        <v>308590.17</v>
      </c>
      <c r="P128" s="30"/>
      <c r="Q128" s="46">
        <v>42644</v>
      </c>
      <c r="R128" s="46">
        <v>42644</v>
      </c>
      <c r="S128" s="47" t="str">
        <f t="shared" si="1"/>
        <v>-</v>
      </c>
    </row>
    <row r="129" spans="1:22" ht="25.5" x14ac:dyDescent="0.25">
      <c r="A129" s="34" t="s">
        <v>603</v>
      </c>
      <c r="B129" s="34" t="s">
        <v>604</v>
      </c>
      <c r="C129" s="35" t="s">
        <v>605</v>
      </c>
      <c r="D129" s="34" t="s">
        <v>218</v>
      </c>
      <c r="E129" s="34" t="s">
        <v>552</v>
      </c>
      <c r="F129" s="34" t="s">
        <v>316</v>
      </c>
      <c r="G129" s="34" t="s">
        <v>602</v>
      </c>
      <c r="H129" s="34" t="s">
        <v>191</v>
      </c>
      <c r="I129" s="34">
        <v>0</v>
      </c>
      <c r="J129" s="42">
        <v>53554.71</v>
      </c>
      <c r="K129" s="42">
        <v>8033.21</v>
      </c>
      <c r="L129" s="42">
        <v>0</v>
      </c>
      <c r="M129" s="42">
        <v>0</v>
      </c>
      <c r="N129" s="42">
        <v>0</v>
      </c>
      <c r="O129" s="42">
        <v>45521.5</v>
      </c>
      <c r="P129" s="15"/>
      <c r="Q129" s="46">
        <v>42644</v>
      </c>
      <c r="R129" s="46">
        <v>42614</v>
      </c>
      <c r="S129" s="47" t="str">
        <f t="shared" si="1"/>
        <v>-</v>
      </c>
    </row>
    <row r="130" spans="1:22" x14ac:dyDescent="0.25">
      <c r="A130" s="34" t="s">
        <v>606</v>
      </c>
      <c r="B130" s="34" t="s">
        <v>607</v>
      </c>
      <c r="C130" s="35" t="s">
        <v>608</v>
      </c>
      <c r="D130" s="34" t="s">
        <v>218</v>
      </c>
      <c r="E130" s="34" t="s">
        <v>552</v>
      </c>
      <c r="F130" s="34" t="s">
        <v>316</v>
      </c>
      <c r="G130" s="34" t="s">
        <v>602</v>
      </c>
      <c r="H130" s="34" t="s">
        <v>191</v>
      </c>
      <c r="I130" s="34">
        <v>0</v>
      </c>
      <c r="J130" s="42">
        <v>920732.19000000018</v>
      </c>
      <c r="K130" s="42">
        <v>138109.82</v>
      </c>
      <c r="L130" s="42">
        <v>0</v>
      </c>
      <c r="M130" s="42">
        <v>0</v>
      </c>
      <c r="N130" s="42">
        <v>0</v>
      </c>
      <c r="O130" s="42">
        <v>782622.37000000011</v>
      </c>
      <c r="P130" s="14" t="s">
        <v>33</v>
      </c>
      <c r="Q130" s="46">
        <v>43373</v>
      </c>
      <c r="R130" s="46">
        <v>43373</v>
      </c>
      <c r="S130" s="47" t="str">
        <f t="shared" si="1"/>
        <v>-</v>
      </c>
    </row>
    <row r="131" spans="1:22" hidden="1" x14ac:dyDescent="0.25">
      <c r="A131" s="34" t="s">
        <v>609</v>
      </c>
      <c r="B131" s="34" t="s">
        <v>610</v>
      </c>
      <c r="C131" s="35" t="s">
        <v>611</v>
      </c>
      <c r="D131" s="34" t="s">
        <v>218</v>
      </c>
      <c r="E131" s="34" t="s">
        <v>552</v>
      </c>
      <c r="F131" s="34" t="s">
        <v>316</v>
      </c>
      <c r="G131" s="34" t="s">
        <v>602</v>
      </c>
      <c r="H131" s="34" t="s">
        <v>191</v>
      </c>
      <c r="I131" s="34">
        <v>0</v>
      </c>
      <c r="J131" s="42">
        <v>296511.84999999998</v>
      </c>
      <c r="K131" s="42">
        <v>44476.78</v>
      </c>
      <c r="L131" s="42">
        <v>0</v>
      </c>
      <c r="M131" s="42">
        <v>0</v>
      </c>
      <c r="N131" s="42">
        <v>0</v>
      </c>
      <c r="O131" s="42">
        <v>252035.07</v>
      </c>
      <c r="P131" s="14" t="s">
        <v>33</v>
      </c>
      <c r="Q131" s="46">
        <v>0</v>
      </c>
      <c r="R131" s="14"/>
      <c r="S131" s="47" t="str">
        <f t="shared" si="1"/>
        <v>-</v>
      </c>
    </row>
    <row r="132" spans="1:22" ht="25.5" x14ac:dyDescent="0.25">
      <c r="A132" s="34" t="s">
        <v>612</v>
      </c>
      <c r="B132" s="34" t="s">
        <v>613</v>
      </c>
      <c r="C132" s="35" t="s">
        <v>614</v>
      </c>
      <c r="D132" s="34" t="s">
        <v>194</v>
      </c>
      <c r="E132" s="34" t="s">
        <v>552</v>
      </c>
      <c r="F132" s="34" t="s">
        <v>281</v>
      </c>
      <c r="G132" s="34" t="s">
        <v>602</v>
      </c>
      <c r="H132" s="34" t="s">
        <v>191</v>
      </c>
      <c r="I132" s="34">
        <v>0</v>
      </c>
      <c r="J132" s="42">
        <v>351002.55</v>
      </c>
      <c r="K132" s="42">
        <v>52650.39</v>
      </c>
      <c r="L132" s="42">
        <v>0</v>
      </c>
      <c r="M132" s="42">
        <v>0</v>
      </c>
      <c r="N132" s="42">
        <v>0</v>
      </c>
      <c r="O132" s="42">
        <v>298352.15999999997</v>
      </c>
      <c r="P132" s="14" t="s">
        <v>33</v>
      </c>
      <c r="Q132" s="46">
        <v>42644</v>
      </c>
      <c r="R132" s="46">
        <v>42614</v>
      </c>
      <c r="S132" s="47" t="str">
        <f t="shared" si="1"/>
        <v>-</v>
      </c>
    </row>
    <row r="133" spans="1:22" ht="15.75" x14ac:dyDescent="0.25">
      <c r="A133" s="34" t="s">
        <v>615</v>
      </c>
      <c r="B133" s="34" t="s">
        <v>616</v>
      </c>
      <c r="C133" s="35" t="s">
        <v>617</v>
      </c>
      <c r="D133" s="34" t="s">
        <v>187</v>
      </c>
      <c r="E133" s="34" t="s">
        <v>552</v>
      </c>
      <c r="F133" s="34" t="s">
        <v>415</v>
      </c>
      <c r="G133" s="34" t="s">
        <v>602</v>
      </c>
      <c r="H133" s="34" t="s">
        <v>191</v>
      </c>
      <c r="I133" s="34">
        <v>0</v>
      </c>
      <c r="J133" s="42">
        <v>419348</v>
      </c>
      <c r="K133" s="42">
        <v>62902.2</v>
      </c>
      <c r="L133" s="42">
        <v>0</v>
      </c>
      <c r="M133" s="42">
        <v>0</v>
      </c>
      <c r="N133" s="42">
        <v>0</v>
      </c>
      <c r="O133" s="42">
        <v>356445.8</v>
      </c>
      <c r="P133" s="15"/>
      <c r="Q133" s="46">
        <v>42644</v>
      </c>
      <c r="R133" s="46">
        <v>42614</v>
      </c>
      <c r="S133" s="47" t="str">
        <f t="shared" ref="S133:S134" si="2">IF(O133&gt;0,IF(Q133&gt;=R133,"-",(Q133-R133)/30),0)</f>
        <v>-</v>
      </c>
    </row>
    <row r="134" spans="1:22" ht="38.25" x14ac:dyDescent="0.25">
      <c r="A134" s="34" t="s">
        <v>618</v>
      </c>
      <c r="B134" s="34" t="s">
        <v>619</v>
      </c>
      <c r="C134" s="35" t="s">
        <v>620</v>
      </c>
      <c r="D134" s="34" t="s">
        <v>187</v>
      </c>
      <c r="E134" s="34" t="s">
        <v>552</v>
      </c>
      <c r="F134" s="34" t="s">
        <v>415</v>
      </c>
      <c r="G134" s="34" t="s">
        <v>602</v>
      </c>
      <c r="H134" s="34" t="s">
        <v>191</v>
      </c>
      <c r="I134" s="34">
        <v>0</v>
      </c>
      <c r="J134" s="42">
        <v>129411.77</v>
      </c>
      <c r="K134" s="42">
        <v>19411.77</v>
      </c>
      <c r="L134" s="42">
        <v>0</v>
      </c>
      <c r="M134" s="42">
        <v>0</v>
      </c>
      <c r="N134" s="42">
        <v>0</v>
      </c>
      <c r="O134" s="42">
        <v>110000</v>
      </c>
      <c r="P134" s="15"/>
      <c r="Q134" s="46">
        <v>43373</v>
      </c>
      <c r="R134" s="46">
        <v>43326</v>
      </c>
      <c r="S134" s="47" t="str">
        <f t="shared" si="2"/>
        <v>-</v>
      </c>
    </row>
    <row r="135" spans="1:22" ht="15.75" x14ac:dyDescent="0.25">
      <c r="A135" s="4" t="s">
        <v>40</v>
      </c>
    </row>
    <row r="136" spans="1:22" ht="15.75" x14ac:dyDescent="0.25">
      <c r="A136" s="4" t="s">
        <v>122</v>
      </c>
    </row>
    <row r="137" spans="1:22" ht="15.75" x14ac:dyDescent="0.25">
      <c r="A137" s="4" t="s">
        <v>41</v>
      </c>
    </row>
    <row r="138" spans="1:22" x14ac:dyDescent="0.25">
      <c r="A138" s="128" t="s">
        <v>119</v>
      </c>
      <c r="B138" s="128"/>
      <c r="C138" s="128"/>
      <c r="D138" s="128"/>
      <c r="E138" s="128"/>
      <c r="F138" s="128"/>
      <c r="G138" s="128"/>
      <c r="H138" s="128"/>
      <c r="I138" s="128"/>
      <c r="J138" s="128"/>
      <c r="K138" s="128"/>
      <c r="L138" s="128"/>
      <c r="M138" s="128"/>
      <c r="N138" s="128"/>
      <c r="O138" s="128"/>
      <c r="P138" s="128"/>
      <c r="Q138" s="128"/>
      <c r="R138" s="128"/>
      <c r="S138" s="128"/>
      <c r="T138" s="128"/>
      <c r="U138" s="128"/>
      <c r="V138" s="128"/>
    </row>
    <row r="142" spans="1:22" x14ac:dyDescent="0.25">
      <c r="R142" s="113"/>
    </row>
    <row r="143" spans="1:22" x14ac:dyDescent="0.25">
      <c r="R143" s="113"/>
    </row>
    <row r="144" spans="1:22" x14ac:dyDescent="0.25">
      <c r="R144" s="113"/>
    </row>
    <row r="145" spans="18:18" x14ac:dyDescent="0.25">
      <c r="R145" s="113"/>
    </row>
    <row r="146" spans="18:18" x14ac:dyDescent="0.25">
      <c r="R146" s="113"/>
    </row>
    <row r="147" spans="18:18" x14ac:dyDescent="0.25">
      <c r="R147" s="113"/>
    </row>
  </sheetData>
  <mergeCells count="5">
    <mergeCell ref="A138:V138"/>
    <mergeCell ref="A2:I2"/>
    <mergeCell ref="J2:P2"/>
    <mergeCell ref="Q2:S2"/>
    <mergeCell ref="R1:S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5"/>
  <sheetViews>
    <sheetView showZeros="0" topLeftCell="J130" workbookViewId="0">
      <selection activeCell="Q17" sqref="Q17"/>
    </sheetView>
  </sheetViews>
  <sheetFormatPr defaultRowHeight="15" x14ac:dyDescent="0.25"/>
  <cols>
    <col min="2" max="2" width="16.85546875" customWidth="1"/>
    <col min="3" max="3" width="45.85546875" customWidth="1"/>
    <col min="4" max="4" width="12.7109375" customWidth="1"/>
    <col min="5" max="5" width="10.5703125" customWidth="1"/>
    <col min="6" max="6" width="12.140625" customWidth="1"/>
    <col min="7" max="7" width="17.42578125" customWidth="1"/>
    <col min="10" max="10" width="11.28515625" customWidth="1"/>
    <col min="11" max="11" width="12.28515625" customWidth="1"/>
    <col min="15" max="15" width="10.140625" customWidth="1"/>
    <col min="16" max="16" width="9.140625" style="6"/>
    <col min="18" max="18" width="9" customWidth="1"/>
    <col min="19" max="19" width="9.85546875" customWidth="1"/>
  </cols>
  <sheetData>
    <row r="1" spans="1:23" ht="15.75" x14ac:dyDescent="0.25">
      <c r="A1" s="1" t="s">
        <v>42</v>
      </c>
      <c r="B1" s="10"/>
      <c r="C1" s="10"/>
      <c r="D1" s="10"/>
      <c r="E1" s="10"/>
      <c r="F1" s="10"/>
      <c r="G1" s="10"/>
      <c r="H1" s="10"/>
      <c r="I1" s="10"/>
      <c r="J1" s="9"/>
      <c r="K1" s="11"/>
      <c r="L1" s="11"/>
      <c r="M1" s="11"/>
      <c r="N1" s="11"/>
      <c r="O1" s="11"/>
      <c r="P1" s="11"/>
      <c r="Q1" s="11"/>
      <c r="R1" s="11"/>
      <c r="S1" s="11"/>
      <c r="T1" s="11"/>
      <c r="U1" s="11"/>
      <c r="V1" s="11"/>
      <c r="W1" s="11"/>
    </row>
    <row r="2" spans="1:23" ht="25.5" customHeight="1" x14ac:dyDescent="0.25">
      <c r="A2" s="121" t="s">
        <v>13</v>
      </c>
      <c r="B2" s="121"/>
      <c r="C2" s="121"/>
      <c r="D2" s="121"/>
      <c r="E2" s="121"/>
      <c r="F2" s="121"/>
      <c r="G2" s="121"/>
      <c r="H2" s="121"/>
      <c r="I2" s="121"/>
      <c r="J2" s="131" t="s">
        <v>14</v>
      </c>
      <c r="K2" s="132"/>
      <c r="L2" s="132"/>
      <c r="M2" s="132"/>
      <c r="N2" s="132"/>
      <c r="O2" s="132"/>
      <c r="P2" s="133"/>
      <c r="Q2" s="121" t="s">
        <v>43</v>
      </c>
      <c r="R2" s="121"/>
      <c r="S2" s="121"/>
    </row>
    <row r="3" spans="1:23" ht="60" x14ac:dyDescent="0.25">
      <c r="A3" s="18" t="s">
        <v>4</v>
      </c>
      <c r="B3" s="18" t="s">
        <v>114</v>
      </c>
      <c r="C3" s="18" t="s">
        <v>16</v>
      </c>
      <c r="D3" s="26" t="s">
        <v>120</v>
      </c>
      <c r="E3" s="18" t="s">
        <v>17</v>
      </c>
      <c r="F3" s="18" t="s">
        <v>18</v>
      </c>
      <c r="G3" s="18" t="s">
        <v>19</v>
      </c>
      <c r="H3" s="18" t="s">
        <v>44</v>
      </c>
      <c r="I3" s="18" t="s">
        <v>45</v>
      </c>
      <c r="J3" s="18" t="s">
        <v>22</v>
      </c>
      <c r="K3" s="18" t="s">
        <v>23</v>
      </c>
      <c r="L3" s="18" t="s">
        <v>24</v>
      </c>
      <c r="M3" s="18" t="s">
        <v>25</v>
      </c>
      <c r="N3" s="18" t="s">
        <v>26</v>
      </c>
      <c r="O3" s="18" t="s">
        <v>27</v>
      </c>
      <c r="P3" s="26" t="s">
        <v>121</v>
      </c>
      <c r="Q3" s="18" t="s">
        <v>28</v>
      </c>
      <c r="R3" s="16" t="s">
        <v>29</v>
      </c>
      <c r="S3" s="18" t="s">
        <v>30</v>
      </c>
    </row>
    <row r="4" spans="1:23" ht="38.25" x14ac:dyDescent="0.25">
      <c r="A4" s="36" t="str">
        <f>'2 lentelė'!A4</f>
        <v>1.1</v>
      </c>
      <c r="B4" s="36" t="str">
        <f>'2 lentelė'!B4</f>
        <v/>
      </c>
      <c r="C4" s="37" t="str">
        <f>'2 lentelė'!C4</f>
        <v>Tikslas. Mažinti išsivystymo skirtumus regiono viduje, skatinti ūkinės veiklos įvairovę mieste ir kaime, didinti ekonomikos augimą.</v>
      </c>
      <c r="D4" s="36">
        <f>'2 lentelė'!D4</f>
        <v>0</v>
      </c>
      <c r="E4" s="36">
        <f>'2 lentelė'!E4</f>
        <v>0</v>
      </c>
      <c r="F4" s="36">
        <f>'2 lentelė'!F4</f>
        <v>0</v>
      </c>
      <c r="G4" s="36">
        <f>'2 lentelė'!G4</f>
        <v>0</v>
      </c>
      <c r="H4" s="36">
        <f>'2 lentelė'!H4</f>
        <v>0</v>
      </c>
      <c r="I4" s="36">
        <f>'2 lentelė'!I4</f>
        <v>0</v>
      </c>
      <c r="J4" s="40">
        <f>'2 lentelė'!J4</f>
        <v>0</v>
      </c>
      <c r="K4" s="40">
        <f>'2 lentelė'!K4</f>
        <v>0</v>
      </c>
      <c r="L4" s="40">
        <f>'2 lentelė'!L4</f>
        <v>0</v>
      </c>
      <c r="M4" s="40">
        <f>'2 lentelė'!M4</f>
        <v>0</v>
      </c>
      <c r="N4" s="40">
        <f>'2 lentelė'!N4</f>
        <v>0</v>
      </c>
      <c r="O4" s="40">
        <f>'2 lentelė'!O4</f>
        <v>0</v>
      </c>
      <c r="P4" s="48">
        <f>'2 lentelė'!P4</f>
        <v>0</v>
      </c>
      <c r="Q4" s="36">
        <v>0</v>
      </c>
      <c r="R4" s="40"/>
      <c r="S4" s="49">
        <f>IF(O4&gt;0,IF(Q4&gt;=R4,"-",(Q4-R4)/30),0)</f>
        <v>0</v>
      </c>
    </row>
    <row r="5" spans="1:23" ht="38.25" x14ac:dyDescent="0.25">
      <c r="A5" s="36" t="str">
        <f>'2 lentelė'!A5</f>
        <v>1.1.1</v>
      </c>
      <c r="B5" s="36" t="str">
        <f>'2 lentelė'!B5</f>
        <v/>
      </c>
      <c r="C5" s="37" t="str">
        <f>'2 lentelė'!C5</f>
        <v>Uždavinys. Vystyti tikslines teritorijas, padidinti ūkinės veiklos įvairovę, pagerinti sukurtų darbo vietų pasiekiamumą.</v>
      </c>
      <c r="D5" s="36">
        <f>'2 lentelė'!D5</f>
        <v>0</v>
      </c>
      <c r="E5" s="36">
        <f>'2 lentelė'!E5</f>
        <v>0</v>
      </c>
      <c r="F5" s="36">
        <f>'2 lentelė'!F5</f>
        <v>0</v>
      </c>
      <c r="G5" s="36">
        <f>'2 lentelė'!G5</f>
        <v>0</v>
      </c>
      <c r="H5" s="36">
        <f>'2 lentelė'!H5</f>
        <v>0</v>
      </c>
      <c r="I5" s="36">
        <f>'2 lentelė'!I5</f>
        <v>0</v>
      </c>
      <c r="J5" s="40">
        <f>'2 lentelė'!J5</f>
        <v>0</v>
      </c>
      <c r="K5" s="40">
        <f>'2 lentelė'!K5</f>
        <v>0</v>
      </c>
      <c r="L5" s="40">
        <f>'2 lentelė'!L5</f>
        <v>0</v>
      </c>
      <c r="M5" s="40">
        <f>'2 lentelė'!M5</f>
        <v>0</v>
      </c>
      <c r="N5" s="40">
        <f>'2 lentelė'!N5</f>
        <v>0</v>
      </c>
      <c r="O5" s="40">
        <f>'2 lentelė'!O5</f>
        <v>0</v>
      </c>
      <c r="P5" s="40">
        <f>'2 lentelė'!P5</f>
        <v>0</v>
      </c>
      <c r="Q5" s="44">
        <v>0</v>
      </c>
      <c r="R5" s="40"/>
      <c r="S5" s="49">
        <f t="shared" ref="S5:S68" si="0">IF(O5&gt;0,IF(Q5&gt;=R5,"-",(Q5-R5)/30),0)</f>
        <v>0</v>
      </c>
    </row>
    <row r="6" spans="1:23" ht="25.5" x14ac:dyDescent="0.25">
      <c r="A6" s="38" t="str">
        <f>'2 lentelė'!A6</f>
        <v>1.1.1.1</v>
      </c>
      <c r="B6" s="38" t="str">
        <f>'2 lentelė'!B6</f>
        <v/>
      </c>
      <c r="C6" s="39" t="str">
        <f>'2 lentelė'!C6</f>
        <v>Priemonė: Kaimo (1-6 tūkst. Gyventojų) gyvenamųjų vietovių atnaujinimas</v>
      </c>
      <c r="D6" s="38">
        <f>'2 lentelė'!D6</f>
        <v>0</v>
      </c>
      <c r="E6" s="38">
        <f>'2 lentelė'!E6</f>
        <v>0</v>
      </c>
      <c r="F6" s="38">
        <f>'2 lentelė'!F6</f>
        <v>0</v>
      </c>
      <c r="G6" s="38">
        <f>'2 lentelė'!G6</f>
        <v>0</v>
      </c>
      <c r="H6" s="38">
        <f>'2 lentelė'!H6</f>
        <v>0</v>
      </c>
      <c r="I6" s="38">
        <f>'2 lentelė'!I6</f>
        <v>0</v>
      </c>
      <c r="J6" s="41">
        <f>'2 lentelė'!J6</f>
        <v>0</v>
      </c>
      <c r="K6" s="41">
        <f>'2 lentelė'!K6</f>
        <v>0</v>
      </c>
      <c r="L6" s="41">
        <f>'2 lentelė'!L6</f>
        <v>0</v>
      </c>
      <c r="M6" s="41">
        <f>'2 lentelė'!M6</f>
        <v>0</v>
      </c>
      <c r="N6" s="41">
        <f>'2 lentelė'!N6</f>
        <v>0</v>
      </c>
      <c r="O6" s="41">
        <f>'2 lentelė'!O6</f>
        <v>0</v>
      </c>
      <c r="P6" s="41">
        <f>'2 lentelė'!P6</f>
        <v>0</v>
      </c>
      <c r="Q6" s="45">
        <v>0</v>
      </c>
      <c r="R6" s="41"/>
      <c r="S6" s="50">
        <f t="shared" si="0"/>
        <v>0</v>
      </c>
    </row>
    <row r="7" spans="1:23" ht="25.5" x14ac:dyDescent="0.25">
      <c r="A7" s="34" t="str">
        <f>'2 lentelė'!A7</f>
        <v>1.1.1.1.1</v>
      </c>
      <c r="B7" s="34" t="str">
        <f>'2 lentelė'!B7</f>
        <v>R089908-293034-1125</v>
      </c>
      <c r="C7" s="35" t="str">
        <f>'2 lentelė'!C7</f>
        <v>Šilalės rajono Kvėdarnos gyvenamosios vietovės atnaujinimas</v>
      </c>
      <c r="D7" s="34" t="str">
        <f>'2 lentelė'!D7</f>
        <v>ŠRSA</v>
      </c>
      <c r="E7" s="34" t="str">
        <f>'2 lentelė'!E7</f>
        <v>VRM</v>
      </c>
      <c r="F7" s="34" t="str">
        <f>'2 lentelė'!F7</f>
        <v>Kvėdarna</v>
      </c>
      <c r="G7" s="34" t="str">
        <f>'2 lentelė'!G7</f>
        <v>08.2.1-CPVA-R-908</v>
      </c>
      <c r="H7" s="34" t="str">
        <f>'2 lentelė'!H7</f>
        <v>R</v>
      </c>
      <c r="I7" s="34">
        <f>'2 lentelė'!I7</f>
        <v>0</v>
      </c>
      <c r="J7" s="42">
        <f>'2 lentelė'!J7</f>
        <v>996471.76</v>
      </c>
      <c r="K7" s="42">
        <f>'2 lentelė'!K7</f>
        <v>74735.38</v>
      </c>
      <c r="L7" s="42">
        <f>'2 lentelė'!L7</f>
        <v>74735.38</v>
      </c>
      <c r="M7" s="42">
        <f>'2 lentelė'!M7</f>
        <v>0</v>
      </c>
      <c r="N7" s="42">
        <f>'2 lentelė'!N7</f>
        <v>0</v>
      </c>
      <c r="O7" s="42">
        <f>'2 lentelė'!O7</f>
        <v>847001</v>
      </c>
      <c r="P7" s="30">
        <f>'2 lentelė'!P7</f>
        <v>0</v>
      </c>
      <c r="Q7" s="46">
        <v>42767</v>
      </c>
      <c r="R7" s="46">
        <v>42979</v>
      </c>
      <c r="S7" s="47">
        <f t="shared" si="0"/>
        <v>-7.0666666666666664</v>
      </c>
    </row>
    <row r="8" spans="1:23" x14ac:dyDescent="0.25">
      <c r="A8" s="34" t="str">
        <f>'2 lentelė'!A8</f>
        <v>1.1.1.1.2</v>
      </c>
      <c r="B8" s="34" t="str">
        <f>'2 lentelė'!B8</f>
        <v>R089908-293000-1126</v>
      </c>
      <c r="C8" s="35" t="str">
        <f>'2 lentelė'!C8</f>
        <v>Skaudvilės miesto infrastruktūros sutvarkymas</v>
      </c>
      <c r="D8" s="34" t="str">
        <f>'2 lentelė'!D8</f>
        <v>TRSA</v>
      </c>
      <c r="E8" s="34" t="str">
        <f>'2 lentelė'!E8</f>
        <v>VRM</v>
      </c>
      <c r="F8" s="34" t="str">
        <f>'2 lentelė'!F8</f>
        <v>Skaudvilė</v>
      </c>
      <c r="G8" s="34" t="str">
        <f>'2 lentelė'!G8</f>
        <v>08.2.1-CPVA-R-908</v>
      </c>
      <c r="H8" s="34" t="str">
        <f>'2 lentelė'!H8</f>
        <v>R</v>
      </c>
      <c r="I8" s="34">
        <f>'2 lentelė'!I8</f>
        <v>0</v>
      </c>
      <c r="J8" s="42">
        <f>'2 lentelė'!J8</f>
        <v>870553</v>
      </c>
      <c r="K8" s="42">
        <f>'2 lentelė'!K8</f>
        <v>65292</v>
      </c>
      <c r="L8" s="42">
        <f>'2 lentelė'!L8</f>
        <v>65291</v>
      </c>
      <c r="M8" s="42">
        <f>'2 lentelė'!M8</f>
        <v>0</v>
      </c>
      <c r="N8" s="42">
        <f>'2 lentelė'!N8</f>
        <v>0</v>
      </c>
      <c r="O8" s="42">
        <f>'2 lentelė'!O8</f>
        <v>739970</v>
      </c>
      <c r="P8" s="30">
        <f>'2 lentelė'!P8</f>
        <v>0</v>
      </c>
      <c r="Q8" s="46">
        <v>42614</v>
      </c>
      <c r="R8" s="46">
        <v>42736</v>
      </c>
      <c r="S8" s="47">
        <f t="shared" si="0"/>
        <v>-4.0666666666666664</v>
      </c>
    </row>
    <row r="9" spans="1:23" x14ac:dyDescent="0.25">
      <c r="A9" s="38" t="str">
        <f>'2 lentelė'!A9</f>
        <v>1.1.1.2</v>
      </c>
      <c r="B9" s="38" t="str">
        <f>'2 lentelė'!B9</f>
        <v/>
      </c>
      <c r="C9" s="39" t="str">
        <f>'2 lentelė'!C9</f>
        <v>Priemonė: Miestų kompleksinė plėtra</v>
      </c>
      <c r="D9" s="38">
        <f>'2 lentelė'!D9</f>
        <v>0</v>
      </c>
      <c r="E9" s="38">
        <f>'2 lentelė'!E9</f>
        <v>0</v>
      </c>
      <c r="F9" s="38">
        <f>'2 lentelė'!F9</f>
        <v>0</v>
      </c>
      <c r="G9" s="38">
        <f>'2 lentelė'!G9</f>
        <v>0</v>
      </c>
      <c r="H9" s="38">
        <f>'2 lentelė'!H9</f>
        <v>0</v>
      </c>
      <c r="I9" s="38">
        <f>'2 lentelė'!I9</f>
        <v>0</v>
      </c>
      <c r="J9" s="41">
        <f>'2 lentelė'!J9</f>
        <v>0</v>
      </c>
      <c r="K9" s="41">
        <f>'2 lentelė'!K9</f>
        <v>0</v>
      </c>
      <c r="L9" s="41">
        <f>'2 lentelė'!L9</f>
        <v>0</v>
      </c>
      <c r="M9" s="41">
        <f>'2 lentelė'!M9</f>
        <v>0</v>
      </c>
      <c r="N9" s="41">
        <f>'2 lentelė'!N9</f>
        <v>0</v>
      </c>
      <c r="O9" s="41">
        <f>'2 lentelė'!O9</f>
        <v>0</v>
      </c>
      <c r="P9" s="41">
        <f>'2 lentelė'!P9</f>
        <v>0</v>
      </c>
      <c r="Q9" s="45">
        <v>0</v>
      </c>
      <c r="R9" s="41"/>
      <c r="S9" s="50">
        <f t="shared" si="0"/>
        <v>0</v>
      </c>
    </row>
    <row r="10" spans="1:23" ht="25.5" x14ac:dyDescent="0.25">
      <c r="A10" s="34" t="str">
        <f>'2 lentelė'!A10</f>
        <v>1.1.1.2.1</v>
      </c>
      <c r="B10" s="34" t="str">
        <f>'2 lentelė'!B10</f>
        <v>R089905-290000-1128</v>
      </c>
      <c r="C10" s="35" t="str">
        <f>'2 lentelė'!C10</f>
        <v>Pagėgių miesto Turgaus aikštės įrengimas ir jos prieigų sutvarkymas</v>
      </c>
      <c r="D10" s="34" t="str">
        <f>'2 lentelė'!D10</f>
        <v>PSA</v>
      </c>
      <c r="E10" s="34" t="str">
        <f>'2 lentelė'!E10</f>
        <v>VRM</v>
      </c>
      <c r="F10" s="34" t="str">
        <f>'2 lentelė'!F10</f>
        <v>Pagėgiai</v>
      </c>
      <c r="G10" s="34" t="str">
        <f>'2 lentelė'!G10</f>
        <v xml:space="preserve">07.1.1-CPVA-R-905 </v>
      </c>
      <c r="H10" s="34" t="str">
        <f>'2 lentelė'!H10</f>
        <v>R</v>
      </c>
      <c r="I10" s="34" t="str">
        <f>'2 lentelė'!I10</f>
        <v>ITI</v>
      </c>
      <c r="J10" s="42">
        <f>'2 lentelė'!J10</f>
        <v>613921.55000000005</v>
      </c>
      <c r="K10" s="42">
        <f>'2 lentelė'!K10</f>
        <v>128382.2</v>
      </c>
      <c r="L10" s="42">
        <f>'2 lentelė'!L10</f>
        <v>51109.41</v>
      </c>
      <c r="M10" s="42">
        <f>'2 lentelė'!M10</f>
        <v>0</v>
      </c>
      <c r="N10" s="42">
        <f>'2 lentelė'!N10</f>
        <v>0</v>
      </c>
      <c r="O10" s="42">
        <f>'2 lentelė'!O10</f>
        <v>434429.94</v>
      </c>
      <c r="P10" s="30">
        <f>'2 lentelė'!P10</f>
        <v>0</v>
      </c>
      <c r="Q10" s="46">
        <v>42705</v>
      </c>
      <c r="R10" s="46">
        <v>42736</v>
      </c>
      <c r="S10" s="47">
        <f t="shared" si="0"/>
        <v>-1.0333333333333334</v>
      </c>
    </row>
    <row r="11" spans="1:23" ht="38.25" x14ac:dyDescent="0.25">
      <c r="A11" s="34" t="str">
        <f>'2 lentelė'!A11</f>
        <v>1.1.1.2.2</v>
      </c>
      <c r="B11" s="34" t="str">
        <f>'2 lentelė'!B11</f>
        <v>R089905-280000-1129</v>
      </c>
      <c r="C11" s="35" t="str">
        <f>'2 lentelė'!C11</f>
        <v>Apleistos teritorijos už Kultūros centro Pagėgių mieste konversija ir pritaikymas rekreaciniams, poilsio ir sveikatinimo poreikiams</v>
      </c>
      <c r="D11" s="34" t="str">
        <f>'2 lentelė'!D11</f>
        <v>PSA</v>
      </c>
      <c r="E11" s="34" t="str">
        <f>'2 lentelė'!E11</f>
        <v>VRM</v>
      </c>
      <c r="F11" s="34" t="str">
        <f>'2 lentelė'!F11</f>
        <v>Pagėgiai</v>
      </c>
      <c r="G11" s="34" t="str">
        <f>'2 lentelė'!G11</f>
        <v xml:space="preserve">07.1.1-CPVA-R-905 </v>
      </c>
      <c r="H11" s="34" t="str">
        <f>'2 lentelė'!H11</f>
        <v>R</v>
      </c>
      <c r="I11" s="34" t="str">
        <f>'2 lentelė'!I11</f>
        <v>ITI</v>
      </c>
      <c r="J11" s="42">
        <f>'2 lentelė'!J11</f>
        <v>351133</v>
      </c>
      <c r="K11" s="42">
        <f>'2 lentelė'!K11</f>
        <v>17556.650000000001</v>
      </c>
      <c r="L11" s="42">
        <f>'2 lentelė'!L11</f>
        <v>35113.300000000003</v>
      </c>
      <c r="M11" s="42">
        <f>'2 lentelė'!M11</f>
        <v>0</v>
      </c>
      <c r="N11" s="42">
        <f>'2 lentelė'!N11</f>
        <v>0</v>
      </c>
      <c r="O11" s="42">
        <f>'2 lentelė'!O11</f>
        <v>298463.05</v>
      </c>
      <c r="P11" s="30">
        <f>'2 lentelė'!P11</f>
        <v>0</v>
      </c>
      <c r="Q11" s="46">
        <v>42705</v>
      </c>
      <c r="R11" s="46">
        <v>42705</v>
      </c>
      <c r="S11" s="47" t="str">
        <f t="shared" si="0"/>
        <v>-</v>
      </c>
    </row>
    <row r="12" spans="1:23" ht="25.5" x14ac:dyDescent="0.25">
      <c r="A12" s="38" t="str">
        <f>'2 lentelė'!A12</f>
        <v>1.1.1.3</v>
      </c>
      <c r="B12" s="38" t="str">
        <f>'2 lentelė'!B12</f>
        <v/>
      </c>
      <c r="C12" s="39" t="str">
        <f>'2 lentelė'!C12</f>
        <v>Priemonė: Pereinamojo laikotarpio tikslinių teritorijų vystymas. I</v>
      </c>
      <c r="D12" s="38">
        <f>'2 lentelė'!D12</f>
        <v>0</v>
      </c>
      <c r="E12" s="38">
        <f>'2 lentelė'!E12</f>
        <v>0</v>
      </c>
      <c r="F12" s="38">
        <f>'2 lentelė'!F12</f>
        <v>0</v>
      </c>
      <c r="G12" s="38">
        <f>'2 lentelė'!G12</f>
        <v>0</v>
      </c>
      <c r="H12" s="38">
        <f>'2 lentelė'!H12</f>
        <v>0</v>
      </c>
      <c r="I12" s="38">
        <f>'2 lentelė'!I12</f>
        <v>0</v>
      </c>
      <c r="J12" s="41">
        <f>'2 lentelė'!J12</f>
        <v>0</v>
      </c>
      <c r="K12" s="41">
        <f>'2 lentelė'!K12</f>
        <v>0</v>
      </c>
      <c r="L12" s="41">
        <f>'2 lentelė'!L12</f>
        <v>0</v>
      </c>
      <c r="M12" s="41">
        <f>'2 lentelė'!M12</f>
        <v>0</v>
      </c>
      <c r="N12" s="41">
        <f>'2 lentelė'!N12</f>
        <v>0</v>
      </c>
      <c r="O12" s="41">
        <f>'2 lentelė'!O12</f>
        <v>0</v>
      </c>
      <c r="P12" s="41">
        <f>'2 lentelė'!P12</f>
        <v>0</v>
      </c>
      <c r="Q12" s="45">
        <v>0</v>
      </c>
      <c r="R12" s="41"/>
      <c r="S12" s="50">
        <f t="shared" si="0"/>
        <v>0</v>
      </c>
    </row>
    <row r="13" spans="1:23" ht="38.25" x14ac:dyDescent="0.25">
      <c r="A13" s="34" t="str">
        <f>'2 lentelė'!A13</f>
        <v>1.1.1.3.1</v>
      </c>
      <c r="B13" s="34" t="str">
        <f>'2 lentelė'!B13</f>
        <v>R089902-340000-1131</v>
      </c>
      <c r="C13" s="35" t="str">
        <f>'2 lentelė'!C13</f>
        <v>Apleistos teritorijos Tauragės miesto buvusiame kariniame  miestelyje viešųjų pastatų sutvarkymas ir pritaikymas  bendruomenės poreikiams</v>
      </c>
      <c r="D13" s="34" t="str">
        <f>'2 lentelė'!D13</f>
        <v>TRSA</v>
      </c>
      <c r="E13" s="34" t="str">
        <f>'2 lentelė'!E13</f>
        <v>VRM</v>
      </c>
      <c r="F13" s="34" t="str">
        <f>'2 lentelė'!F13</f>
        <v>Tauragės miestas</v>
      </c>
      <c r="G13" s="34" t="str">
        <f>'2 lentelė'!G13</f>
        <v xml:space="preserve">07.1.1-CPVA-V-902 </v>
      </c>
      <c r="H13" s="34" t="str">
        <f>'2 lentelė'!H13</f>
        <v>V</v>
      </c>
      <c r="I13" s="34" t="str">
        <f>'2 lentelė'!I13</f>
        <v>ITI</v>
      </c>
      <c r="J13" s="42">
        <f>'2 lentelė'!J13</f>
        <v>1436769.54</v>
      </c>
      <c r="K13" s="42">
        <f>'2 lentelė'!K13</f>
        <v>76668</v>
      </c>
      <c r="L13" s="42">
        <f>'2 lentelė'!L13</f>
        <v>491201.54</v>
      </c>
      <c r="M13" s="42">
        <f>'2 lentelė'!M13</f>
        <v>0</v>
      </c>
      <c r="N13" s="42">
        <f>'2 lentelė'!N13</f>
        <v>0</v>
      </c>
      <c r="O13" s="42">
        <f>'2 lentelė'!O13</f>
        <v>868900</v>
      </c>
      <c r="P13" s="30">
        <f>'2 lentelė'!P13</f>
        <v>0</v>
      </c>
      <c r="Q13" s="46">
        <v>42491</v>
      </c>
      <c r="R13" s="46">
        <v>42522</v>
      </c>
      <c r="S13" s="47">
        <f t="shared" si="0"/>
        <v>-1.0333333333333334</v>
      </c>
    </row>
    <row r="14" spans="1:23" ht="25.5" x14ac:dyDescent="0.25">
      <c r="A14" s="38" t="str">
        <f>'2 lentelė'!A14</f>
        <v>1.1.1.4</v>
      </c>
      <c r="B14" s="38" t="str">
        <f>'2 lentelė'!B14</f>
        <v/>
      </c>
      <c r="C14" s="39" t="str">
        <f>'2 lentelė'!C14</f>
        <v>Priemonė: Pereinamojo laikotarpio tikslinių teritorijų vystymas. II</v>
      </c>
      <c r="D14" s="38">
        <f>'2 lentelė'!D14</f>
        <v>0</v>
      </c>
      <c r="E14" s="38">
        <f>'2 lentelė'!E14</f>
        <v>0</v>
      </c>
      <c r="F14" s="38">
        <f>'2 lentelė'!F14</f>
        <v>0</v>
      </c>
      <c r="G14" s="38">
        <f>'2 lentelė'!G14</f>
        <v>0</v>
      </c>
      <c r="H14" s="38">
        <f>'2 lentelė'!H14</f>
        <v>0</v>
      </c>
      <c r="I14" s="38">
        <f>'2 lentelė'!I14</f>
        <v>0</v>
      </c>
      <c r="J14" s="41">
        <f>'2 lentelė'!J14</f>
        <v>0</v>
      </c>
      <c r="K14" s="41">
        <f>'2 lentelė'!K14</f>
        <v>0</v>
      </c>
      <c r="L14" s="41">
        <f>'2 lentelė'!L14</f>
        <v>0</v>
      </c>
      <c r="M14" s="41">
        <f>'2 lentelė'!M14</f>
        <v>0</v>
      </c>
      <c r="N14" s="41">
        <f>'2 lentelė'!N14</f>
        <v>0</v>
      </c>
      <c r="O14" s="41">
        <f>'2 lentelė'!O14</f>
        <v>0</v>
      </c>
      <c r="P14" s="41">
        <f>'2 lentelė'!P14</f>
        <v>0</v>
      </c>
      <c r="Q14" s="45">
        <v>0</v>
      </c>
      <c r="R14" s="41"/>
      <c r="S14" s="50">
        <f t="shared" si="0"/>
        <v>0</v>
      </c>
    </row>
    <row r="15" spans="1:23" ht="25.5" x14ac:dyDescent="0.25">
      <c r="A15" s="34" t="str">
        <f>'2 lentelė'!A15</f>
        <v>1.1.1.4.1</v>
      </c>
      <c r="B15" s="34" t="str">
        <f>'2 lentelė'!B15</f>
        <v>R089903-300000-1133</v>
      </c>
      <c r="C15" s="35" t="str">
        <f>'2 lentelė'!C15</f>
        <v>Gyvenamųjų namų kvartalų kompleksinis sutvarkymas Jurbarko mieste</v>
      </c>
      <c r="D15" s="34" t="str">
        <f>'2 lentelė'!D15</f>
        <v>JRSA</v>
      </c>
      <c r="E15" s="34" t="str">
        <f>'2 lentelė'!E15</f>
        <v>VRM</v>
      </c>
      <c r="F15" s="34" t="str">
        <f>'2 lentelė'!F15</f>
        <v>Jurbarkas</v>
      </c>
      <c r="G15" s="34" t="str">
        <f>'2 lentelė'!G15</f>
        <v xml:space="preserve">07.1.1-CPVA-R-903 </v>
      </c>
      <c r="H15" s="34" t="str">
        <f>'2 lentelė'!H15</f>
        <v>R</v>
      </c>
      <c r="I15" s="34" t="str">
        <f>'2 lentelė'!I15</f>
        <v>ITI</v>
      </c>
      <c r="J15" s="42">
        <f>'2 lentelė'!J15</f>
        <v>364031.13</v>
      </c>
      <c r="K15" s="42">
        <f>'2 lentelė'!K15</f>
        <v>27302.34</v>
      </c>
      <c r="L15" s="42">
        <f>'2 lentelė'!L15</f>
        <v>27302.33</v>
      </c>
      <c r="M15" s="42">
        <f>'2 lentelė'!M15</f>
        <v>0</v>
      </c>
      <c r="N15" s="42">
        <f>'2 lentelė'!N15</f>
        <v>0</v>
      </c>
      <c r="O15" s="42">
        <f>'2 lentelė'!O15</f>
        <v>309426.46000000002</v>
      </c>
      <c r="P15" s="30">
        <f>'2 lentelė'!P15</f>
        <v>0</v>
      </c>
      <c r="Q15" s="46">
        <v>42644</v>
      </c>
      <c r="R15" s="46">
        <v>42644</v>
      </c>
      <c r="S15" s="47" t="str">
        <f t="shared" si="0"/>
        <v>-</v>
      </c>
      <c r="T15" s="51"/>
      <c r="U15" s="51"/>
      <c r="V15" s="51"/>
    </row>
    <row r="16" spans="1:23" ht="51" x14ac:dyDescent="0.25">
      <c r="A16" s="36" t="str">
        <f>'2 lentelė'!A16</f>
        <v>1.1.2.</v>
      </c>
      <c r="B16" s="36" t="str">
        <f>'2 lentelė'!B16</f>
        <v/>
      </c>
      <c r="C16" s="37" t="str">
        <f>'2 lentelė'!C16</f>
        <v>Uždavinys. Mažinti atskirtį tarp miesto ir kaimo, remti kompleksišką kaimo atnaujinimą ir plėtrą,  gerinti kaimo gyvenamąją aplinką, didinti gyventojų užimtumą ir saugumą.</v>
      </c>
      <c r="D16" s="36">
        <f>'2 lentelė'!D16</f>
        <v>0</v>
      </c>
      <c r="E16" s="36">
        <f>'2 lentelė'!E16</f>
        <v>0</v>
      </c>
      <c r="F16" s="36">
        <f>'2 lentelė'!F16</f>
        <v>0</v>
      </c>
      <c r="G16" s="36">
        <f>'2 lentelė'!G16</f>
        <v>0</v>
      </c>
      <c r="H16" s="36">
        <f>'2 lentelė'!H16</f>
        <v>0</v>
      </c>
      <c r="I16" s="36">
        <f>'2 lentelė'!I16</f>
        <v>0</v>
      </c>
      <c r="J16" s="40">
        <f>'2 lentelė'!J16</f>
        <v>0</v>
      </c>
      <c r="K16" s="40">
        <f>'2 lentelė'!K16</f>
        <v>0</v>
      </c>
      <c r="L16" s="40">
        <f>'2 lentelė'!L16</f>
        <v>0</v>
      </c>
      <c r="M16" s="40">
        <f>'2 lentelė'!M16</f>
        <v>0</v>
      </c>
      <c r="N16" s="40">
        <f>'2 lentelė'!N16</f>
        <v>0</v>
      </c>
      <c r="O16" s="40">
        <f>'2 lentelė'!O16</f>
        <v>0</v>
      </c>
      <c r="P16" s="40">
        <f>'2 lentelė'!P16</f>
        <v>0</v>
      </c>
      <c r="Q16" s="44">
        <v>0</v>
      </c>
      <c r="R16" s="40"/>
      <c r="S16" s="49">
        <f t="shared" si="0"/>
        <v>0</v>
      </c>
    </row>
    <row r="17" spans="1:19" ht="25.5" x14ac:dyDescent="0.25">
      <c r="A17" s="38" t="str">
        <f>'2 lentelė'!A17</f>
        <v>1.1.2.1</v>
      </c>
      <c r="B17" s="38" t="str">
        <f>'2 lentelė'!B17</f>
        <v/>
      </c>
      <c r="C17" s="39" t="str">
        <f>'2 lentelė'!C17</f>
        <v>Priemonė: Pagrindinės paslaugos ir kaimų atnaujinimas kaimo vietovėse</v>
      </c>
      <c r="D17" s="38" t="str">
        <f>'2 lentelė'!D17</f>
        <v>JRSA, PSA, ŠRSA, TRSA</v>
      </c>
      <c r="E17" s="38" t="str">
        <f>'2 lentelė'!E17</f>
        <v>ŽŪM</v>
      </c>
      <c r="F17" s="38" t="str">
        <f>'2 lentelė'!F17</f>
        <v>Tauragės regionas</v>
      </c>
      <c r="G17" s="38" t="str">
        <f>'2 lentelė'!G17</f>
        <v>7.2</v>
      </c>
      <c r="H17" s="38" t="str">
        <f>'2 lentelė'!H17</f>
        <v>R</v>
      </c>
      <c r="I17" s="38">
        <f>'2 lentelė'!I17</f>
        <v>0</v>
      </c>
      <c r="J17" s="41">
        <f>'2 lentelė'!J17</f>
        <v>0</v>
      </c>
      <c r="K17" s="41">
        <f>'2 lentelė'!K17</f>
        <v>0</v>
      </c>
      <c r="L17" s="41">
        <f>'2 lentelė'!L17</f>
        <v>0</v>
      </c>
      <c r="M17" s="41">
        <f>'2 lentelė'!M17</f>
        <v>0</v>
      </c>
      <c r="N17" s="41">
        <f>'2 lentelė'!N17</f>
        <v>0</v>
      </c>
      <c r="O17" s="41">
        <f>'2 lentelė'!O17</f>
        <v>3321362</v>
      </c>
      <c r="P17" s="41">
        <f>'2 lentelė'!P17</f>
        <v>0</v>
      </c>
      <c r="Q17" s="45">
        <v>0</v>
      </c>
      <c r="R17" s="41"/>
      <c r="S17" s="50" t="str">
        <f t="shared" si="0"/>
        <v>-</v>
      </c>
    </row>
    <row r="18" spans="1:19" ht="38.25" x14ac:dyDescent="0.25">
      <c r="A18" s="36" t="str">
        <f>'2 lentelė'!A18</f>
        <v>1.2.</v>
      </c>
      <c r="B18" s="36" t="str">
        <f>'2 lentelė'!B18</f>
        <v/>
      </c>
      <c r="C18" s="37" t="str">
        <f>'2 lentelė'!C18</f>
        <v>Tikslas. Pagerinti sąlygas investicijų pritraukimui, sudaryti palankią aplinką verslui vystytis, ekonominės veiklos efektyvumui didinti.</v>
      </c>
      <c r="D18" s="36">
        <f>'2 lentelė'!D18</f>
        <v>0</v>
      </c>
      <c r="E18" s="36">
        <f>'2 lentelė'!E18</f>
        <v>0</v>
      </c>
      <c r="F18" s="36">
        <f>'2 lentelė'!F18</f>
        <v>0</v>
      </c>
      <c r="G18" s="36">
        <f>'2 lentelė'!G18</f>
        <v>0</v>
      </c>
      <c r="H18" s="36">
        <f>'2 lentelė'!H18</f>
        <v>0</v>
      </c>
      <c r="I18" s="36">
        <f>'2 lentelė'!I18</f>
        <v>0</v>
      </c>
      <c r="J18" s="40">
        <f>'2 lentelė'!J18</f>
        <v>0</v>
      </c>
      <c r="K18" s="40">
        <f>'2 lentelė'!K18</f>
        <v>0</v>
      </c>
      <c r="L18" s="40">
        <f>'2 lentelė'!L18</f>
        <v>0</v>
      </c>
      <c r="M18" s="40">
        <f>'2 lentelė'!M18</f>
        <v>0</v>
      </c>
      <c r="N18" s="40">
        <f>'2 lentelė'!N18</f>
        <v>0</v>
      </c>
      <c r="O18" s="40">
        <f>'2 lentelė'!O18</f>
        <v>0</v>
      </c>
      <c r="P18" s="40">
        <f>'2 lentelė'!P18</f>
        <v>0</v>
      </c>
      <c r="Q18" s="44">
        <v>0</v>
      </c>
      <c r="R18" s="40"/>
      <c r="S18" s="49">
        <f t="shared" si="0"/>
        <v>0</v>
      </c>
    </row>
    <row r="19" spans="1:19" ht="38.25" x14ac:dyDescent="0.25">
      <c r="A19" s="36" t="str">
        <f>'2 lentelė'!A19</f>
        <v>1.2.1.</v>
      </c>
      <c r="B19" s="36" t="str">
        <f>'2 lentelė'!B19</f>
        <v/>
      </c>
      <c r="C19" s="37" t="str">
        <f>'2 lentelė'!C19</f>
        <v>Uždavinys. Tobulinti susisiekimo sistemas regione, vystyti ekologiškai darnią transporto infrastruktūrą, padidinti darbo jėgos judumą, gerinti eismo saugumą.</v>
      </c>
      <c r="D19" s="36">
        <f>'2 lentelė'!D19</f>
        <v>0</v>
      </c>
      <c r="E19" s="36">
        <f>'2 lentelė'!E19</f>
        <v>0</v>
      </c>
      <c r="F19" s="36">
        <f>'2 lentelė'!F19</f>
        <v>0</v>
      </c>
      <c r="G19" s="36">
        <f>'2 lentelė'!G19</f>
        <v>0</v>
      </c>
      <c r="H19" s="36">
        <f>'2 lentelė'!H19</f>
        <v>0</v>
      </c>
      <c r="I19" s="36">
        <f>'2 lentelė'!I19</f>
        <v>0</v>
      </c>
      <c r="J19" s="40">
        <f>'2 lentelė'!J19</f>
        <v>0</v>
      </c>
      <c r="K19" s="40">
        <f>'2 lentelė'!K19</f>
        <v>0</v>
      </c>
      <c r="L19" s="40">
        <f>'2 lentelė'!L19</f>
        <v>0</v>
      </c>
      <c r="M19" s="40">
        <f>'2 lentelė'!M19</f>
        <v>0</v>
      </c>
      <c r="N19" s="40">
        <f>'2 lentelė'!N19</f>
        <v>0</v>
      </c>
      <c r="O19" s="40">
        <f>'2 lentelė'!O19</f>
        <v>0</v>
      </c>
      <c r="P19" s="40">
        <f>'2 lentelė'!P19</f>
        <v>0</v>
      </c>
      <c r="Q19" s="44">
        <v>0</v>
      </c>
      <c r="R19" s="40"/>
      <c r="S19" s="49">
        <f t="shared" si="0"/>
        <v>0</v>
      </c>
    </row>
    <row r="20" spans="1:19" ht="25.5" x14ac:dyDescent="0.25">
      <c r="A20" s="38" t="str">
        <f>'2 lentelė'!A20</f>
        <v>1.2.1.1</v>
      </c>
      <c r="B20" s="38" t="str">
        <f>'2 lentelė'!B20</f>
        <v/>
      </c>
      <c r="C20" s="39" t="str">
        <f>'2 lentelė'!C20</f>
        <v>Priemonė: Vietinių kelių techninių parametrų ir eismo saugos gerinimas</v>
      </c>
      <c r="D20" s="38">
        <f>'2 lentelė'!D20</f>
        <v>0</v>
      </c>
      <c r="E20" s="38">
        <f>'2 lentelė'!E20</f>
        <v>0</v>
      </c>
      <c r="F20" s="38">
        <f>'2 lentelė'!F20</f>
        <v>0</v>
      </c>
      <c r="G20" s="38">
        <f>'2 lentelė'!G20</f>
        <v>0</v>
      </c>
      <c r="H20" s="38">
        <f>'2 lentelė'!H20</f>
        <v>0</v>
      </c>
      <c r="I20" s="38">
        <f>'2 lentelė'!I20</f>
        <v>0</v>
      </c>
      <c r="J20" s="41">
        <f>'2 lentelė'!J20</f>
        <v>0</v>
      </c>
      <c r="K20" s="41">
        <f>'2 lentelė'!K20</f>
        <v>0</v>
      </c>
      <c r="L20" s="41">
        <f>'2 lentelė'!L20</f>
        <v>0</v>
      </c>
      <c r="M20" s="41">
        <f>'2 lentelė'!M20</f>
        <v>0</v>
      </c>
      <c r="N20" s="41">
        <f>'2 lentelė'!N20</f>
        <v>0</v>
      </c>
      <c r="O20" s="41">
        <f>'2 lentelė'!O20</f>
        <v>0</v>
      </c>
      <c r="P20" s="41">
        <f>'2 lentelė'!P20</f>
        <v>0</v>
      </c>
      <c r="Q20" s="45">
        <v>0</v>
      </c>
      <c r="R20" s="41"/>
      <c r="S20" s="50">
        <f t="shared" si="0"/>
        <v>0</v>
      </c>
    </row>
    <row r="21" spans="1:19" ht="25.5" x14ac:dyDescent="0.25">
      <c r="A21" s="34" t="str">
        <f>'2 lentelė'!A21</f>
        <v>1.2.1.1.1</v>
      </c>
      <c r="B21" s="34" t="str">
        <f>'2 lentelė'!B21</f>
        <v>R085511-190000-1139</v>
      </c>
      <c r="C21" s="35" t="str">
        <f>'2 lentelė'!C21</f>
        <v>Eismo saugumo priemonių diegimas Šilalės mieste ir rajono gyvenvietėse</v>
      </c>
      <c r="D21" s="34" t="str">
        <f>'2 lentelė'!D21</f>
        <v>ŠRSA</v>
      </c>
      <c r="E21" s="34" t="str">
        <f>'2 lentelė'!E21</f>
        <v>SM</v>
      </c>
      <c r="F21" s="34" t="str">
        <f>'2 lentelė'!F21</f>
        <v>Šilalės r.</v>
      </c>
      <c r="G21" s="34" t="str">
        <f>'2 lentelė'!G21</f>
        <v>06.2.1-TID-R-511</v>
      </c>
      <c r="H21" s="34" t="str">
        <f>'2 lentelė'!H21</f>
        <v>R</v>
      </c>
      <c r="I21" s="34">
        <f>'2 lentelė'!I21</f>
        <v>0</v>
      </c>
      <c r="J21" s="42">
        <f>'2 lentelė'!J21</f>
        <v>822057.65</v>
      </c>
      <c r="K21" s="42">
        <f>'2 lentelė'!K21</f>
        <v>123308.65</v>
      </c>
      <c r="L21" s="42">
        <f>'2 lentelė'!L21</f>
        <v>0</v>
      </c>
      <c r="M21" s="42">
        <f>'2 lentelė'!M21</f>
        <v>0</v>
      </c>
      <c r="N21" s="42">
        <f>'2 lentelė'!N21</f>
        <v>0</v>
      </c>
      <c r="O21" s="42">
        <f>'2 lentelė'!O21</f>
        <v>698749</v>
      </c>
      <c r="P21" s="30">
        <f>'2 lentelė'!P21</f>
        <v>0</v>
      </c>
      <c r="Q21" s="46">
        <v>42826</v>
      </c>
      <c r="R21" s="46">
        <v>42887</v>
      </c>
      <c r="S21" s="47">
        <f t="shared" si="0"/>
        <v>-2.0333333333333332</v>
      </c>
    </row>
    <row r="22" spans="1:19" ht="25.5" x14ac:dyDescent="0.25">
      <c r="A22" s="34" t="str">
        <f>'2 lentelė'!A22</f>
        <v>1.2.1.1.2</v>
      </c>
      <c r="B22" s="34" t="str">
        <f>'2 lentelė'!B22</f>
        <v>R085511-120000-1140</v>
      </c>
      <c r="C22" s="35" t="str">
        <f>'2 lentelė'!C22</f>
        <v>Jaunimo ir Rambyno gatvių Pagėgiuose infrastruktūros sutvarkymas</v>
      </c>
      <c r="D22" s="34" t="str">
        <f>'2 lentelė'!D22</f>
        <v>PSA</v>
      </c>
      <c r="E22" s="34" t="str">
        <f>'2 lentelė'!E22</f>
        <v>SM</v>
      </c>
      <c r="F22" s="34" t="str">
        <f>'2 lentelė'!F22</f>
        <v>Pagėgių miestas</v>
      </c>
      <c r="G22" s="34" t="str">
        <f>'2 lentelė'!G22</f>
        <v>06.2.1-TID-R-511</v>
      </c>
      <c r="H22" s="34" t="str">
        <f>'2 lentelė'!H22</f>
        <v>R</v>
      </c>
      <c r="I22" s="34" t="str">
        <f>'2 lentelė'!I22</f>
        <v>ITI</v>
      </c>
      <c r="J22" s="42">
        <f>'2 lentelė'!J22</f>
        <v>288232.7</v>
      </c>
      <c r="K22" s="42">
        <f>'2 lentelė'!K22</f>
        <v>43234.91</v>
      </c>
      <c r="L22" s="42">
        <f>'2 lentelė'!L22</f>
        <v>0</v>
      </c>
      <c r="M22" s="42">
        <f>'2 lentelė'!M22</f>
        <v>0</v>
      </c>
      <c r="N22" s="42">
        <f>'2 lentelė'!N22</f>
        <v>0</v>
      </c>
      <c r="O22" s="42">
        <f>'2 lentelė'!O22</f>
        <v>244997.79</v>
      </c>
      <c r="P22" s="30">
        <f>'2 lentelė'!P22</f>
        <v>0</v>
      </c>
      <c r="Q22" s="46">
        <v>42736</v>
      </c>
      <c r="R22" s="46">
        <v>43009</v>
      </c>
      <c r="S22" s="47">
        <f t="shared" si="0"/>
        <v>-9.1</v>
      </c>
    </row>
    <row r="23" spans="1:19" ht="25.5" x14ac:dyDescent="0.25">
      <c r="A23" s="34" t="str">
        <f>'2 lentelė'!A23</f>
        <v>1.2.1.1.3</v>
      </c>
      <c r="B23" s="34" t="str">
        <f>'2 lentelė'!B23</f>
        <v>R085511-120000-1141</v>
      </c>
      <c r="C23" s="35" t="str">
        <f>'2 lentelė'!C23</f>
        <v>A. Giedraičio-Giedriaus gatvės rekonstravimas Jurbarko mieste</v>
      </c>
      <c r="D23" s="34" t="str">
        <f>'2 lentelė'!D23</f>
        <v>JRSA</v>
      </c>
      <c r="E23" s="34" t="str">
        <f>'2 lentelė'!E23</f>
        <v>SM</v>
      </c>
      <c r="F23" s="34" t="str">
        <f>'2 lentelė'!F23</f>
        <v>Jurbarko miestas</v>
      </c>
      <c r="G23" s="34" t="str">
        <f>'2 lentelė'!G23</f>
        <v>06.2.1-TID-R-511</v>
      </c>
      <c r="H23" s="34" t="str">
        <f>'2 lentelė'!H23</f>
        <v>R</v>
      </c>
      <c r="I23" s="34" t="str">
        <f>'2 lentelė'!I23</f>
        <v>ITI</v>
      </c>
      <c r="J23" s="42">
        <f>'2 lentelė'!J23</f>
        <v>794019</v>
      </c>
      <c r="K23" s="42">
        <f>'2 lentelė'!K23</f>
        <v>59552</v>
      </c>
      <c r="L23" s="42">
        <f>'2 lentelė'!L23</f>
        <v>0</v>
      </c>
      <c r="M23" s="42">
        <f>'2 lentelė'!M23</f>
        <v>0</v>
      </c>
      <c r="N23" s="42">
        <f>'2 lentelė'!N23</f>
        <v>59551</v>
      </c>
      <c r="O23" s="42">
        <f>'2 lentelė'!O23</f>
        <v>674916</v>
      </c>
      <c r="P23" s="30">
        <f>'2 lentelė'!P23</f>
        <v>0</v>
      </c>
      <c r="Q23" s="46">
        <v>42917</v>
      </c>
      <c r="R23" s="46">
        <v>42917</v>
      </c>
      <c r="S23" s="47" t="str">
        <f t="shared" si="0"/>
        <v>-</v>
      </c>
    </row>
    <row r="24" spans="1:19" ht="25.5" x14ac:dyDescent="0.25">
      <c r="A24" s="34" t="str">
        <f>'2 lentelė'!A24</f>
        <v>1.2.1.1.4</v>
      </c>
      <c r="B24" s="34" t="str">
        <f>'2 lentelė'!B24</f>
        <v>R085511-190000-1142</v>
      </c>
      <c r="C24" s="35" t="str">
        <f>'2 lentelė'!C24</f>
        <v>Eismo saugos priemonių diegimas Jurbarko miesto Lauko gatvėje</v>
      </c>
      <c r="D24" s="34" t="str">
        <f>'2 lentelė'!D24</f>
        <v>JRSA</v>
      </c>
      <c r="E24" s="34" t="str">
        <f>'2 lentelė'!E24</f>
        <v>SM</v>
      </c>
      <c r="F24" s="34" t="str">
        <f>'2 lentelė'!F24</f>
        <v>Jurbarko miestas</v>
      </c>
      <c r="G24" s="34" t="str">
        <f>'2 lentelė'!G24</f>
        <v>06.2.1-TID-R-511</v>
      </c>
      <c r="H24" s="34" t="str">
        <f>'2 lentelė'!H24</f>
        <v>R</v>
      </c>
      <c r="I24" s="34" t="str">
        <f>'2 lentelė'!I24</f>
        <v>ITI</v>
      </c>
      <c r="J24" s="42">
        <f>'2 lentelė'!J24</f>
        <v>194118</v>
      </c>
      <c r="K24" s="42">
        <f>'2 lentelė'!K24</f>
        <v>64860</v>
      </c>
      <c r="L24" s="42">
        <f>'2 lentelė'!L24</f>
        <v>0</v>
      </c>
      <c r="M24" s="42">
        <f>'2 lentelė'!M24</f>
        <v>0</v>
      </c>
      <c r="N24" s="42">
        <f>'2 lentelė'!N24</f>
        <v>14558</v>
      </c>
      <c r="O24" s="42">
        <f>'2 lentelė'!O24</f>
        <v>114700</v>
      </c>
      <c r="P24" s="30">
        <f>'2 lentelė'!P24</f>
        <v>0</v>
      </c>
      <c r="Q24" s="46">
        <v>43556</v>
      </c>
      <c r="R24" s="46"/>
      <c r="S24" s="47" t="str">
        <f t="shared" si="0"/>
        <v>-</v>
      </c>
    </row>
    <row r="25" spans="1:19" ht="25.5" x14ac:dyDescent="0.25">
      <c r="A25" s="34" t="str">
        <f>'2 lentelė'!A25</f>
        <v>1.2.1.1.5</v>
      </c>
      <c r="B25" s="34" t="str">
        <f>'2 lentelė'!B25</f>
        <v>R085511-120000-1143</v>
      </c>
      <c r="C25" s="35" t="str">
        <f>'2 lentelė'!C25</f>
        <v>Tauragės miesto gatvių rekonstrukcija (Žemaitės, Smėlynų g. ir Smėlynų skg.)</v>
      </c>
      <c r="D25" s="34" t="str">
        <f>'2 lentelė'!D25</f>
        <v>TRSA</v>
      </c>
      <c r="E25" s="34" t="str">
        <f>'2 lentelė'!E25</f>
        <v>SM</v>
      </c>
      <c r="F25" s="34" t="str">
        <f>'2 lentelė'!F25</f>
        <v>Tauragės miestas</v>
      </c>
      <c r="G25" s="34" t="str">
        <f>'2 lentelė'!G25</f>
        <v>06.2.1-TID-R-511</v>
      </c>
      <c r="H25" s="34" t="str">
        <f>'2 lentelė'!H25</f>
        <v>R</v>
      </c>
      <c r="I25" s="34" t="str">
        <f>'2 lentelė'!I25</f>
        <v>ITI</v>
      </c>
      <c r="J25" s="42">
        <f>'2 lentelė'!J25</f>
        <v>1284188.24</v>
      </c>
      <c r="K25" s="42">
        <f>'2 lentelė'!K25</f>
        <v>192628.24</v>
      </c>
      <c r="L25" s="42">
        <f>'2 lentelė'!L25</f>
        <v>0</v>
      </c>
      <c r="M25" s="42">
        <f>'2 lentelė'!M25</f>
        <v>0</v>
      </c>
      <c r="N25" s="42">
        <f>'2 lentelė'!N25</f>
        <v>0</v>
      </c>
      <c r="O25" s="42">
        <f>'2 lentelė'!O25</f>
        <v>1091560</v>
      </c>
      <c r="P25" s="30">
        <f>'2 lentelė'!P25</f>
        <v>0</v>
      </c>
      <c r="Q25" s="46">
        <v>42795</v>
      </c>
      <c r="R25" s="46">
        <v>42795</v>
      </c>
      <c r="S25" s="47" t="str">
        <f t="shared" si="0"/>
        <v>-</v>
      </c>
    </row>
    <row r="26" spans="1:19" x14ac:dyDescent="0.25">
      <c r="A26" s="38" t="str">
        <f>'2 lentelė'!A26</f>
        <v>1.2.1.2</v>
      </c>
      <c r="B26" s="38" t="str">
        <f>'2 lentelė'!B26</f>
        <v/>
      </c>
      <c r="C26" s="39" t="str">
        <f>'2 lentelė'!C26</f>
        <v>Priemonė: Darnaus judumo priemonių diegimas</v>
      </c>
      <c r="D26" s="38">
        <f>'2 lentelė'!D26</f>
        <v>0</v>
      </c>
      <c r="E26" s="38">
        <f>'2 lentelė'!E26</f>
        <v>0</v>
      </c>
      <c r="F26" s="38">
        <f>'2 lentelė'!F26</f>
        <v>0</v>
      </c>
      <c r="G26" s="38">
        <f>'2 lentelė'!G26</f>
        <v>0</v>
      </c>
      <c r="H26" s="38">
        <f>'2 lentelė'!H26</f>
        <v>0</v>
      </c>
      <c r="I26" s="38">
        <f>'2 lentelė'!I26</f>
        <v>0</v>
      </c>
      <c r="J26" s="41">
        <f>'2 lentelė'!J26</f>
        <v>0</v>
      </c>
      <c r="K26" s="41">
        <f>'2 lentelė'!K26</f>
        <v>0</v>
      </c>
      <c r="L26" s="41">
        <f>'2 lentelė'!L26</f>
        <v>0</v>
      </c>
      <c r="M26" s="41">
        <f>'2 lentelė'!M26</f>
        <v>0</v>
      </c>
      <c r="N26" s="41">
        <f>'2 lentelė'!N26</f>
        <v>0</v>
      </c>
      <c r="O26" s="41">
        <f>'2 lentelė'!O26</f>
        <v>0</v>
      </c>
      <c r="P26" s="41">
        <f>'2 lentelė'!P26</f>
        <v>0</v>
      </c>
      <c r="Q26" s="45">
        <v>0</v>
      </c>
      <c r="R26" s="41"/>
      <c r="S26" s="50">
        <f t="shared" si="0"/>
        <v>0</v>
      </c>
    </row>
    <row r="27" spans="1:19" x14ac:dyDescent="0.25">
      <c r="A27" s="34" t="str">
        <f>'2 lentelė'!A27</f>
        <v>1.2.1.2.1</v>
      </c>
      <c r="B27" s="34" t="str">
        <f>'2 lentelė'!B27</f>
        <v>R085514-190000-1145</v>
      </c>
      <c r="C27" s="35" t="str">
        <f>'2 lentelė'!C27</f>
        <v>Darnaus judumo priemonių diegimas Tauragės mieste</v>
      </c>
      <c r="D27" s="34" t="str">
        <f>'2 lentelė'!D27</f>
        <v>TRSA</v>
      </c>
      <c r="E27" s="34" t="str">
        <f>'2 lentelė'!E27</f>
        <v>SM</v>
      </c>
      <c r="F27" s="34" t="str">
        <f>'2 lentelė'!F27</f>
        <v>Tauragės miestas</v>
      </c>
      <c r="G27" s="34" t="str">
        <f>'2 lentelė'!G27</f>
        <v>04.5.1-TID-R-514</v>
      </c>
      <c r="H27" s="34" t="str">
        <f>'2 lentelė'!H27</f>
        <v>R</v>
      </c>
      <c r="I27" s="34" t="str">
        <f>'2 lentelė'!I27</f>
        <v>ITI</v>
      </c>
      <c r="J27" s="42">
        <f>'2 lentelė'!J27</f>
        <v>772237</v>
      </c>
      <c r="K27" s="42">
        <f>'2 lentelė'!K27</f>
        <v>115836</v>
      </c>
      <c r="L27" s="42">
        <f>'2 lentelė'!L27</f>
        <v>0</v>
      </c>
      <c r="M27" s="42">
        <f>'2 lentelė'!M27</f>
        <v>0</v>
      </c>
      <c r="N27" s="42">
        <f>'2 lentelė'!N27</f>
        <v>0</v>
      </c>
      <c r="O27" s="42">
        <f>'2 lentelė'!O27</f>
        <v>656401</v>
      </c>
      <c r="P27" s="30">
        <f>'2 lentelė'!P27</f>
        <v>0</v>
      </c>
      <c r="Q27" s="46">
        <v>43374</v>
      </c>
      <c r="R27" s="46">
        <v>43374</v>
      </c>
      <c r="S27" s="47" t="str">
        <f t="shared" si="0"/>
        <v>-</v>
      </c>
    </row>
    <row r="28" spans="1:19" x14ac:dyDescent="0.25">
      <c r="A28" s="34" t="str">
        <f>'2 lentelė'!A28</f>
        <v>1.2.1.2.2</v>
      </c>
      <c r="B28" s="34" t="str">
        <f>'2 lentelė'!B28</f>
        <v>R085513-500000-1146</v>
      </c>
      <c r="C28" s="35" t="str">
        <f>'2 lentelė'!C28</f>
        <v xml:space="preserve">Tauragės miesto darnaus judumo plano parengimas </v>
      </c>
      <c r="D28" s="34" t="str">
        <f>'2 lentelė'!D28</f>
        <v>TRSA</v>
      </c>
      <c r="E28" s="34" t="str">
        <f>'2 lentelė'!E28</f>
        <v>SM</v>
      </c>
      <c r="F28" s="34" t="str">
        <f>'2 lentelė'!F28</f>
        <v>Tauragės miestas</v>
      </c>
      <c r="G28" s="34" t="str">
        <f>'2 lentelė'!G28</f>
        <v>04.5.1-TID-V-513</v>
      </c>
      <c r="H28" s="34" t="str">
        <f>'2 lentelė'!H28</f>
        <v>V</v>
      </c>
      <c r="I28" s="34" t="str">
        <f>'2 lentelė'!I28</f>
        <v>ITI</v>
      </c>
      <c r="J28" s="42">
        <f>'2 lentelė'!J28</f>
        <v>11900</v>
      </c>
      <c r="K28" s="42">
        <f>'2 lentelė'!K28</f>
        <v>1785</v>
      </c>
      <c r="L28" s="42">
        <f>'2 lentelė'!L28</f>
        <v>0</v>
      </c>
      <c r="M28" s="42">
        <f>'2 lentelė'!M28</f>
        <v>0</v>
      </c>
      <c r="N28" s="42">
        <f>'2 lentelė'!N28</f>
        <v>0</v>
      </c>
      <c r="O28" s="42">
        <f>'2 lentelė'!O28</f>
        <v>10115</v>
      </c>
      <c r="P28" s="30">
        <f>'2 lentelė'!P28</f>
        <v>0</v>
      </c>
      <c r="Q28" s="46">
        <v>42705</v>
      </c>
      <c r="R28" s="46">
        <v>42675</v>
      </c>
      <c r="S28" s="47" t="str">
        <f t="shared" si="0"/>
        <v>-</v>
      </c>
    </row>
    <row r="29" spans="1:19" x14ac:dyDescent="0.25">
      <c r="A29" s="38" t="str">
        <f>'2 lentelė'!A29</f>
        <v>1.2.1.3</v>
      </c>
      <c r="B29" s="38" t="str">
        <f>'2 lentelė'!B29</f>
        <v/>
      </c>
      <c r="C29" s="39" t="str">
        <f>'2 lentelė'!C29</f>
        <v>Priemonė: Pėsčiųjų ir dviračių takų rekonstrukcija ir plėtra</v>
      </c>
      <c r="D29" s="38">
        <f>'2 lentelė'!D29</f>
        <v>0</v>
      </c>
      <c r="E29" s="38">
        <f>'2 lentelė'!E29</f>
        <v>0</v>
      </c>
      <c r="F29" s="38">
        <f>'2 lentelė'!F29</f>
        <v>0</v>
      </c>
      <c r="G29" s="38">
        <f>'2 lentelė'!G29</f>
        <v>0</v>
      </c>
      <c r="H29" s="38">
        <f>'2 lentelė'!H29</f>
        <v>0</v>
      </c>
      <c r="I29" s="38">
        <f>'2 lentelė'!I29</f>
        <v>0</v>
      </c>
      <c r="J29" s="41">
        <f>'2 lentelė'!J29</f>
        <v>0</v>
      </c>
      <c r="K29" s="41">
        <f>'2 lentelė'!K29</f>
        <v>0</v>
      </c>
      <c r="L29" s="41">
        <f>'2 lentelė'!L29</f>
        <v>0</v>
      </c>
      <c r="M29" s="41">
        <f>'2 lentelė'!M29</f>
        <v>0</v>
      </c>
      <c r="N29" s="41">
        <f>'2 lentelė'!N29</f>
        <v>0</v>
      </c>
      <c r="O29" s="41">
        <f>'2 lentelė'!O29</f>
        <v>0</v>
      </c>
      <c r="P29" s="41">
        <f>'2 lentelė'!P29</f>
        <v>0</v>
      </c>
      <c r="Q29" s="45">
        <v>0</v>
      </c>
      <c r="R29" s="41"/>
      <c r="S29" s="50">
        <f t="shared" si="0"/>
        <v>0</v>
      </c>
    </row>
    <row r="30" spans="1:19" ht="25.5" x14ac:dyDescent="0.25">
      <c r="A30" s="34" t="str">
        <f>'2 lentelė'!A30</f>
        <v>1.2.1.3.1</v>
      </c>
      <c r="B30" s="34" t="str">
        <f>'2 lentelė'!B30</f>
        <v>R085516-190000-1148</v>
      </c>
      <c r="C30" s="35" t="str">
        <f>'2 lentelė'!C30</f>
        <v>Pėsčiųjų tako Vytauto Didžiojo gatvėje  Šilalės m. rekonstrukcija</v>
      </c>
      <c r="D30" s="34" t="str">
        <f>'2 lentelė'!D30</f>
        <v>ŠRSA</v>
      </c>
      <c r="E30" s="34" t="str">
        <f>'2 lentelė'!E30</f>
        <v>SM</v>
      </c>
      <c r="F30" s="34" t="str">
        <f>'2 lentelė'!F30</f>
        <v>Šilalė</v>
      </c>
      <c r="G30" s="34" t="str">
        <f>'2 lentelė'!G30</f>
        <v xml:space="preserve">04.5.1-TID-R-516 </v>
      </c>
      <c r="H30" s="34" t="str">
        <f>'2 lentelė'!H30</f>
        <v>R</v>
      </c>
      <c r="I30" s="34">
        <f>'2 lentelė'!I30</f>
        <v>0</v>
      </c>
      <c r="J30" s="42">
        <f>'2 lentelė'!J30</f>
        <v>83796.47</v>
      </c>
      <c r="K30" s="42">
        <f>'2 lentelė'!K30</f>
        <v>12569.47</v>
      </c>
      <c r="L30" s="42">
        <f>'2 lentelė'!L30</f>
        <v>0</v>
      </c>
      <c r="M30" s="42">
        <f>'2 lentelė'!M30</f>
        <v>0</v>
      </c>
      <c r="N30" s="42">
        <f>'2 lentelė'!N30</f>
        <v>0</v>
      </c>
      <c r="O30" s="42">
        <f>'2 lentelė'!O30</f>
        <v>71227</v>
      </c>
      <c r="P30" s="30">
        <f>'2 lentelė'!P30</f>
        <v>0</v>
      </c>
      <c r="Q30" s="46">
        <v>42948</v>
      </c>
      <c r="R30" s="46">
        <v>43070</v>
      </c>
      <c r="S30" s="47">
        <f t="shared" si="0"/>
        <v>-4.0666666666666664</v>
      </c>
    </row>
    <row r="31" spans="1:19" ht="25.5" x14ac:dyDescent="0.25">
      <c r="A31" s="34" t="str">
        <f>'2 lentelė'!A31</f>
        <v>1.2.1.3.2</v>
      </c>
      <c r="B31" s="34" t="str">
        <f>'2 lentelė'!B31</f>
        <v>R085516-190000-1149</v>
      </c>
      <c r="C31" s="35" t="str">
        <f>'2 lentelė'!C31</f>
        <v>Pėsčiųjų ir dviračių takų įrengimas prie Jankaus gatvės Pagėgiuose</v>
      </c>
      <c r="D31" s="34" t="str">
        <f>'2 lentelė'!D31</f>
        <v>PSA</v>
      </c>
      <c r="E31" s="34" t="str">
        <f>'2 lentelė'!E31</f>
        <v>SM</v>
      </c>
      <c r="F31" s="34" t="str">
        <f>'2 lentelė'!F31</f>
        <v>Pagėgių miestas</v>
      </c>
      <c r="G31" s="34" t="str">
        <f>'2 lentelė'!G31</f>
        <v xml:space="preserve">04.5.1-TID-R-516 </v>
      </c>
      <c r="H31" s="34" t="str">
        <f>'2 lentelė'!H31</f>
        <v>R</v>
      </c>
      <c r="I31" s="34" t="str">
        <f>'2 lentelė'!I31</f>
        <v>ITI</v>
      </c>
      <c r="J31" s="42">
        <f>'2 lentelė'!J31</f>
        <v>69389.47</v>
      </c>
      <c r="K31" s="42">
        <f>'2 lentelė'!K31</f>
        <v>42007.47</v>
      </c>
      <c r="L31" s="42">
        <f>'2 lentelė'!L31</f>
        <v>0</v>
      </c>
      <c r="M31" s="42">
        <f>'2 lentelė'!M31</f>
        <v>0</v>
      </c>
      <c r="N31" s="42">
        <f>'2 lentelė'!N31</f>
        <v>0</v>
      </c>
      <c r="O31" s="42">
        <f>'2 lentelė'!O31</f>
        <v>27382</v>
      </c>
      <c r="P31" s="30">
        <f>'2 lentelė'!P31</f>
        <v>0</v>
      </c>
      <c r="Q31" s="46">
        <v>42886</v>
      </c>
      <c r="R31" s="46">
        <v>43009</v>
      </c>
      <c r="S31" s="47">
        <f t="shared" si="0"/>
        <v>-4.0999999999999996</v>
      </c>
    </row>
    <row r="32" spans="1:19" ht="25.5" x14ac:dyDescent="0.25">
      <c r="A32" s="34" t="str">
        <f>'2 lentelė'!A32</f>
        <v>1.2.1.3.3</v>
      </c>
      <c r="B32" s="34" t="str">
        <f>'2 lentelė'!B32</f>
        <v>R085516-190000-1150</v>
      </c>
      <c r="C32" s="35" t="str">
        <f>'2 lentelė'!C32</f>
        <v>Pėsčiųjų ir dviračių tako įrengimas Jurbarko miesto Barkūnų gatvėje</v>
      </c>
      <c r="D32" s="34" t="str">
        <f>'2 lentelė'!D32</f>
        <v>JRSA</v>
      </c>
      <c r="E32" s="34" t="str">
        <f>'2 lentelė'!E32</f>
        <v>SM</v>
      </c>
      <c r="F32" s="34" t="str">
        <f>'2 lentelė'!F32</f>
        <v>Jurbarko miestas</v>
      </c>
      <c r="G32" s="34" t="str">
        <f>'2 lentelė'!G32</f>
        <v xml:space="preserve">04.5.1-TID-R-516 </v>
      </c>
      <c r="H32" s="34" t="str">
        <f>'2 lentelė'!H32</f>
        <v>R</v>
      </c>
      <c r="I32" s="34" t="str">
        <f>'2 lentelė'!I32</f>
        <v>ITI</v>
      </c>
      <c r="J32" s="42">
        <f>'2 lentelė'!J32</f>
        <v>100770</v>
      </c>
      <c r="K32" s="42">
        <f>'2 lentelė'!K32</f>
        <v>20280</v>
      </c>
      <c r="L32" s="42">
        <f>'2 lentelė'!L32</f>
        <v>0</v>
      </c>
      <c r="M32" s="42">
        <f>'2 lentelė'!M32</f>
        <v>0</v>
      </c>
      <c r="N32" s="42">
        <f>'2 lentelė'!N32</f>
        <v>0</v>
      </c>
      <c r="O32" s="42">
        <f>'2 lentelė'!O32</f>
        <v>80490</v>
      </c>
      <c r="P32" s="30">
        <f>'2 lentelė'!P32</f>
        <v>0</v>
      </c>
      <c r="Q32" s="46">
        <v>43554</v>
      </c>
      <c r="R32" s="46"/>
      <c r="S32" s="47" t="str">
        <f t="shared" si="0"/>
        <v>-</v>
      </c>
    </row>
    <row r="33" spans="1:19" ht="25.5" x14ac:dyDescent="0.25">
      <c r="A33" s="34" t="str">
        <f>'2 lentelė'!A33</f>
        <v>1.2.1.3.4</v>
      </c>
      <c r="B33" s="34" t="str">
        <f>'2 lentelė'!B33</f>
        <v>R085516-190000-1151</v>
      </c>
      <c r="C33" s="35" t="str">
        <f>'2 lentelė'!C33</f>
        <v>Pėsčiųjų ir dviračių tako įrengimas iki Norkaičių gyvenvietės</v>
      </c>
      <c r="D33" s="34" t="str">
        <f>'2 lentelė'!D33</f>
        <v>TRSA</v>
      </c>
      <c r="E33" s="34" t="str">
        <f>'2 lentelė'!E33</f>
        <v>SM</v>
      </c>
      <c r="F33" s="34" t="str">
        <f>'2 lentelė'!F33</f>
        <v>Tauragės rajonas</v>
      </c>
      <c r="G33" s="34" t="str">
        <f>'2 lentelė'!G33</f>
        <v xml:space="preserve">04.5.1-TID-R-516 </v>
      </c>
      <c r="H33" s="34" t="str">
        <f>'2 lentelė'!H33</f>
        <v>R</v>
      </c>
      <c r="I33" s="34">
        <f>'2 lentelė'!I33</f>
        <v>0</v>
      </c>
      <c r="J33" s="42">
        <f>'2 lentelė'!J33</f>
        <v>139304.47</v>
      </c>
      <c r="K33" s="42">
        <f>'2 lentelė'!K33</f>
        <v>28035.47</v>
      </c>
      <c r="L33" s="42">
        <f>'2 lentelė'!L33</f>
        <v>0</v>
      </c>
      <c r="M33" s="42">
        <f>'2 lentelė'!M33</f>
        <v>0</v>
      </c>
      <c r="N33" s="42">
        <f>'2 lentelė'!N33</f>
        <v>0</v>
      </c>
      <c r="O33" s="42">
        <f>'2 lentelė'!O33</f>
        <v>111269</v>
      </c>
      <c r="P33" s="30">
        <f>'2 lentelė'!P33</f>
        <v>0</v>
      </c>
      <c r="Q33" s="46">
        <v>42886</v>
      </c>
      <c r="R33" s="46">
        <v>42826</v>
      </c>
      <c r="S33" s="47" t="str">
        <f t="shared" si="0"/>
        <v>-</v>
      </c>
    </row>
    <row r="34" spans="1:19" ht="25.5" x14ac:dyDescent="0.25">
      <c r="A34" s="38" t="str">
        <f>'2 lentelė'!A34</f>
        <v>1.2.1.4</v>
      </c>
      <c r="B34" s="38" t="str">
        <f>'2 lentelė'!B34</f>
        <v/>
      </c>
      <c r="C34" s="39" t="str">
        <f>'2 lentelė'!C34</f>
        <v>Priemonė: Vietinio susisiekimo viešojo transporto priemonių parko atnaujinimas</v>
      </c>
      <c r="D34" s="38">
        <f>'2 lentelė'!D34</f>
        <v>0</v>
      </c>
      <c r="E34" s="38">
        <f>'2 lentelė'!E34</f>
        <v>0</v>
      </c>
      <c r="F34" s="38">
        <f>'2 lentelė'!F34</f>
        <v>0</v>
      </c>
      <c r="G34" s="38">
        <f>'2 lentelė'!G34</f>
        <v>0</v>
      </c>
      <c r="H34" s="38">
        <f>'2 lentelė'!H34</f>
        <v>0</v>
      </c>
      <c r="I34" s="38">
        <f>'2 lentelė'!I34</f>
        <v>0</v>
      </c>
      <c r="J34" s="41">
        <f>'2 lentelė'!J34</f>
        <v>0</v>
      </c>
      <c r="K34" s="41">
        <f>'2 lentelė'!K34</f>
        <v>0</v>
      </c>
      <c r="L34" s="41">
        <f>'2 lentelė'!L34</f>
        <v>0</v>
      </c>
      <c r="M34" s="41">
        <f>'2 lentelė'!M34</f>
        <v>0</v>
      </c>
      <c r="N34" s="41">
        <f>'2 lentelė'!N34</f>
        <v>0</v>
      </c>
      <c r="O34" s="41">
        <f>'2 lentelė'!O34</f>
        <v>0</v>
      </c>
      <c r="P34" s="41">
        <f>'2 lentelė'!P34</f>
        <v>0</v>
      </c>
      <c r="Q34" s="45">
        <v>0</v>
      </c>
      <c r="R34" s="41"/>
      <c r="S34" s="50">
        <f t="shared" si="0"/>
        <v>0</v>
      </c>
    </row>
    <row r="35" spans="1:19" ht="25.5" x14ac:dyDescent="0.25">
      <c r="A35" s="34" t="str">
        <f>'2 lentelė'!A35</f>
        <v>1.2.1.4.1</v>
      </c>
      <c r="B35" s="34" t="str">
        <f>'2 lentelė'!B35</f>
        <v>R085518-100000-1153</v>
      </c>
      <c r="C35" s="35" t="str">
        <f>'2 lentelė'!C35</f>
        <v>Tauragės miesto viešojo susisiekimo parko transporto priemonių atnaujinimas</v>
      </c>
      <c r="D35" s="34" t="str">
        <f>'2 lentelė'!D35</f>
        <v>TRSA</v>
      </c>
      <c r="E35" s="34" t="str">
        <f>'2 lentelė'!E35</f>
        <v>SM</v>
      </c>
      <c r="F35" s="34" t="str">
        <f>'2 lentelė'!F35</f>
        <v>Tauragės miestas</v>
      </c>
      <c r="G35" s="34" t="str">
        <f>'2 lentelė'!G35</f>
        <v>04.5.1-TID-R-518</v>
      </c>
      <c r="H35" s="34" t="str">
        <f>'2 lentelė'!H35</f>
        <v>R</v>
      </c>
      <c r="I35" s="34" t="str">
        <f>'2 lentelė'!I35</f>
        <v>ITI</v>
      </c>
      <c r="J35" s="42">
        <f>'2 lentelė'!J35</f>
        <v>798964</v>
      </c>
      <c r="K35" s="42">
        <f>'2 lentelė'!K35</f>
        <v>119845</v>
      </c>
      <c r="L35" s="42">
        <f>'2 lentelė'!L35</f>
        <v>0</v>
      </c>
      <c r="M35" s="42">
        <f>'2 lentelė'!M35</f>
        <v>0</v>
      </c>
      <c r="N35" s="42">
        <f>'2 lentelė'!N35</f>
        <v>0</v>
      </c>
      <c r="O35" s="42">
        <f>'2 lentelė'!O35</f>
        <v>679119</v>
      </c>
      <c r="P35" s="30">
        <f>'2 lentelė'!P35</f>
        <v>0</v>
      </c>
      <c r="Q35" s="46">
        <v>42979</v>
      </c>
      <c r="R35" s="46">
        <v>43160</v>
      </c>
      <c r="S35" s="47">
        <f t="shared" si="0"/>
        <v>-6.0333333333333332</v>
      </c>
    </row>
    <row r="36" spans="1:19" ht="51" x14ac:dyDescent="0.25">
      <c r="A36" s="36" t="str">
        <f>'2 lentelė'!A36</f>
        <v>1.2.2.</v>
      </c>
      <c r="B36" s="36" t="str">
        <f>'2 lentelė'!B36</f>
        <v/>
      </c>
      <c r="C36" s="37" t="str">
        <f>'2 lentelė'!C36</f>
        <v>Uždavinys. Modernizuoti kultūros įstaigų fizinę ir informacinę infrastruktūrą, kultūros paslaugoms pritaikyti  kultūros paveldo objektus ir netradicines erdves,  didinti paslaugų prieinamumą.</v>
      </c>
      <c r="D36" s="36">
        <f>'2 lentelė'!D36</f>
        <v>0</v>
      </c>
      <c r="E36" s="36">
        <f>'2 lentelė'!E36</f>
        <v>0</v>
      </c>
      <c r="F36" s="36">
        <f>'2 lentelė'!F36</f>
        <v>0</v>
      </c>
      <c r="G36" s="36">
        <f>'2 lentelė'!G36</f>
        <v>0</v>
      </c>
      <c r="H36" s="36">
        <f>'2 lentelė'!H36</f>
        <v>0</v>
      </c>
      <c r="I36" s="36">
        <f>'2 lentelė'!I36</f>
        <v>0</v>
      </c>
      <c r="J36" s="40">
        <f>'2 lentelė'!J36</f>
        <v>0</v>
      </c>
      <c r="K36" s="40">
        <f>'2 lentelė'!K36</f>
        <v>0</v>
      </c>
      <c r="L36" s="40">
        <f>'2 lentelė'!L36</f>
        <v>0</v>
      </c>
      <c r="M36" s="40">
        <f>'2 lentelė'!M36</f>
        <v>0</v>
      </c>
      <c r="N36" s="40">
        <f>'2 lentelė'!N36</f>
        <v>0</v>
      </c>
      <c r="O36" s="40">
        <f>'2 lentelė'!O36</f>
        <v>0</v>
      </c>
      <c r="P36" s="40">
        <f>'2 lentelė'!P36</f>
        <v>0</v>
      </c>
      <c r="Q36" s="44">
        <v>0</v>
      </c>
      <c r="R36" s="40"/>
      <c r="S36" s="49">
        <f t="shared" si="0"/>
        <v>0</v>
      </c>
    </row>
    <row r="37" spans="1:19" ht="25.5" x14ac:dyDescent="0.25">
      <c r="A37" s="38" t="str">
        <f>'2 lentelė'!A37</f>
        <v>1.2.2.1</v>
      </c>
      <c r="B37" s="38" t="str">
        <f>'2 lentelė'!B37</f>
        <v/>
      </c>
      <c r="C37" s="39" t="str">
        <f>'2 lentelė'!C37</f>
        <v>Priemonė: Modernizuoti savivaldybių kultūros infrastruktūrą</v>
      </c>
      <c r="D37" s="38">
        <f>'2 lentelė'!D37</f>
        <v>0</v>
      </c>
      <c r="E37" s="38">
        <f>'2 lentelė'!E37</f>
        <v>0</v>
      </c>
      <c r="F37" s="38">
        <f>'2 lentelė'!F37</f>
        <v>0</v>
      </c>
      <c r="G37" s="38">
        <f>'2 lentelė'!G37</f>
        <v>0</v>
      </c>
      <c r="H37" s="38">
        <f>'2 lentelė'!H37</f>
        <v>0</v>
      </c>
      <c r="I37" s="38">
        <f>'2 lentelė'!I37</f>
        <v>0</v>
      </c>
      <c r="J37" s="41">
        <f>'2 lentelė'!J37</f>
        <v>0</v>
      </c>
      <c r="K37" s="41">
        <f>'2 lentelė'!K37</f>
        <v>0</v>
      </c>
      <c r="L37" s="41">
        <f>'2 lentelė'!L37</f>
        <v>0</v>
      </c>
      <c r="M37" s="41">
        <f>'2 lentelė'!M37</f>
        <v>0</v>
      </c>
      <c r="N37" s="41">
        <f>'2 lentelė'!N37</f>
        <v>0</v>
      </c>
      <c r="O37" s="41">
        <f>'2 lentelė'!O37</f>
        <v>0</v>
      </c>
      <c r="P37" s="41">
        <f>'2 lentelė'!P37</f>
        <v>0</v>
      </c>
      <c r="Q37" s="45">
        <v>0</v>
      </c>
      <c r="R37" s="41"/>
      <c r="S37" s="50">
        <f t="shared" si="0"/>
        <v>0</v>
      </c>
    </row>
    <row r="38" spans="1:19" x14ac:dyDescent="0.25">
      <c r="A38" s="34" t="str">
        <f>'2 lentelė'!A38</f>
        <v>1.2.2.1.1</v>
      </c>
      <c r="B38" s="34" t="str">
        <f>'2 lentelė'!B38</f>
        <v>R083305-330000-1156</v>
      </c>
      <c r="C38" s="35" t="str">
        <f>'2 lentelė'!C38</f>
        <v>Tauragės krašto muziejaus modernizavimas</v>
      </c>
      <c r="D38" s="34" t="str">
        <f>'2 lentelė'!D38</f>
        <v>TRSA</v>
      </c>
      <c r="E38" s="34" t="str">
        <f>'2 lentelė'!E38</f>
        <v>KM</v>
      </c>
      <c r="F38" s="34" t="str">
        <f>'2 lentelė'!F38</f>
        <v>Tauragės miestas</v>
      </c>
      <c r="G38" s="34" t="str">
        <f>'2 lentelė'!G38</f>
        <v>07.1.1-CPVA-R-305</v>
      </c>
      <c r="H38" s="34" t="str">
        <f>'2 lentelė'!H38</f>
        <v>R</v>
      </c>
      <c r="I38" s="34" t="str">
        <f>'2 lentelė'!I38</f>
        <v>ITI</v>
      </c>
      <c r="J38" s="42">
        <f>'2 lentelė'!J38</f>
        <v>728508.61</v>
      </c>
      <c r="K38" s="42">
        <f>'2 lentelė'!K38</f>
        <v>228404.45</v>
      </c>
      <c r="L38" s="42">
        <f>'2 lentelė'!L38</f>
        <v>0</v>
      </c>
      <c r="M38" s="42">
        <f>'2 lentelė'!M38</f>
        <v>0</v>
      </c>
      <c r="N38" s="42">
        <f>'2 lentelė'!N38</f>
        <v>0</v>
      </c>
      <c r="O38" s="42">
        <f>'2 lentelė'!O38</f>
        <v>500104.16</v>
      </c>
      <c r="P38" s="30">
        <f>'2 lentelė'!P38</f>
        <v>0</v>
      </c>
      <c r="Q38" s="46">
        <v>42705</v>
      </c>
      <c r="R38" s="46">
        <v>42705</v>
      </c>
      <c r="S38" s="47" t="str">
        <f t="shared" si="0"/>
        <v>-</v>
      </c>
    </row>
    <row r="39" spans="1:19" x14ac:dyDescent="0.25">
      <c r="A39" s="34" t="str">
        <f>'2 lentelė'!A39</f>
        <v>1.2.2.1.2</v>
      </c>
      <c r="B39" s="34" t="str">
        <f>'2 lentelė'!B39</f>
        <v>R083305-330000-1157</v>
      </c>
      <c r="C39" s="35" t="str">
        <f>'2 lentelė'!C39</f>
        <v>Jurbarko kultūros centro modernizavimas</v>
      </c>
      <c r="D39" s="34" t="str">
        <f>'2 lentelė'!D39</f>
        <v>JRSA</v>
      </c>
      <c r="E39" s="34" t="str">
        <f>'2 lentelė'!E39</f>
        <v>KM</v>
      </c>
      <c r="F39" s="34" t="str">
        <f>'2 lentelė'!F39</f>
        <v>Jurbarko miestas</v>
      </c>
      <c r="G39" s="34" t="str">
        <f>'2 lentelė'!G39</f>
        <v>07.1.1-CPVA-R-305</v>
      </c>
      <c r="H39" s="34" t="str">
        <f>'2 lentelė'!H39</f>
        <v>R</v>
      </c>
      <c r="I39" s="34" t="str">
        <f>'2 lentelė'!I39</f>
        <v>ITI</v>
      </c>
      <c r="J39" s="42">
        <f>'2 lentelė'!J39</f>
        <v>515526.52</v>
      </c>
      <c r="K39" s="42">
        <f>'2 lentelė'!K39</f>
        <v>97732.29</v>
      </c>
      <c r="L39" s="42">
        <f>'2 lentelė'!L39</f>
        <v>0</v>
      </c>
      <c r="M39" s="42">
        <f>'2 lentelė'!M39</f>
        <v>0</v>
      </c>
      <c r="N39" s="42">
        <f>'2 lentelė'!N39</f>
        <v>226000</v>
      </c>
      <c r="O39" s="42">
        <f>'2 lentelė'!O39</f>
        <v>191794.23</v>
      </c>
      <c r="P39" s="30">
        <f>'2 lentelė'!P39</f>
        <v>0</v>
      </c>
      <c r="Q39" s="46">
        <v>42705</v>
      </c>
      <c r="R39" s="46">
        <v>42705</v>
      </c>
      <c r="S39" s="47" t="str">
        <f t="shared" si="0"/>
        <v>-</v>
      </c>
    </row>
    <row r="40" spans="1:19" ht="25.5" x14ac:dyDescent="0.25">
      <c r="A40" s="38" t="str">
        <f>'2 lentelė'!A40</f>
        <v>1.2.2.2</v>
      </c>
      <c r="B40" s="38" t="str">
        <f>'2 lentelė'!B40</f>
        <v/>
      </c>
      <c r="C40" s="39" t="str">
        <f>'2 lentelė'!C40</f>
        <v>Priemonė: Aktualizuoti savivaldybių kultūros paveldo objektus</v>
      </c>
      <c r="D40" s="38">
        <f>'2 lentelė'!D40</f>
        <v>0</v>
      </c>
      <c r="E40" s="38">
        <f>'2 lentelė'!E40</f>
        <v>0</v>
      </c>
      <c r="F40" s="38">
        <f>'2 lentelė'!F40</f>
        <v>0</v>
      </c>
      <c r="G40" s="38">
        <f>'2 lentelė'!G40</f>
        <v>0</v>
      </c>
      <c r="H40" s="38">
        <f>'2 lentelė'!H40</f>
        <v>0</v>
      </c>
      <c r="I40" s="38">
        <f>'2 lentelė'!I40</f>
        <v>0</v>
      </c>
      <c r="J40" s="41">
        <f>'2 lentelė'!J40</f>
        <v>0</v>
      </c>
      <c r="K40" s="41">
        <f>'2 lentelė'!K40</f>
        <v>0</v>
      </c>
      <c r="L40" s="41">
        <f>'2 lentelė'!L40</f>
        <v>0</v>
      </c>
      <c r="M40" s="41">
        <f>'2 lentelė'!M40</f>
        <v>0</v>
      </c>
      <c r="N40" s="41">
        <f>'2 lentelė'!N40</f>
        <v>0</v>
      </c>
      <c r="O40" s="41">
        <f>'2 lentelė'!O40</f>
        <v>0</v>
      </c>
      <c r="P40" s="41">
        <f>'2 lentelė'!P40</f>
        <v>0</v>
      </c>
      <c r="Q40" s="45">
        <v>0</v>
      </c>
      <c r="R40" s="41"/>
      <c r="S40" s="50">
        <f t="shared" si="0"/>
        <v>0</v>
      </c>
    </row>
    <row r="41" spans="1:19" ht="38.25" x14ac:dyDescent="0.25">
      <c r="A41" s="34" t="str">
        <f>'2 lentelė'!A41</f>
        <v>1.2.2.2.1</v>
      </c>
      <c r="B41" s="34" t="str">
        <f>'2 lentelė'!B41</f>
        <v>R083302-440000-1159</v>
      </c>
      <c r="C41" s="35" t="str">
        <f>'2 lentelė'!C41</f>
        <v xml:space="preserve">Tauragės pilies rūsio kultūros paveldo savybių išsaugojimas ir pritaikymas bendruomeniniams poreikiams </v>
      </c>
      <c r="D41" s="34" t="str">
        <f>'2 lentelė'!D41</f>
        <v>TRSA</v>
      </c>
      <c r="E41" s="34" t="str">
        <f>'2 lentelė'!E41</f>
        <v>KM</v>
      </c>
      <c r="F41" s="34" t="str">
        <f>'2 lentelė'!F41</f>
        <v>Tauragės miestas</v>
      </c>
      <c r="G41" s="34" t="str">
        <f>'2 lentelė'!G41</f>
        <v>05.4.1-CPVA-R-302</v>
      </c>
      <c r="H41" s="34" t="str">
        <f>'2 lentelė'!H41</f>
        <v>R</v>
      </c>
      <c r="I41" s="34" t="str">
        <f>'2 lentelė'!I41</f>
        <v>ITI</v>
      </c>
      <c r="J41" s="42">
        <f>'2 lentelė'!J41</f>
        <v>518106.26</v>
      </c>
      <c r="K41" s="42">
        <f>'2 lentelė'!K41</f>
        <v>123302.26</v>
      </c>
      <c r="L41" s="42">
        <f>'2 lentelė'!L41</f>
        <v>0</v>
      </c>
      <c r="M41" s="42">
        <f>'2 lentelė'!M41</f>
        <v>0</v>
      </c>
      <c r="N41" s="42">
        <f>'2 lentelė'!N41</f>
        <v>0</v>
      </c>
      <c r="O41" s="42">
        <f>'2 lentelė'!O41</f>
        <v>394804</v>
      </c>
      <c r="P41" s="30">
        <f>'2 lentelė'!P41</f>
        <v>0</v>
      </c>
      <c r="Q41" s="46">
        <v>42767</v>
      </c>
      <c r="R41" s="46">
        <v>42767</v>
      </c>
      <c r="S41" s="47" t="str">
        <f t="shared" si="0"/>
        <v>-</v>
      </c>
    </row>
    <row r="42" spans="1:19" ht="25.5" x14ac:dyDescent="0.25">
      <c r="A42" s="34" t="str">
        <f>'2 lentelė'!A42</f>
        <v>1.2.2.2.2</v>
      </c>
      <c r="B42" s="34" t="str">
        <f>'2 lentelė'!B42</f>
        <v>R083302-440000-1160</v>
      </c>
      <c r="C42" s="35" t="str">
        <f>'2 lentelė'!C42</f>
        <v>Požerės Kristaus Atsimainymo bažnyčios komplekso aktualizavimas vietos bendruomenės poreikiams</v>
      </c>
      <c r="D42" s="34" t="str">
        <f>'2 lentelė'!D42</f>
        <v>ŠRSA</v>
      </c>
      <c r="E42" s="34" t="str">
        <f>'2 lentelė'!E42</f>
        <v>KM</v>
      </c>
      <c r="F42" s="34" t="str">
        <f>'2 lentelė'!F42</f>
        <v>Požerės k.</v>
      </c>
      <c r="G42" s="34" t="str">
        <f>'2 lentelė'!G42</f>
        <v>05.4.1-CPVA-R-302</v>
      </c>
      <c r="H42" s="34" t="str">
        <f>'2 lentelė'!H42</f>
        <v>R</v>
      </c>
      <c r="I42" s="34">
        <f>'2 lentelė'!I42</f>
        <v>0</v>
      </c>
      <c r="J42" s="42">
        <f>'2 lentelė'!J42</f>
        <v>297327.13</v>
      </c>
      <c r="K42" s="42">
        <f>'2 lentelė'!K42</f>
        <v>44599.07</v>
      </c>
      <c r="L42" s="42">
        <f>'2 lentelė'!L42</f>
        <v>0</v>
      </c>
      <c r="M42" s="42">
        <f>'2 lentelė'!M42</f>
        <v>0</v>
      </c>
      <c r="N42" s="42">
        <f>'2 lentelė'!N42</f>
        <v>0</v>
      </c>
      <c r="O42" s="42">
        <f>'2 lentelė'!O42</f>
        <v>252728.06</v>
      </c>
      <c r="P42" s="30">
        <f>'2 lentelė'!P42</f>
        <v>0</v>
      </c>
      <c r="Q42" s="46">
        <v>42795</v>
      </c>
      <c r="R42" s="46">
        <v>42917</v>
      </c>
      <c r="S42" s="47">
        <f t="shared" si="0"/>
        <v>-4.0666666666666664</v>
      </c>
    </row>
    <row r="43" spans="1:19" ht="38.25" x14ac:dyDescent="0.25">
      <c r="A43" s="34" t="str">
        <f>'2 lentelė'!A43</f>
        <v>1.2.2.2.3</v>
      </c>
      <c r="B43" s="34" t="str">
        <f>'2 lentelė'!B43</f>
        <v>R083302-440000-1161</v>
      </c>
      <c r="C43" s="35" t="str">
        <f>'2 lentelė'!C43</f>
        <v xml:space="preserve">Buvusio Kristijono Donelaičio gimnazijos pastato Vilniaus g. 46, Pagėgiai, aktų salės ir vidaus laiptų paveldosaugos vertingųjų savybių sutvarkymas </v>
      </c>
      <c r="D43" s="34" t="str">
        <f>'2 lentelė'!D43</f>
        <v>PSA</v>
      </c>
      <c r="E43" s="34" t="str">
        <f>'2 lentelė'!E43</f>
        <v>KM</v>
      </c>
      <c r="F43" s="34" t="str">
        <f>'2 lentelė'!F43</f>
        <v>Pagėgiai</v>
      </c>
      <c r="G43" s="34" t="str">
        <f>'2 lentelė'!G43</f>
        <v>05.4.1-CPVA-R-302</v>
      </c>
      <c r="H43" s="34" t="str">
        <f>'2 lentelė'!H43</f>
        <v>R</v>
      </c>
      <c r="I43" s="34" t="str">
        <f>'2 lentelė'!I43</f>
        <v>ITI</v>
      </c>
      <c r="J43" s="42">
        <f>'2 lentelė'!J43</f>
        <v>129468.93</v>
      </c>
      <c r="K43" s="42">
        <f>'2 lentelė'!K43</f>
        <v>32313.93</v>
      </c>
      <c r="L43" s="42">
        <f>'2 lentelė'!L43</f>
        <v>0</v>
      </c>
      <c r="M43" s="42">
        <f>'2 lentelė'!M43</f>
        <v>0</v>
      </c>
      <c r="N43" s="42">
        <f>'2 lentelė'!N43</f>
        <v>0</v>
      </c>
      <c r="O43" s="42">
        <f>'2 lentelė'!O43</f>
        <v>97155</v>
      </c>
      <c r="P43" s="30">
        <f>'2 lentelė'!P43</f>
        <v>0</v>
      </c>
      <c r="Q43" s="46">
        <v>42767</v>
      </c>
      <c r="R43" s="46">
        <v>42887</v>
      </c>
      <c r="S43" s="47">
        <f t="shared" si="0"/>
        <v>-4</v>
      </c>
    </row>
    <row r="44" spans="1:19" ht="25.5" x14ac:dyDescent="0.25">
      <c r="A44" s="34" t="str">
        <f>'2 lentelė'!A44</f>
        <v>1.2.2.2.4</v>
      </c>
      <c r="B44" s="34" t="str">
        <f>'2 lentelė'!B44</f>
        <v>R083302-440000-1162</v>
      </c>
      <c r="C44" s="35" t="str">
        <f>'2 lentelė'!C44</f>
        <v>Mažosios Lietuvos Jurbarko krašto kultūros centro aktualizavimas</v>
      </c>
      <c r="D44" s="34" t="str">
        <f>'2 lentelė'!D44</f>
        <v>JRSA</v>
      </c>
      <c r="E44" s="34" t="str">
        <f>'2 lentelė'!E44</f>
        <v>KM</v>
      </c>
      <c r="F44" s="34" t="str">
        <f>'2 lentelė'!F44</f>
        <v>Jurbarko rajonas</v>
      </c>
      <c r="G44" s="34" t="str">
        <f>'2 lentelė'!G44</f>
        <v>05.4.1-CPVA-R-302</v>
      </c>
      <c r="H44" s="34" t="str">
        <f>'2 lentelė'!H44</f>
        <v>R</v>
      </c>
      <c r="I44" s="34">
        <f>'2 lentelė'!I44</f>
        <v>0</v>
      </c>
      <c r="J44" s="42">
        <f>'2 lentelė'!J44</f>
        <v>335993</v>
      </c>
      <c r="K44" s="42">
        <f>'2 lentelė'!K44</f>
        <v>50398.95</v>
      </c>
      <c r="L44" s="42">
        <f>'2 lentelė'!L44</f>
        <v>0</v>
      </c>
      <c r="M44" s="42">
        <f>'2 lentelė'!M44</f>
        <v>0</v>
      </c>
      <c r="N44" s="42">
        <f>'2 lentelė'!N44</f>
        <v>0</v>
      </c>
      <c r="O44" s="42">
        <f>'2 lentelė'!O44</f>
        <v>285594.05</v>
      </c>
      <c r="P44" s="30">
        <f>'2 lentelė'!P44</f>
        <v>0</v>
      </c>
      <c r="Q44" s="46">
        <v>43189</v>
      </c>
      <c r="R44" s="46">
        <v>43160</v>
      </c>
      <c r="S44" s="47" t="str">
        <f t="shared" si="0"/>
        <v>-</v>
      </c>
    </row>
    <row r="45" spans="1:19" ht="51" x14ac:dyDescent="0.25">
      <c r="A45" s="36" t="str">
        <f>'2 lentelė'!A45</f>
        <v>1.2.3.</v>
      </c>
      <c r="B45" s="36" t="str">
        <f>'2 lentelė'!B45</f>
        <v/>
      </c>
      <c r="C45" s="37" t="str">
        <f>'2 lentelė'!C45</f>
        <v xml:space="preserve">Uždavinys. Vykdyti informacines marketingo priemones, skatinančias viešąsias ir privačias investicijas  į rekreacijos ir turizmo sistemos plėtrą, gerinti turizmo įvaizdį ir didinti paslaugų prieinamumą.  </v>
      </c>
      <c r="D45" s="36">
        <f>'2 lentelė'!D45</f>
        <v>0</v>
      </c>
      <c r="E45" s="36">
        <f>'2 lentelė'!E45</f>
        <v>0</v>
      </c>
      <c r="F45" s="36">
        <f>'2 lentelė'!F45</f>
        <v>0</v>
      </c>
      <c r="G45" s="36">
        <f>'2 lentelė'!G45</f>
        <v>0</v>
      </c>
      <c r="H45" s="36">
        <f>'2 lentelė'!H45</f>
        <v>0</v>
      </c>
      <c r="I45" s="36">
        <f>'2 lentelė'!I45</f>
        <v>0</v>
      </c>
      <c r="J45" s="40">
        <f>'2 lentelė'!J45</f>
        <v>0</v>
      </c>
      <c r="K45" s="40">
        <f>'2 lentelė'!K45</f>
        <v>0</v>
      </c>
      <c r="L45" s="40">
        <f>'2 lentelė'!L45</f>
        <v>0</v>
      </c>
      <c r="M45" s="40">
        <f>'2 lentelė'!M45</f>
        <v>0</v>
      </c>
      <c r="N45" s="40">
        <f>'2 lentelė'!N45</f>
        <v>0</v>
      </c>
      <c r="O45" s="40">
        <f>'2 lentelė'!O45</f>
        <v>0</v>
      </c>
      <c r="P45" s="40">
        <f>'2 lentelė'!P45</f>
        <v>0</v>
      </c>
      <c r="Q45" s="44">
        <v>0</v>
      </c>
      <c r="R45" s="40"/>
      <c r="S45" s="49">
        <f t="shared" si="0"/>
        <v>0</v>
      </c>
    </row>
    <row r="46" spans="1:19" ht="25.5" x14ac:dyDescent="0.25">
      <c r="A46" s="38" t="str">
        <f>'2 lentelė'!A46</f>
        <v>1.2.3.1</v>
      </c>
      <c r="B46" s="38" t="str">
        <f>'2 lentelė'!B46</f>
        <v/>
      </c>
      <c r="C46" s="39" t="str">
        <f>'2 lentelė'!C46</f>
        <v>Priemonė: Savivaldybes jungiančių turizmo trasų ir turizmo maršrutų informacinės infrastruktūros plėtra</v>
      </c>
      <c r="D46" s="38">
        <f>'2 lentelė'!D46</f>
        <v>0</v>
      </c>
      <c r="E46" s="38">
        <f>'2 lentelė'!E46</f>
        <v>0</v>
      </c>
      <c r="F46" s="38">
        <f>'2 lentelė'!F46</f>
        <v>0</v>
      </c>
      <c r="G46" s="38">
        <f>'2 lentelė'!G46</f>
        <v>0</v>
      </c>
      <c r="H46" s="38">
        <f>'2 lentelė'!H46</f>
        <v>0</v>
      </c>
      <c r="I46" s="38">
        <f>'2 lentelė'!I46</f>
        <v>0</v>
      </c>
      <c r="J46" s="41">
        <f>'2 lentelė'!J46</f>
        <v>0</v>
      </c>
      <c r="K46" s="41">
        <f>'2 lentelė'!K46</f>
        <v>0</v>
      </c>
      <c r="L46" s="41">
        <f>'2 lentelė'!L46</f>
        <v>0</v>
      </c>
      <c r="M46" s="41">
        <f>'2 lentelė'!M46</f>
        <v>0</v>
      </c>
      <c r="N46" s="41">
        <f>'2 lentelė'!N46</f>
        <v>0</v>
      </c>
      <c r="O46" s="41">
        <f>'2 lentelė'!O46</f>
        <v>0</v>
      </c>
      <c r="P46" s="41">
        <f>'2 lentelė'!P46</f>
        <v>0</v>
      </c>
      <c r="Q46" s="45">
        <v>0</v>
      </c>
      <c r="R46" s="41"/>
      <c r="S46" s="50">
        <f t="shared" si="0"/>
        <v>0</v>
      </c>
    </row>
    <row r="47" spans="1:19" ht="25.5" x14ac:dyDescent="0.25">
      <c r="A47" s="34" t="str">
        <f>'2 lentelė'!A47</f>
        <v>1.2.3.1.1</v>
      </c>
      <c r="B47" s="34" t="str">
        <f>'2 lentelė'!B47</f>
        <v>R088821-420000-1165</v>
      </c>
      <c r="C47" s="35" t="str">
        <f>'2 lentelė'!C47</f>
        <v>Savivaldybes jungiančių turizmo trąsų ir turizmo maršrutų infrastruktūros plėtra Tauragės regione</v>
      </c>
      <c r="D47" s="34" t="str">
        <f>'2 lentelė'!D47</f>
        <v>JRSA</v>
      </c>
      <c r="E47" s="34" t="str">
        <f>'2 lentelė'!E47</f>
        <v>ŪM</v>
      </c>
      <c r="F47" s="34" t="str">
        <f>'2 lentelė'!F47</f>
        <v>Tauragės apskritis</v>
      </c>
      <c r="G47" s="34" t="str">
        <f>'2 lentelė'!G47</f>
        <v>05.4.1-LVPA-R-821</v>
      </c>
      <c r="H47" s="34" t="str">
        <f>'2 lentelė'!H47</f>
        <v>R</v>
      </c>
      <c r="I47" s="34">
        <f>'2 lentelė'!I47</f>
        <v>0</v>
      </c>
      <c r="J47" s="42">
        <f>'2 lentelė'!J47</f>
        <v>466925.52</v>
      </c>
      <c r="K47" s="42">
        <f>'2 lentelė'!K47</f>
        <v>70038.83</v>
      </c>
      <c r="L47" s="42">
        <f>'2 lentelė'!L47</f>
        <v>0</v>
      </c>
      <c r="M47" s="42">
        <f>'2 lentelė'!M47</f>
        <v>0</v>
      </c>
      <c r="N47" s="42">
        <f>'2 lentelė'!N47</f>
        <v>0</v>
      </c>
      <c r="O47" s="42">
        <f>'2 lentelė'!O47</f>
        <v>396886.69</v>
      </c>
      <c r="P47" s="30">
        <f>'2 lentelė'!P47</f>
        <v>0</v>
      </c>
      <c r="Q47" s="46">
        <v>42826</v>
      </c>
      <c r="R47" s="46">
        <v>42826</v>
      </c>
      <c r="S47" s="47" t="str">
        <f t="shared" si="0"/>
        <v>-</v>
      </c>
    </row>
    <row r="48" spans="1:19" ht="38.25" x14ac:dyDescent="0.25">
      <c r="A48" s="36" t="str">
        <f>'2 lentelė'!A48</f>
        <v>2.1.</v>
      </c>
      <c r="B48" s="36" t="str">
        <f>'2 lentelė'!B48</f>
        <v/>
      </c>
      <c r="C48" s="37" t="str">
        <f>'2 lentelė'!C48</f>
        <v xml:space="preserve">Tikslas. Gerinti viešųjų sveikatos apsaugos, švietimo ir socialinių paslaugų teikimo kokybę, didinti jų prieinamumą gyventojams. </v>
      </c>
      <c r="D48" s="36">
        <f>'2 lentelė'!D48</f>
        <v>0</v>
      </c>
      <c r="E48" s="36">
        <f>'2 lentelė'!E48</f>
        <v>0</v>
      </c>
      <c r="F48" s="36">
        <f>'2 lentelė'!F48</f>
        <v>0</v>
      </c>
      <c r="G48" s="36">
        <f>'2 lentelė'!G48</f>
        <v>0</v>
      </c>
      <c r="H48" s="36">
        <f>'2 lentelė'!H48</f>
        <v>0</v>
      </c>
      <c r="I48" s="36">
        <f>'2 lentelė'!I48</f>
        <v>0</v>
      </c>
      <c r="J48" s="40">
        <f>'2 lentelė'!J48</f>
        <v>0</v>
      </c>
      <c r="K48" s="40">
        <f>'2 lentelė'!K48</f>
        <v>0</v>
      </c>
      <c r="L48" s="40">
        <f>'2 lentelė'!L48</f>
        <v>0</v>
      </c>
      <c r="M48" s="40">
        <f>'2 lentelė'!M48</f>
        <v>0</v>
      </c>
      <c r="N48" s="40">
        <f>'2 lentelė'!N48</f>
        <v>0</v>
      </c>
      <c r="O48" s="40">
        <f>'2 lentelė'!O48</f>
        <v>0</v>
      </c>
      <c r="P48" s="40">
        <f>'2 lentelė'!P48</f>
        <v>0</v>
      </c>
      <c r="Q48" s="44">
        <v>0</v>
      </c>
      <c r="R48" s="40"/>
      <c r="S48" s="49">
        <f t="shared" si="0"/>
        <v>0</v>
      </c>
    </row>
    <row r="49" spans="1:19" ht="51" x14ac:dyDescent="0.25">
      <c r="A49" s="36" t="str">
        <f>'2 lentelė'!A49</f>
        <v>2.1.1.</v>
      </c>
      <c r="B49" s="36" t="str">
        <f>'2 lentelė'!B49</f>
        <v/>
      </c>
      <c r="C49" s="37" t="str">
        <f>'2 lentelė'!C49</f>
        <v>Uždavinys. Padidinti bendrojo ugdymo, priešmokyklinio ir ikimokyklinio bei neformaliojo švietimo įstaigų tinklo efektyvumą, plėtoti vaikų ir jaunimo ugdymo galimybes ir prieinamumą.</v>
      </c>
      <c r="D49" s="36">
        <f>'2 lentelė'!D49</f>
        <v>0</v>
      </c>
      <c r="E49" s="36">
        <f>'2 lentelė'!E49</f>
        <v>0</v>
      </c>
      <c r="F49" s="36">
        <f>'2 lentelė'!F49</f>
        <v>0</v>
      </c>
      <c r="G49" s="36">
        <f>'2 lentelė'!G49</f>
        <v>0</v>
      </c>
      <c r="H49" s="36">
        <f>'2 lentelė'!H49</f>
        <v>0</v>
      </c>
      <c r="I49" s="36">
        <f>'2 lentelė'!I49</f>
        <v>0</v>
      </c>
      <c r="J49" s="40">
        <f>'2 lentelė'!J49</f>
        <v>0</v>
      </c>
      <c r="K49" s="40">
        <f>'2 lentelė'!K49</f>
        <v>0</v>
      </c>
      <c r="L49" s="40">
        <f>'2 lentelė'!L49</f>
        <v>0</v>
      </c>
      <c r="M49" s="40">
        <f>'2 lentelė'!M49</f>
        <v>0</v>
      </c>
      <c r="N49" s="40">
        <f>'2 lentelė'!N49</f>
        <v>0</v>
      </c>
      <c r="O49" s="40">
        <f>'2 lentelė'!O49</f>
        <v>0</v>
      </c>
      <c r="P49" s="40">
        <f>'2 lentelė'!P49</f>
        <v>0</v>
      </c>
      <c r="Q49" s="44">
        <v>0</v>
      </c>
      <c r="R49" s="40"/>
      <c r="S49" s="49">
        <f t="shared" si="0"/>
        <v>0</v>
      </c>
    </row>
    <row r="50" spans="1:19" ht="51" x14ac:dyDescent="0.25">
      <c r="A50" s="38" t="str">
        <f>'2 lentelė'!A50</f>
        <v>2.1.1.1</v>
      </c>
      <c r="B50" s="38" t="str">
        <f>'2 lentelė'!B50</f>
        <v/>
      </c>
      <c r="C50" s="39" t="str">
        <f>'2 lentelė'!C50</f>
        <v>Priemonė: Mokyklų tinklo efektyvumo didinimas „Modernizuoti bendrojo ugdymo įstaigas ir aprūpinti jas gamtos, technologijų, menų ir kitų mokslų laboratorijų įranga“</v>
      </c>
      <c r="D50" s="38">
        <f>'2 lentelė'!D50</f>
        <v>0</v>
      </c>
      <c r="E50" s="38">
        <f>'2 lentelė'!E50</f>
        <v>0</v>
      </c>
      <c r="F50" s="38">
        <f>'2 lentelė'!F50</f>
        <v>0</v>
      </c>
      <c r="G50" s="38">
        <f>'2 lentelė'!G50</f>
        <v>0</v>
      </c>
      <c r="H50" s="38">
        <f>'2 lentelė'!H50</f>
        <v>0</v>
      </c>
      <c r="I50" s="38">
        <f>'2 lentelė'!I50</f>
        <v>0</v>
      </c>
      <c r="J50" s="41">
        <f>'2 lentelė'!J50</f>
        <v>0</v>
      </c>
      <c r="K50" s="41">
        <f>'2 lentelė'!K50</f>
        <v>0</v>
      </c>
      <c r="L50" s="41">
        <f>'2 lentelė'!L50</f>
        <v>0</v>
      </c>
      <c r="M50" s="41">
        <f>'2 lentelė'!M50</f>
        <v>0</v>
      </c>
      <c r="N50" s="41">
        <f>'2 lentelė'!N50</f>
        <v>0</v>
      </c>
      <c r="O50" s="41">
        <f>'2 lentelė'!O50</f>
        <v>0</v>
      </c>
      <c r="P50" s="41">
        <f>'2 lentelė'!P50</f>
        <v>0</v>
      </c>
      <c r="Q50" s="45">
        <v>0</v>
      </c>
      <c r="R50" s="41"/>
      <c r="S50" s="50">
        <f t="shared" si="0"/>
        <v>0</v>
      </c>
    </row>
    <row r="51" spans="1:19" ht="25.5" x14ac:dyDescent="0.25">
      <c r="A51" s="34" t="str">
        <f>'2 lentelė'!A51</f>
        <v>2.1.1.1.1</v>
      </c>
      <c r="B51" s="34" t="str">
        <f>'2 lentelė'!B51</f>
        <v>R087724-220000-1169</v>
      </c>
      <c r="C51" s="35" t="str">
        <f>'2 lentelė'!C51</f>
        <v>Šilalės Simono Gaudėšiaus gimnazijos  pastato dalies patalpų modernizavimas ir aprūpinimas įranga</v>
      </c>
      <c r="D51" s="34" t="str">
        <f>'2 lentelė'!D51</f>
        <v>ŠRSA</v>
      </c>
      <c r="E51" s="34" t="str">
        <f>'2 lentelė'!E51</f>
        <v>ŠMM</v>
      </c>
      <c r="F51" s="34" t="str">
        <f>'2 lentelė'!F51</f>
        <v>Šilalės m.</v>
      </c>
      <c r="G51" s="34" t="str">
        <f>'2 lentelė'!G51</f>
        <v>09.1.3-CPVA-R-724</v>
      </c>
      <c r="H51" s="34" t="str">
        <f>'2 lentelė'!H51</f>
        <v>R</v>
      </c>
      <c r="I51" s="34">
        <f>'2 lentelė'!I51</f>
        <v>0</v>
      </c>
      <c r="J51" s="42">
        <f>'2 lentelė'!J51</f>
        <v>348722.37</v>
      </c>
      <c r="K51" s="42">
        <f>'2 lentelė'!K51</f>
        <v>26154.19</v>
      </c>
      <c r="L51" s="42">
        <f>'2 lentelė'!L51</f>
        <v>26154.18</v>
      </c>
      <c r="M51" s="42">
        <f>'2 lentelė'!M51</f>
        <v>0</v>
      </c>
      <c r="N51" s="42">
        <f>'2 lentelė'!N51</f>
        <v>0</v>
      </c>
      <c r="O51" s="42">
        <f>'2 lentelė'!O51</f>
        <v>296414</v>
      </c>
      <c r="P51" s="30">
        <f>'2 lentelė'!P51</f>
        <v>0</v>
      </c>
      <c r="Q51" s="46">
        <v>43008</v>
      </c>
      <c r="R51" s="46">
        <v>42979</v>
      </c>
      <c r="S51" s="47" t="str">
        <f t="shared" si="0"/>
        <v>-</v>
      </c>
    </row>
    <row r="52" spans="1:19" ht="25.5" x14ac:dyDescent="0.25">
      <c r="A52" s="34" t="str">
        <f>'2 lentelė'!A52</f>
        <v>2.1.1.1.2</v>
      </c>
      <c r="B52" s="34" t="str">
        <f>'2 lentelė'!B52</f>
        <v>R087724-220000-1170</v>
      </c>
      <c r="C52" s="35" t="str">
        <f>'2 lentelė'!C52</f>
        <v>Mokyklo tinklo efektyvumo didinimas Pagėgių Algimanto Mackaus gimnazijoje</v>
      </c>
      <c r="D52" s="34" t="str">
        <f>'2 lentelė'!D52</f>
        <v>PSA</v>
      </c>
      <c r="E52" s="34" t="str">
        <f>'2 lentelė'!E52</f>
        <v>ŠMM</v>
      </c>
      <c r="F52" s="34" t="str">
        <f>'2 lentelė'!F52</f>
        <v>Pagėgių miestas</v>
      </c>
      <c r="G52" s="34" t="str">
        <f>'2 lentelė'!G52</f>
        <v>09.1.3-CPVA-R-724</v>
      </c>
      <c r="H52" s="34" t="str">
        <f>'2 lentelė'!H52</f>
        <v>R</v>
      </c>
      <c r="I52" s="34">
        <f>'2 lentelė'!I52</f>
        <v>0</v>
      </c>
      <c r="J52" s="42">
        <f>'2 lentelė'!J52</f>
        <v>134057.64705882352</v>
      </c>
      <c r="K52" s="42">
        <f>'2 lentelė'!K52</f>
        <v>10054.323529411764</v>
      </c>
      <c r="L52" s="42">
        <f>'2 lentelė'!L52</f>
        <v>10054.323529411764</v>
      </c>
      <c r="M52" s="42">
        <f>'2 lentelė'!M52</f>
        <v>0</v>
      </c>
      <c r="N52" s="42">
        <f>'2 lentelė'!N52</f>
        <v>0</v>
      </c>
      <c r="O52" s="42">
        <f>'2 lentelė'!O52</f>
        <v>113949</v>
      </c>
      <c r="P52" s="30">
        <f>'2 lentelė'!P52</f>
        <v>0</v>
      </c>
      <c r="Q52" s="46">
        <v>42979</v>
      </c>
      <c r="R52" s="46">
        <v>42948</v>
      </c>
      <c r="S52" s="47" t="str">
        <f t="shared" si="0"/>
        <v>-</v>
      </c>
    </row>
    <row r="53" spans="1:19" ht="25.5" x14ac:dyDescent="0.25">
      <c r="A53" s="34" t="str">
        <f>'2 lentelė'!A53</f>
        <v>2.1.1.1.3</v>
      </c>
      <c r="B53" s="34" t="str">
        <f>'2 lentelė'!B53</f>
        <v>R087724-220000-1171</v>
      </c>
      <c r="C53" s="35" t="str">
        <f>'2 lentelė'!C53</f>
        <v>Ikimokyklinio ir priešmokyklinio ugdymo patalpų įrengimas Eržvilko gimnazijoje</v>
      </c>
      <c r="D53" s="34" t="str">
        <f>'2 lentelė'!D53</f>
        <v>JRSA</v>
      </c>
      <c r="E53" s="34" t="str">
        <f>'2 lentelė'!E53</f>
        <v>ŠMM</v>
      </c>
      <c r="F53" s="34" t="str">
        <f>'2 lentelė'!F53</f>
        <v>Jurbarko miestas</v>
      </c>
      <c r="G53" s="34" t="str">
        <f>'2 lentelė'!G53</f>
        <v>09.1.3-CPVA-R-724</v>
      </c>
      <c r="H53" s="34" t="str">
        <f>'2 lentelė'!H53</f>
        <v>R</v>
      </c>
      <c r="I53" s="34">
        <f>'2 lentelė'!I53</f>
        <v>0</v>
      </c>
      <c r="J53" s="42">
        <f>'2 lentelė'!J53</f>
        <v>394072</v>
      </c>
      <c r="K53" s="42">
        <f>'2 lentelė'!K53</f>
        <v>29556</v>
      </c>
      <c r="L53" s="42">
        <f>'2 lentelė'!L53</f>
        <v>29555</v>
      </c>
      <c r="M53" s="42">
        <f>'2 lentelė'!M53</f>
        <v>0</v>
      </c>
      <c r="N53" s="42">
        <f>'2 lentelė'!N53</f>
        <v>0</v>
      </c>
      <c r="O53" s="42">
        <f>'2 lentelė'!O53</f>
        <v>334961</v>
      </c>
      <c r="P53" s="30">
        <f>'2 lentelė'!P53</f>
        <v>0</v>
      </c>
      <c r="Q53" s="46">
        <v>42979</v>
      </c>
      <c r="R53" s="46">
        <v>42979</v>
      </c>
      <c r="S53" s="47" t="str">
        <f t="shared" si="0"/>
        <v>-</v>
      </c>
    </row>
    <row r="54" spans="1:19" ht="25.5" x14ac:dyDescent="0.25">
      <c r="A54" s="34" t="str">
        <f>'2 lentelė'!A54</f>
        <v>2.1.1.1.4</v>
      </c>
      <c r="B54" s="34" t="str">
        <f>'2 lentelė'!B54</f>
        <v>R087724-220000-1172</v>
      </c>
      <c r="C54" s="35" t="str">
        <f>'2 lentelė'!C54</f>
        <v>Tauragės Martyno Mažvydo progimnazijos modernizavimas</v>
      </c>
      <c r="D54" s="34" t="str">
        <f>'2 lentelė'!D54</f>
        <v>TRSA</v>
      </c>
      <c r="E54" s="34" t="str">
        <f>'2 lentelė'!E54</f>
        <v>ŠMM</v>
      </c>
      <c r="F54" s="34" t="str">
        <f>'2 lentelė'!F54</f>
        <v>Tauragės miestas</v>
      </c>
      <c r="G54" s="34" t="str">
        <f>'2 lentelė'!G54</f>
        <v>09.1.3-CPVA-R-724</v>
      </c>
      <c r="H54" s="34" t="str">
        <f>'2 lentelė'!H54</f>
        <v>R</v>
      </c>
      <c r="I54" s="34">
        <f>'2 lentelė'!I54</f>
        <v>0</v>
      </c>
      <c r="J54" s="42">
        <f>'2 lentelė'!J54</f>
        <v>544762.36</v>
      </c>
      <c r="K54" s="42">
        <f>'2 lentelė'!K54</f>
        <v>40857.18</v>
      </c>
      <c r="L54" s="42">
        <f>'2 lentelė'!L54</f>
        <v>40857.18</v>
      </c>
      <c r="M54" s="42">
        <f>'2 lentelė'!M54</f>
        <v>0</v>
      </c>
      <c r="N54" s="42">
        <f>'2 lentelė'!N54</f>
        <v>0</v>
      </c>
      <c r="O54" s="42">
        <f>'2 lentelė'!O54</f>
        <v>463048</v>
      </c>
      <c r="P54" s="30">
        <f>'2 lentelė'!P54</f>
        <v>0</v>
      </c>
      <c r="Q54" s="46">
        <v>43008</v>
      </c>
      <c r="R54" s="46">
        <v>42979</v>
      </c>
      <c r="S54" s="47" t="str">
        <f t="shared" si="0"/>
        <v>-</v>
      </c>
    </row>
    <row r="55" spans="1:19" ht="38.25" x14ac:dyDescent="0.25">
      <c r="A55" s="38" t="str">
        <f>'2 lentelė'!A55</f>
        <v>2.1.1.2</v>
      </c>
      <c r="B55" s="38" t="str">
        <f>'2 lentelė'!B55</f>
        <v/>
      </c>
      <c r="C55" s="39" t="str">
        <f>'2 lentelė'!C55</f>
        <v>Priemonė: Neformaliojo švietimo infrastruktūros tobulinimas „Plėtoti vaikų ir jauninimo neformaliojo ugdymo galimybes (ypač kaimo vietovėse)“</v>
      </c>
      <c r="D55" s="38">
        <f>'2 lentelė'!D55</f>
        <v>0</v>
      </c>
      <c r="E55" s="38">
        <f>'2 lentelė'!E55</f>
        <v>0</v>
      </c>
      <c r="F55" s="38">
        <f>'2 lentelė'!F55</f>
        <v>0</v>
      </c>
      <c r="G55" s="38">
        <f>'2 lentelė'!G55</f>
        <v>0</v>
      </c>
      <c r="H55" s="38">
        <f>'2 lentelė'!H55</f>
        <v>0</v>
      </c>
      <c r="I55" s="38">
        <f>'2 lentelė'!I55</f>
        <v>0</v>
      </c>
      <c r="J55" s="41">
        <f>'2 lentelė'!J55</f>
        <v>0</v>
      </c>
      <c r="K55" s="41">
        <f>'2 lentelė'!K55</f>
        <v>0</v>
      </c>
      <c r="L55" s="41">
        <f>'2 lentelė'!L55</f>
        <v>0</v>
      </c>
      <c r="M55" s="41">
        <f>'2 lentelė'!M55</f>
        <v>0</v>
      </c>
      <c r="N55" s="41">
        <f>'2 lentelė'!N55</f>
        <v>0</v>
      </c>
      <c r="O55" s="41">
        <f>'2 lentelė'!O55</f>
        <v>0</v>
      </c>
      <c r="P55" s="41">
        <f>'2 lentelė'!P55</f>
        <v>0</v>
      </c>
      <c r="Q55" s="45">
        <v>0</v>
      </c>
      <c r="R55" s="41"/>
      <c r="S55" s="50">
        <f t="shared" si="0"/>
        <v>0</v>
      </c>
    </row>
    <row r="56" spans="1:19" ht="25.5" x14ac:dyDescent="0.25">
      <c r="A56" s="34" t="str">
        <f>'2 lentelė'!A56</f>
        <v>2.1.1.2.1</v>
      </c>
      <c r="B56" s="34" t="str">
        <f>'2 lentelė'!B56</f>
        <v>R087725-240000-1174</v>
      </c>
      <c r="C56" s="35" t="str">
        <f>'2 lentelė'!C56</f>
        <v>Neformaliojo švietimo infrastruktūros tobulinimas Pagėgių meno ir sporto mokykloje</v>
      </c>
      <c r="D56" s="34" t="str">
        <f>'2 lentelė'!D56</f>
        <v>PSA</v>
      </c>
      <c r="E56" s="34" t="str">
        <f>'2 lentelė'!E56</f>
        <v>ŠMM</v>
      </c>
      <c r="F56" s="34" t="str">
        <f>'2 lentelė'!F56</f>
        <v>Pagėgių miestas</v>
      </c>
      <c r="G56" s="34" t="str">
        <f>'2 lentelė'!G56</f>
        <v>09.1.3-CPVA-R-725</v>
      </c>
      <c r="H56" s="34" t="str">
        <f>'2 lentelė'!H56</f>
        <v>R</v>
      </c>
      <c r="I56" s="34">
        <f>'2 lentelė'!I56</f>
        <v>0</v>
      </c>
      <c r="J56" s="42">
        <f>'2 lentelė'!J56</f>
        <v>148515.76</v>
      </c>
      <c r="K56" s="42">
        <f>'2 lentelė'!K56</f>
        <v>24397.759999999998</v>
      </c>
      <c r="L56" s="42">
        <f>'2 lentelė'!L56</f>
        <v>0</v>
      </c>
      <c r="M56" s="42">
        <f>'2 lentelė'!M56</f>
        <v>0</v>
      </c>
      <c r="N56" s="42">
        <f>'2 lentelė'!N56</f>
        <v>0</v>
      </c>
      <c r="O56" s="42">
        <f>'2 lentelė'!O56</f>
        <v>124118</v>
      </c>
      <c r="P56" s="30">
        <f>'2 lentelė'!P56</f>
        <v>0</v>
      </c>
      <c r="Q56" s="46">
        <v>42979</v>
      </c>
      <c r="R56" s="46">
        <v>42979</v>
      </c>
      <c r="S56" s="47" t="str">
        <f t="shared" si="0"/>
        <v>-</v>
      </c>
    </row>
    <row r="57" spans="1:19" ht="25.5" x14ac:dyDescent="0.25">
      <c r="A57" s="34" t="str">
        <f>'2 lentelė'!A57</f>
        <v>2.1.1.2.2</v>
      </c>
      <c r="B57" s="34" t="str">
        <f>'2 lentelė'!B57</f>
        <v>R087725-240000-1175</v>
      </c>
      <c r="C57" s="35" t="str">
        <f>'2 lentelė'!C57</f>
        <v>Jurbarko Antano Sodeikos meno mokyklos atnaujinimas ir pritaikymas neformaliajam ugdymui</v>
      </c>
      <c r="D57" s="34" t="str">
        <f>'2 lentelė'!D57</f>
        <v>JRSA</v>
      </c>
      <c r="E57" s="34" t="str">
        <f>'2 lentelė'!E57</f>
        <v>ŠMM</v>
      </c>
      <c r="F57" s="34" t="str">
        <f>'2 lentelė'!F57</f>
        <v>Jurbarko miestas</v>
      </c>
      <c r="G57" s="34" t="str">
        <f>'2 lentelė'!G57</f>
        <v>09.1.3-CPVA-R-725</v>
      </c>
      <c r="H57" s="34" t="str">
        <f>'2 lentelė'!H57</f>
        <v>R</v>
      </c>
      <c r="I57" s="34">
        <f>'2 lentelė'!I57</f>
        <v>0</v>
      </c>
      <c r="J57" s="42">
        <f>'2 lentelė'!J57</f>
        <v>181044</v>
      </c>
      <c r="K57" s="42">
        <f>'2 lentelė'!K57</f>
        <v>27157</v>
      </c>
      <c r="L57" s="42">
        <f>'2 lentelė'!L57</f>
        <v>0</v>
      </c>
      <c r="M57" s="42">
        <f>'2 lentelė'!M57</f>
        <v>0</v>
      </c>
      <c r="N57" s="42">
        <f>'2 lentelė'!N57</f>
        <v>0</v>
      </c>
      <c r="O57" s="42">
        <f>'2 lentelė'!O57</f>
        <v>153887</v>
      </c>
      <c r="P57" s="30">
        <f>'2 lentelė'!P57</f>
        <v>0</v>
      </c>
      <c r="Q57" s="46">
        <v>43009</v>
      </c>
      <c r="R57" s="46">
        <v>42979</v>
      </c>
      <c r="S57" s="47" t="str">
        <f t="shared" si="0"/>
        <v>-</v>
      </c>
    </row>
    <row r="58" spans="1:19" ht="25.5" x14ac:dyDescent="0.25">
      <c r="A58" s="34" t="str">
        <f>'2 lentelė'!A58</f>
        <v>2.1.1.2.3</v>
      </c>
      <c r="B58" s="34" t="str">
        <f>'2 lentelė'!B58</f>
        <v>R087725-240000-1176</v>
      </c>
      <c r="C58" s="35" t="str">
        <f>'2 lentelė'!C58</f>
        <v>Vaikų ir jaunimo neformalaus ugdymosi galimybių plėtra Tauragės Moksleivių kūrybos centre</v>
      </c>
      <c r="D58" s="34" t="str">
        <f>'2 lentelė'!D58</f>
        <v>TRSA</v>
      </c>
      <c r="E58" s="34" t="str">
        <f>'2 lentelė'!E58</f>
        <v>ŠMM</v>
      </c>
      <c r="F58" s="34" t="str">
        <f>'2 lentelė'!F58</f>
        <v>Tauragės miestas</v>
      </c>
      <c r="G58" s="34" t="str">
        <f>'2 lentelė'!G58</f>
        <v>09.1.3-CPVA-R-725</v>
      </c>
      <c r="H58" s="34" t="str">
        <f>'2 lentelė'!H58</f>
        <v>R</v>
      </c>
      <c r="I58" s="34">
        <f>'2 lentelė'!I58</f>
        <v>0</v>
      </c>
      <c r="J58" s="42">
        <f>'2 lentelė'!J58</f>
        <v>250274.11</v>
      </c>
      <c r="K58" s="42">
        <f>'2 lentelė'!K58</f>
        <v>37541.11</v>
      </c>
      <c r="L58" s="42">
        <f>'2 lentelė'!L58</f>
        <v>0</v>
      </c>
      <c r="M58" s="42">
        <f>'2 lentelė'!M58</f>
        <v>0</v>
      </c>
      <c r="N58" s="42">
        <f>'2 lentelė'!N58</f>
        <v>0</v>
      </c>
      <c r="O58" s="42">
        <f>'2 lentelė'!O58</f>
        <v>212733</v>
      </c>
      <c r="P58" s="30">
        <f>'2 lentelė'!P58</f>
        <v>0</v>
      </c>
      <c r="Q58" s="46">
        <v>43098</v>
      </c>
      <c r="R58" s="46">
        <v>43070</v>
      </c>
      <c r="S58" s="47" t="str">
        <f t="shared" si="0"/>
        <v>-</v>
      </c>
    </row>
    <row r="59" spans="1:19" ht="38.25" x14ac:dyDescent="0.25">
      <c r="A59" s="34" t="str">
        <f>'2 lentelė'!A59</f>
        <v>2.1.1.2.4</v>
      </c>
      <c r="B59" s="34" t="str">
        <f>'2 lentelė'!B59</f>
        <v>R087725-240000-1177</v>
      </c>
      <c r="C59" s="35" t="str">
        <f>'2 lentelė'!C59</f>
        <v>Šilalės meno mokyklos infrastruktūros tobulinimas plėtojant vaikų ir jaunimo neformaliojo ugdymo galimybes</v>
      </c>
      <c r="D59" s="34" t="str">
        <f>'2 lentelė'!D59</f>
        <v>Šilalės meno mokykla</v>
      </c>
      <c r="E59" s="34" t="str">
        <f>'2 lentelė'!E59</f>
        <v>ŠMM</v>
      </c>
      <c r="F59" s="34" t="str">
        <f>'2 lentelė'!F59</f>
        <v>Šilalės m.</v>
      </c>
      <c r="G59" s="34" t="str">
        <f>'2 lentelė'!G59</f>
        <v>09.1.3-CPVA-R-725</v>
      </c>
      <c r="H59" s="34" t="str">
        <f>'2 lentelė'!H59</f>
        <v>R</v>
      </c>
      <c r="I59" s="34">
        <f>'2 lentelė'!I59</f>
        <v>0</v>
      </c>
      <c r="J59" s="42">
        <f>'2 lentelė'!J59</f>
        <v>92842.82</v>
      </c>
      <c r="K59" s="42">
        <f>'2 lentelė'!K59</f>
        <v>28431.82</v>
      </c>
      <c r="L59" s="42">
        <f>'2 lentelė'!L59</f>
        <v>0</v>
      </c>
      <c r="M59" s="42">
        <f>'2 lentelė'!M59</f>
        <v>0</v>
      </c>
      <c r="N59" s="42">
        <f>'2 lentelė'!N59</f>
        <v>0</v>
      </c>
      <c r="O59" s="42">
        <f>'2 lentelė'!O59</f>
        <v>64411</v>
      </c>
      <c r="P59" s="30">
        <f>'2 lentelė'!P59</f>
        <v>0</v>
      </c>
      <c r="Q59" s="46">
        <v>42948</v>
      </c>
      <c r="R59" s="46">
        <v>42887</v>
      </c>
      <c r="S59" s="47" t="str">
        <f t="shared" si="0"/>
        <v>-</v>
      </c>
    </row>
    <row r="60" spans="1:19" ht="25.5" x14ac:dyDescent="0.25">
      <c r="A60" s="38" t="str">
        <f>'2 lentelė'!A60</f>
        <v>2.1.1.3</v>
      </c>
      <c r="B60" s="38" t="str">
        <f>'2 lentelė'!B60</f>
        <v/>
      </c>
      <c r="C60" s="39" t="str">
        <f>'2 lentelė'!C60</f>
        <v>Priemonė: Ikimokyklinio ir priešmokyklinio ugdymo prieinamumo didinimas</v>
      </c>
      <c r="D60" s="38">
        <f>'2 lentelė'!D60</f>
        <v>0</v>
      </c>
      <c r="E60" s="38">
        <f>'2 lentelė'!E60</f>
        <v>0</v>
      </c>
      <c r="F60" s="38">
        <f>'2 lentelė'!F60</f>
        <v>0</v>
      </c>
      <c r="G60" s="38">
        <f>'2 lentelė'!G60</f>
        <v>0</v>
      </c>
      <c r="H60" s="38">
        <f>'2 lentelė'!H60</f>
        <v>0</v>
      </c>
      <c r="I60" s="38">
        <f>'2 lentelė'!I60</f>
        <v>0</v>
      </c>
      <c r="J60" s="41">
        <f>'2 lentelė'!J60</f>
        <v>0</v>
      </c>
      <c r="K60" s="41">
        <f>'2 lentelė'!K60</f>
        <v>0</v>
      </c>
      <c r="L60" s="41">
        <f>'2 lentelė'!L60</f>
        <v>0</v>
      </c>
      <c r="M60" s="41">
        <f>'2 lentelė'!M60</f>
        <v>0</v>
      </c>
      <c r="N60" s="41">
        <f>'2 lentelė'!N60</f>
        <v>0</v>
      </c>
      <c r="O60" s="41">
        <f>'2 lentelė'!O60</f>
        <v>0</v>
      </c>
      <c r="P60" s="41">
        <f>'2 lentelė'!P60</f>
        <v>0</v>
      </c>
      <c r="Q60" s="45">
        <v>0</v>
      </c>
      <c r="R60" s="41"/>
      <c r="S60" s="50">
        <f t="shared" si="0"/>
        <v>0</v>
      </c>
    </row>
    <row r="61" spans="1:19" ht="25.5" x14ac:dyDescent="0.25">
      <c r="A61" s="34" t="str">
        <f>'2 lentelė'!A61</f>
        <v>2.1.1.3.1</v>
      </c>
      <c r="B61" s="34" t="str">
        <f>'2 lentelė'!B61</f>
        <v>R087705-230000-1179</v>
      </c>
      <c r="C61" s="35" t="str">
        <f>'2 lentelė'!C61</f>
        <v>Ikimokyklinio ugdymo prieinamumo didinimas Šilalės mieste</v>
      </c>
      <c r="D61" s="34" t="str">
        <f>'2 lentelė'!D61</f>
        <v>ŠRSA</v>
      </c>
      <c r="E61" s="34" t="str">
        <f>'2 lentelė'!E61</f>
        <v>ŠMM</v>
      </c>
      <c r="F61" s="34" t="str">
        <f>'2 lentelė'!F61</f>
        <v>Šilalės m.</v>
      </c>
      <c r="G61" s="34" t="str">
        <f>'2 lentelė'!G61</f>
        <v>09.1.3-CPVA-R-705</v>
      </c>
      <c r="H61" s="34" t="str">
        <f>'2 lentelė'!H61</f>
        <v>R</v>
      </c>
      <c r="I61" s="34">
        <f>'2 lentelė'!I61</f>
        <v>0</v>
      </c>
      <c r="J61" s="42">
        <f>'2 lentelė'!J61</f>
        <v>809630.41999999993</v>
      </c>
      <c r="K61" s="42">
        <f>'2 lentelė'!K61</f>
        <v>553430.44999999995</v>
      </c>
      <c r="L61" s="42">
        <f>'2 lentelė'!L61</f>
        <v>20772.97</v>
      </c>
      <c r="M61" s="42">
        <f>'2 lentelė'!M61</f>
        <v>0</v>
      </c>
      <c r="N61" s="42">
        <f>'2 lentelė'!N61</f>
        <v>0</v>
      </c>
      <c r="O61" s="42">
        <f>'2 lentelė'!O61</f>
        <v>235427</v>
      </c>
      <c r="P61" s="30">
        <f>'2 lentelė'!P61</f>
        <v>0</v>
      </c>
      <c r="Q61" s="46">
        <v>43070</v>
      </c>
      <c r="R61" s="46">
        <v>43070</v>
      </c>
      <c r="S61" s="47" t="str">
        <f t="shared" si="0"/>
        <v>-</v>
      </c>
    </row>
    <row r="62" spans="1:19" ht="25.5" x14ac:dyDescent="0.25">
      <c r="A62" s="34" t="str">
        <f>'2 lentelė'!A62</f>
        <v>2.1.1.3.2</v>
      </c>
      <c r="B62" s="34" t="str">
        <f>'2 lentelė'!B62</f>
        <v>R087705-230000-1180</v>
      </c>
      <c r="C62" s="35" t="str">
        <f>'2 lentelė'!C62</f>
        <v>Ikimokyklinio ir priešmokyklinio ugdymo prieinamumo didinimas Rotulių lopšelyje-darželyje</v>
      </c>
      <c r="D62" s="34" t="str">
        <f>'2 lentelė'!D62</f>
        <v>JRSA</v>
      </c>
      <c r="E62" s="34" t="str">
        <f>'2 lentelė'!E62</f>
        <v>ŠMM</v>
      </c>
      <c r="F62" s="34" t="str">
        <f>'2 lentelė'!F62</f>
        <v>Jurbarko rajonas</v>
      </c>
      <c r="G62" s="34" t="str">
        <f>'2 lentelė'!G62</f>
        <v>09.1.3-CPVA-R-705</v>
      </c>
      <c r="H62" s="34" t="str">
        <f>'2 lentelė'!H62</f>
        <v>R</v>
      </c>
      <c r="I62" s="34">
        <f>'2 lentelė'!I62</f>
        <v>0</v>
      </c>
      <c r="J62" s="42">
        <f>'2 lentelė'!J62</f>
        <v>226080</v>
      </c>
      <c r="K62" s="42">
        <f>'2 lentelė'!K62</f>
        <v>16956</v>
      </c>
      <c r="L62" s="42">
        <f>'2 lentelė'!L62</f>
        <v>16956</v>
      </c>
      <c r="M62" s="42">
        <f>'2 lentelė'!M62</f>
        <v>0</v>
      </c>
      <c r="N62" s="42">
        <f>'2 lentelė'!N62</f>
        <v>0</v>
      </c>
      <c r="O62" s="42">
        <f>'2 lentelė'!O62</f>
        <v>192168</v>
      </c>
      <c r="P62" s="30">
        <f>'2 lentelė'!P62</f>
        <v>0</v>
      </c>
      <c r="Q62" s="46">
        <v>43070</v>
      </c>
      <c r="R62" s="46">
        <v>43070</v>
      </c>
      <c r="S62" s="47" t="str">
        <f t="shared" si="0"/>
        <v>-</v>
      </c>
    </row>
    <row r="63" spans="1:19" ht="38.25" x14ac:dyDescent="0.25">
      <c r="A63" s="34" t="str">
        <f>'2 lentelė'!A63</f>
        <v>2.1.1.3.3</v>
      </c>
      <c r="B63" s="34" t="str">
        <f>'2 lentelė'!B63</f>
        <v>R087705-230000-1181</v>
      </c>
      <c r="C63" s="35" t="str">
        <f>'2 lentelė'!C63</f>
        <v>Ikimokyklinio ir priešmokyklinio ugdymo prieinamumo didinimas, modernizuojant Tauragės vaikų reabilitacijos centro-mokyklos "Pušelė“ ugdymo aplinką</v>
      </c>
      <c r="D63" s="34" t="str">
        <f>'2 lentelė'!D63</f>
        <v>TRSA</v>
      </c>
      <c r="E63" s="34" t="str">
        <f>'2 lentelė'!E63</f>
        <v>ŠMM</v>
      </c>
      <c r="F63" s="34" t="str">
        <f>'2 lentelė'!F63</f>
        <v>Tauragės miestas</v>
      </c>
      <c r="G63" s="34" t="str">
        <f>'2 lentelė'!G63</f>
        <v>09.1.3-CPVA-R-705</v>
      </c>
      <c r="H63" s="34" t="str">
        <f>'2 lentelė'!H63</f>
        <v>R</v>
      </c>
      <c r="I63" s="34">
        <f>'2 lentelė'!I63</f>
        <v>0</v>
      </c>
      <c r="J63" s="42">
        <f>'2 lentelė'!J63</f>
        <v>312531.76470588235</v>
      </c>
      <c r="K63" s="42">
        <f>'2 lentelė'!K63</f>
        <v>23439.882352941175</v>
      </c>
      <c r="L63" s="42">
        <f>'2 lentelė'!L63</f>
        <v>23439.882352941175</v>
      </c>
      <c r="M63" s="42">
        <f>'2 lentelė'!M63</f>
        <v>0</v>
      </c>
      <c r="N63" s="42">
        <f>'2 lentelė'!N63</f>
        <v>0</v>
      </c>
      <c r="O63" s="42">
        <f>'2 lentelė'!O63</f>
        <v>265652</v>
      </c>
      <c r="P63" s="30">
        <f>'2 lentelė'!P63</f>
        <v>0</v>
      </c>
      <c r="Q63" s="46">
        <v>43070</v>
      </c>
      <c r="R63" s="46">
        <v>43070</v>
      </c>
      <c r="S63" s="47" t="str">
        <f t="shared" si="0"/>
        <v>-</v>
      </c>
    </row>
    <row r="64" spans="1:19" ht="51" x14ac:dyDescent="0.25">
      <c r="A64" s="36" t="str">
        <f>'2 lentelė'!A64</f>
        <v>2.1.2.</v>
      </c>
      <c r="B64" s="36" t="str">
        <f>'2 lentelė'!B64</f>
        <v/>
      </c>
      <c r="C64" s="37" t="str">
        <f>'2 lentelė'!C64</f>
        <v>Uždavinys. Gerinti sveikatos priežiūros įstaigų infrastruktūrą, kelti paslaugų kokybę ir jų prieinamumą (ypač tikslinėms grupėms), diegti sveiko senėjimo procesą regione.</v>
      </c>
      <c r="D64" s="36">
        <f>'2 lentelė'!D64</f>
        <v>0</v>
      </c>
      <c r="E64" s="36">
        <f>'2 lentelė'!E64</f>
        <v>0</v>
      </c>
      <c r="F64" s="36">
        <f>'2 lentelė'!F64</f>
        <v>0</v>
      </c>
      <c r="G64" s="36">
        <f>'2 lentelė'!G64</f>
        <v>0</v>
      </c>
      <c r="H64" s="36">
        <f>'2 lentelė'!H64</f>
        <v>0</v>
      </c>
      <c r="I64" s="36">
        <f>'2 lentelė'!I64</f>
        <v>0</v>
      </c>
      <c r="J64" s="40">
        <f>'2 lentelė'!J64</f>
        <v>0</v>
      </c>
      <c r="K64" s="40">
        <f>'2 lentelė'!K64</f>
        <v>0</v>
      </c>
      <c r="L64" s="40">
        <f>'2 lentelė'!L64</f>
        <v>0</v>
      </c>
      <c r="M64" s="40">
        <f>'2 lentelė'!M64</f>
        <v>0</v>
      </c>
      <c r="N64" s="40">
        <f>'2 lentelė'!N64</f>
        <v>0</v>
      </c>
      <c r="O64" s="40">
        <f>'2 lentelė'!O64</f>
        <v>0</v>
      </c>
      <c r="P64" s="40">
        <f>'2 lentelė'!P64</f>
        <v>0</v>
      </c>
      <c r="Q64" s="44">
        <v>0</v>
      </c>
      <c r="R64" s="40"/>
      <c r="S64" s="49">
        <f t="shared" si="0"/>
        <v>0</v>
      </c>
    </row>
    <row r="65" spans="1:19" ht="25.5" x14ac:dyDescent="0.25">
      <c r="A65" s="38" t="str">
        <f>'2 lentelė'!A65</f>
        <v>2.1.2.1</v>
      </c>
      <c r="B65" s="38" t="str">
        <f>'2 lentelė'!B65</f>
        <v/>
      </c>
      <c r="C65" s="39" t="str">
        <f>'2 lentelė'!C65</f>
        <v>Priemonė: Sveikos gyvensenos skatinimas Tauragės regione</v>
      </c>
      <c r="D65" s="38">
        <f>'2 lentelė'!D65</f>
        <v>0</v>
      </c>
      <c r="E65" s="38">
        <f>'2 lentelė'!E65</f>
        <v>0</v>
      </c>
      <c r="F65" s="38">
        <f>'2 lentelė'!F65</f>
        <v>0</v>
      </c>
      <c r="G65" s="38">
        <f>'2 lentelė'!G65</f>
        <v>0</v>
      </c>
      <c r="H65" s="38">
        <f>'2 lentelė'!H65</f>
        <v>0</v>
      </c>
      <c r="I65" s="38">
        <f>'2 lentelė'!I65</f>
        <v>0</v>
      </c>
      <c r="J65" s="41">
        <f>'2 lentelė'!J65</f>
        <v>0</v>
      </c>
      <c r="K65" s="41">
        <f>'2 lentelė'!K65</f>
        <v>0</v>
      </c>
      <c r="L65" s="41">
        <f>'2 lentelė'!L65</f>
        <v>0</v>
      </c>
      <c r="M65" s="41">
        <f>'2 lentelė'!M65</f>
        <v>0</v>
      </c>
      <c r="N65" s="41">
        <f>'2 lentelė'!N65</f>
        <v>0</v>
      </c>
      <c r="O65" s="41">
        <f>'2 lentelė'!O65</f>
        <v>0</v>
      </c>
      <c r="P65" s="41">
        <f>'2 lentelė'!P65</f>
        <v>0</v>
      </c>
      <c r="Q65" s="45">
        <v>0</v>
      </c>
      <c r="R65" s="41"/>
      <c r="S65" s="50">
        <f t="shared" si="0"/>
        <v>0</v>
      </c>
    </row>
    <row r="66" spans="1:19" x14ac:dyDescent="0.25">
      <c r="A66" s="34" t="str">
        <f>'2 lentelė'!A66</f>
        <v>2.1.2.1.1</v>
      </c>
      <c r="B66" s="34" t="str">
        <f>'2 lentelė'!B66</f>
        <v>R086630-470000-1184</v>
      </c>
      <c r="C66" s="35" t="str">
        <f>'2 lentelė'!C66</f>
        <v>Sveikos gyvensenos skatinimas Pagėgių savivaldybėje</v>
      </c>
      <c r="D66" s="34" t="str">
        <f>'2 lentelė'!D66</f>
        <v>PSA</v>
      </c>
      <c r="E66" s="34" t="str">
        <f>'2 lentelė'!E66</f>
        <v>SAM</v>
      </c>
      <c r="F66" s="34" t="str">
        <f>'2 lentelė'!F66</f>
        <v>Pagėgių savivalybė</v>
      </c>
      <c r="G66" s="34" t="str">
        <f>'2 lentelė'!G66</f>
        <v>08.4.2-ESFA-R-630</v>
      </c>
      <c r="H66" s="34" t="str">
        <f>'2 lentelė'!H66</f>
        <v>R</v>
      </c>
      <c r="I66" s="34">
        <f>'2 lentelė'!I66</f>
        <v>0</v>
      </c>
      <c r="J66" s="42">
        <f>'2 lentelė'!J66</f>
        <v>46877.647058823532</v>
      </c>
      <c r="K66" s="42">
        <f>'2 lentelė'!K66</f>
        <v>3515.8235294117649</v>
      </c>
      <c r="L66" s="42">
        <f>'2 lentelė'!L66</f>
        <v>3515.8235294117649</v>
      </c>
      <c r="M66" s="42">
        <f>'2 lentelė'!M66</f>
        <v>0</v>
      </c>
      <c r="N66" s="42">
        <f>'2 lentelė'!N66</f>
        <v>0</v>
      </c>
      <c r="O66" s="42">
        <f>'2 lentelė'!O66</f>
        <v>39846</v>
      </c>
      <c r="P66" s="30">
        <f>'2 lentelė'!P66</f>
        <v>0</v>
      </c>
      <c r="Q66" s="46">
        <v>43205</v>
      </c>
      <c r="R66" s="46">
        <v>43205</v>
      </c>
      <c r="S66" s="47" t="str">
        <f t="shared" si="0"/>
        <v>-</v>
      </c>
    </row>
    <row r="67" spans="1:19" ht="25.5" x14ac:dyDescent="0.25">
      <c r="A67" s="34" t="str">
        <f>'2 lentelė'!A67</f>
        <v>2.1.2.1.2</v>
      </c>
      <c r="B67" s="34" t="str">
        <f>'2 lentelė'!B67</f>
        <v>R086630-470000-1185</v>
      </c>
      <c r="C67" s="35" t="str">
        <f>'2 lentelė'!C67</f>
        <v xml:space="preserve">Jurbarko rajono gyventojų sveikos gyvensenos skatinimas  </v>
      </c>
      <c r="D67" s="34" t="str">
        <f>'2 lentelė'!D67</f>
        <v>JRS VSB</v>
      </c>
      <c r="E67" s="34" t="str">
        <f>'2 lentelė'!E67</f>
        <v>SAM</v>
      </c>
      <c r="F67" s="34" t="str">
        <f>'2 lentelė'!F67</f>
        <v>Jurbarko rajonas</v>
      </c>
      <c r="G67" s="34" t="str">
        <f>'2 lentelė'!G67</f>
        <v>08.4.2-ESFA-R-630</v>
      </c>
      <c r="H67" s="34" t="str">
        <f>'2 lentelė'!H67</f>
        <v>R</v>
      </c>
      <c r="I67" s="34">
        <f>'2 lentelė'!I67</f>
        <v>0</v>
      </c>
      <c r="J67" s="42">
        <f>'2 lentelė'!J67</f>
        <v>137798.82352941178</v>
      </c>
      <c r="K67" s="42">
        <f>'2 lentelė'!K67</f>
        <v>10334.911764705883</v>
      </c>
      <c r="L67" s="42">
        <f>'2 lentelė'!L67</f>
        <v>10334.911764705883</v>
      </c>
      <c r="M67" s="42">
        <f>'2 lentelė'!M67</f>
        <v>0</v>
      </c>
      <c r="N67" s="42">
        <f>'2 lentelė'!N67</f>
        <v>0</v>
      </c>
      <c r="O67" s="42">
        <f>'2 lentelė'!O67</f>
        <v>117129</v>
      </c>
      <c r="P67" s="30">
        <f>'2 lentelė'!P67</f>
        <v>0</v>
      </c>
      <c r="Q67" s="46">
        <v>43205</v>
      </c>
      <c r="R67" s="46">
        <v>43205</v>
      </c>
      <c r="S67" s="47" t="str">
        <f t="shared" si="0"/>
        <v>-</v>
      </c>
    </row>
    <row r="68" spans="1:19" x14ac:dyDescent="0.25">
      <c r="A68" s="34" t="str">
        <f>'2 lentelė'!A68</f>
        <v>2.1.2.1.3</v>
      </c>
      <c r="B68" s="34" t="str">
        <f>'2 lentelė'!B68</f>
        <v>R086630-470000-1186</v>
      </c>
      <c r="C68" s="35" t="str">
        <f>'2 lentelė'!C68</f>
        <v>Sveikam gyvenimui sakome - TAIP!</v>
      </c>
      <c r="D68" s="34" t="str">
        <f>'2 lentelė'!D68</f>
        <v>TRS VSB</v>
      </c>
      <c r="E68" s="34" t="str">
        <f>'2 lentelė'!E68</f>
        <v>SAM</v>
      </c>
      <c r="F68" s="34" t="str">
        <f>'2 lentelė'!F68</f>
        <v xml:space="preserve">Tauragės raj.  </v>
      </c>
      <c r="G68" s="34" t="str">
        <f>'2 lentelė'!G68</f>
        <v>08.4.2-ESFA-R-630</v>
      </c>
      <c r="H68" s="34" t="str">
        <f>'2 lentelė'!H68</f>
        <v>R</v>
      </c>
      <c r="I68" s="34">
        <f>'2 lentelė'!I68</f>
        <v>0</v>
      </c>
      <c r="J68" s="42">
        <f>'2 lentelė'!J68</f>
        <v>190492.9411764706</v>
      </c>
      <c r="K68" s="42">
        <f>'2 lentelė'!K68</f>
        <v>14286.970588235294</v>
      </c>
      <c r="L68" s="42">
        <f>'2 lentelė'!L68</f>
        <v>14286.970588235294</v>
      </c>
      <c r="M68" s="42">
        <f>'2 lentelė'!M68</f>
        <v>0</v>
      </c>
      <c r="N68" s="42">
        <f>'2 lentelė'!N68</f>
        <v>0</v>
      </c>
      <c r="O68" s="42">
        <f>'2 lentelė'!O68</f>
        <v>161919</v>
      </c>
      <c r="P68" s="30">
        <f>'2 lentelė'!P68</f>
        <v>0</v>
      </c>
      <c r="Q68" s="46">
        <v>43205</v>
      </c>
      <c r="R68" s="46">
        <v>43205</v>
      </c>
      <c r="S68" s="47" t="str">
        <f t="shared" si="0"/>
        <v>-</v>
      </c>
    </row>
    <row r="69" spans="1:19" ht="25.5" x14ac:dyDescent="0.25">
      <c r="A69" s="34" t="str">
        <f>'2 lentelė'!A69</f>
        <v>2.1.2.1.4</v>
      </c>
      <c r="B69" s="34" t="str">
        <f>'2 lentelė'!B69</f>
        <v>R086630-470000-1187</v>
      </c>
      <c r="C69" s="35" t="str">
        <f>'2 lentelė'!C69</f>
        <v>Šilalės rajono gyventojų sveikatos stiprinimas ir sveikos gyvensenos ugdymas</v>
      </c>
      <c r="D69" s="34" t="str">
        <f>'2 lentelė'!D69</f>
        <v>ŠRS VSB</v>
      </c>
      <c r="E69" s="34" t="str">
        <f>'2 lentelė'!E69</f>
        <v>SAM</v>
      </c>
      <c r="F69" s="34" t="str">
        <f>'2 lentelė'!F69</f>
        <v xml:space="preserve">Šilalės raj.  </v>
      </c>
      <c r="G69" s="34" t="str">
        <f>'2 lentelė'!G69</f>
        <v>08.4.2-ESFA-R-630</v>
      </c>
      <c r="H69" s="34" t="str">
        <f>'2 lentelė'!H69</f>
        <v>R</v>
      </c>
      <c r="I69" s="34">
        <f>'2 lentelė'!I69</f>
        <v>0</v>
      </c>
      <c r="J69" s="42">
        <f>'2 lentelė'!J69</f>
        <v>121941.17647058824</v>
      </c>
      <c r="K69" s="42">
        <f>'2 lentelė'!K69</f>
        <v>9145.5882352941171</v>
      </c>
      <c r="L69" s="42">
        <f>'2 lentelė'!L69</f>
        <v>9145.5882352941171</v>
      </c>
      <c r="M69" s="42">
        <f>'2 lentelė'!M69</f>
        <v>0</v>
      </c>
      <c r="N69" s="42">
        <f>'2 lentelė'!N69</f>
        <v>0</v>
      </c>
      <c r="O69" s="42">
        <f>'2 lentelė'!O69</f>
        <v>103650</v>
      </c>
      <c r="P69" s="30">
        <f>'2 lentelė'!P69</f>
        <v>0</v>
      </c>
      <c r="Q69" s="46">
        <v>43205</v>
      </c>
      <c r="R69" s="46">
        <v>43205</v>
      </c>
      <c r="S69" s="47" t="str">
        <f t="shared" ref="S69:S132" si="1">IF(O69&gt;0,IF(Q69&gt;=R69,"-",(Q69-R69)/30),0)</f>
        <v>-</v>
      </c>
    </row>
    <row r="70" spans="1:19" ht="38.25" x14ac:dyDescent="0.25">
      <c r="A70" s="38" t="str">
        <f>'2 lentelė'!A70</f>
        <v>2.1.2.2</v>
      </c>
      <c r="B70" s="38" t="str">
        <f>'2 lentelė'!B70</f>
        <v/>
      </c>
      <c r="C70" s="39" t="str">
        <f>'2 lentelė'!C70</f>
        <v>Priemonė: Priemonių, gerinančių ambulatorinių sveikatos priežiūros paslaugų prieinamumą tuberkulioze sergantiems asmenims, įgyvendinimas</v>
      </c>
      <c r="D70" s="38">
        <f>'2 lentelė'!D70</f>
        <v>0</v>
      </c>
      <c r="E70" s="38">
        <f>'2 lentelė'!E70</f>
        <v>0</v>
      </c>
      <c r="F70" s="38">
        <f>'2 lentelė'!F70</f>
        <v>0</v>
      </c>
      <c r="G70" s="38">
        <f>'2 lentelė'!G70</f>
        <v>0</v>
      </c>
      <c r="H70" s="38">
        <f>'2 lentelė'!H70</f>
        <v>0</v>
      </c>
      <c r="I70" s="38">
        <f>'2 lentelė'!I70</f>
        <v>0</v>
      </c>
      <c r="J70" s="41">
        <f>'2 lentelė'!J70</f>
        <v>0</v>
      </c>
      <c r="K70" s="41">
        <f>'2 lentelė'!K70</f>
        <v>0</v>
      </c>
      <c r="L70" s="41">
        <f>'2 lentelė'!L70</f>
        <v>0</v>
      </c>
      <c r="M70" s="41">
        <f>'2 lentelė'!M70</f>
        <v>0</v>
      </c>
      <c r="N70" s="41">
        <f>'2 lentelė'!N70</f>
        <v>0</v>
      </c>
      <c r="O70" s="41">
        <f>'2 lentelė'!O70</f>
        <v>0</v>
      </c>
      <c r="P70" s="41">
        <f>'2 lentelė'!P70</f>
        <v>0</v>
      </c>
      <c r="Q70" s="45">
        <v>0</v>
      </c>
      <c r="R70" s="41"/>
      <c r="S70" s="50">
        <f t="shared" si="1"/>
        <v>0</v>
      </c>
    </row>
    <row r="71" spans="1:19" ht="38.25" x14ac:dyDescent="0.25">
      <c r="A71" s="34" t="str">
        <f>'2 lentelė'!A71</f>
        <v>2.1.2.2.1</v>
      </c>
      <c r="B71" s="34" t="str">
        <f>'2 lentelė'!B71</f>
        <v>R086615-470000-1189</v>
      </c>
      <c r="C71" s="35" t="str">
        <f>'2 lentelė'!C71</f>
        <v>Priemonių, gerinančių ambulatorinių asmens sveikatos priežiūros paslaugų prieinamumą tuberkulioze sergantiems asmenims Jurbarko rajone, įgyvendinimas</v>
      </c>
      <c r="D71" s="34" t="str">
        <f>'2 lentelė'!D71</f>
        <v>JRS PSPC</v>
      </c>
      <c r="E71" s="34" t="str">
        <f>'2 lentelė'!E71</f>
        <v>SAM</v>
      </c>
      <c r="F71" s="34" t="str">
        <f>'2 lentelė'!F71</f>
        <v>Jurbarko rajonas</v>
      </c>
      <c r="G71" s="34" t="str">
        <f>'2 lentelė'!G71</f>
        <v xml:space="preserve">08.4.2-ESFA-R-615 </v>
      </c>
      <c r="H71" s="34" t="str">
        <f>'2 lentelė'!H71</f>
        <v>R</v>
      </c>
      <c r="I71" s="34">
        <f>'2 lentelė'!I71</f>
        <v>0</v>
      </c>
      <c r="J71" s="42">
        <f>'2 lentelė'!J71</f>
        <v>12312.235294117647</v>
      </c>
      <c r="K71" s="42">
        <f>'2 lentelė'!K71</f>
        <v>923.4176470588236</v>
      </c>
      <c r="L71" s="42">
        <f>'2 lentelė'!L71</f>
        <v>923.4176470588236</v>
      </c>
      <c r="M71" s="42">
        <f>'2 lentelė'!M71</f>
        <v>0</v>
      </c>
      <c r="N71" s="42">
        <f>'2 lentelė'!N71</f>
        <v>0</v>
      </c>
      <c r="O71" s="42">
        <f>'2 lentelė'!O71</f>
        <v>10465.4</v>
      </c>
      <c r="P71" s="30">
        <f>'2 lentelė'!P71</f>
        <v>0</v>
      </c>
      <c r="Q71" s="46">
        <v>43221</v>
      </c>
      <c r="R71" s="46">
        <v>43221</v>
      </c>
      <c r="S71" s="47" t="str">
        <f t="shared" si="1"/>
        <v>-</v>
      </c>
    </row>
    <row r="72" spans="1:19" ht="25.5" x14ac:dyDescent="0.25">
      <c r="A72" s="34" t="str">
        <f>'2 lentelė'!A72</f>
        <v>2.1.2.2.2</v>
      </c>
      <c r="B72" s="34" t="str">
        <f>'2 lentelė'!B72</f>
        <v>R086615-470000-1190</v>
      </c>
      <c r="C72" s="35" t="str">
        <f>'2 lentelė'!C72</f>
        <v>Pagėgių savivaldybės gyventojų  sergančių tuberkulioze sveikatos priežiūros paslaugų prieinamumo gerinimas</v>
      </c>
      <c r="D72" s="34" t="str">
        <f>'2 lentelė'!D72</f>
        <v>PSA</v>
      </c>
      <c r="E72" s="34" t="str">
        <f>'2 lentelė'!E72</f>
        <v>SAM</v>
      </c>
      <c r="F72" s="34" t="str">
        <f>'2 lentelė'!F72</f>
        <v>Pagėgių sav.</v>
      </c>
      <c r="G72" s="34" t="str">
        <f>'2 lentelė'!G72</f>
        <v xml:space="preserve">08.4.2-ESFA-R-615 </v>
      </c>
      <c r="H72" s="34" t="str">
        <f>'2 lentelė'!H72</f>
        <v>R</v>
      </c>
      <c r="I72" s="34">
        <f>'2 lentelė'!I72</f>
        <v>0</v>
      </c>
      <c r="J72" s="42">
        <f>'2 lentelė'!J72</f>
        <v>4317</v>
      </c>
      <c r="K72" s="42">
        <f>'2 lentelė'!K72</f>
        <v>323.7</v>
      </c>
      <c r="L72" s="42">
        <f>'2 lentelė'!L72</f>
        <v>323.7</v>
      </c>
      <c r="M72" s="42">
        <f>'2 lentelė'!M72</f>
        <v>0</v>
      </c>
      <c r="N72" s="42">
        <f>'2 lentelė'!N72</f>
        <v>0</v>
      </c>
      <c r="O72" s="42">
        <f>'2 lentelė'!O72</f>
        <v>3669.6</v>
      </c>
      <c r="P72" s="30">
        <f>'2 lentelė'!P72</f>
        <v>0</v>
      </c>
      <c r="Q72" s="46">
        <v>43252</v>
      </c>
      <c r="R72" s="46">
        <v>43191</v>
      </c>
      <c r="S72" s="47" t="str">
        <f t="shared" si="1"/>
        <v>-</v>
      </c>
    </row>
    <row r="73" spans="1:19" ht="38.25" x14ac:dyDescent="0.25">
      <c r="A73" s="34" t="str">
        <f>'2 lentelė'!A73</f>
        <v>2.1.2.2.3</v>
      </c>
      <c r="B73" s="34" t="str">
        <f>'2 lentelė'!B73</f>
        <v>R086615-470000-1191</v>
      </c>
      <c r="C73" s="35" t="str">
        <f>'2 lentelė'!C73</f>
        <v>Ambulatorinių sveikatos priežiūros paslaugų prieinamumo Šilalės PSPC gerinimas tuberkulioze sergantiems asmenims</v>
      </c>
      <c r="D73" s="34" t="str">
        <f>'2 lentelė'!D73</f>
        <v>Šilalės PSPC</v>
      </c>
      <c r="E73" s="34" t="str">
        <f>'2 lentelė'!E73</f>
        <v>SAM</v>
      </c>
      <c r="F73" s="34" t="str">
        <f>'2 lentelė'!F73</f>
        <v>Šilalės rajonas</v>
      </c>
      <c r="G73" s="34" t="str">
        <f>'2 lentelė'!G73</f>
        <v xml:space="preserve">08.4.2-ESFA-R-615 </v>
      </c>
      <c r="H73" s="34" t="str">
        <f>'2 lentelė'!H73</f>
        <v>R</v>
      </c>
      <c r="I73" s="34">
        <f>'2 lentelė'!I73</f>
        <v>0</v>
      </c>
      <c r="J73" s="42">
        <f>'2 lentelė'!J73</f>
        <v>10980</v>
      </c>
      <c r="K73" s="42">
        <f>'2 lentelė'!K73</f>
        <v>823.5</v>
      </c>
      <c r="L73" s="42">
        <f>'2 lentelė'!L73</f>
        <v>823.5</v>
      </c>
      <c r="M73" s="42">
        <f>'2 lentelė'!M73</f>
        <v>0</v>
      </c>
      <c r="N73" s="42">
        <f>'2 lentelė'!N73</f>
        <v>0</v>
      </c>
      <c r="O73" s="42">
        <f>'2 lentelė'!O73</f>
        <v>9333</v>
      </c>
      <c r="P73" s="30">
        <f>'2 lentelė'!P73</f>
        <v>0</v>
      </c>
      <c r="Q73" s="46">
        <v>43252</v>
      </c>
      <c r="R73" s="46">
        <v>43191</v>
      </c>
      <c r="S73" s="47" t="str">
        <f t="shared" si="1"/>
        <v>-</v>
      </c>
    </row>
    <row r="74" spans="1:19" ht="25.5" x14ac:dyDescent="0.25">
      <c r="A74" s="34" t="str">
        <f>'2 lentelė'!A74</f>
        <v>2.1.2.2.4</v>
      </c>
      <c r="B74" s="34" t="str">
        <f>'2 lentelė'!B74</f>
        <v>R086615-470000-1192</v>
      </c>
      <c r="C74" s="35" t="str">
        <f>'2 lentelė'!C74</f>
        <v>Socialinės paramos priemonių teikimas tuberkulioze sergantiems Tauragės rajono gyventojams</v>
      </c>
      <c r="D74" s="34" t="str">
        <f>'2 lentelė'!D74</f>
        <v>VŠĮ Tauragės rajono PSPC</v>
      </c>
      <c r="E74" s="34" t="str">
        <f>'2 lentelė'!E74</f>
        <v>SAM</v>
      </c>
      <c r="F74" s="34" t="str">
        <f>'2 lentelė'!F74</f>
        <v>Tauragės rajonas</v>
      </c>
      <c r="G74" s="34" t="str">
        <f>'2 lentelė'!G74</f>
        <v xml:space="preserve">08.4.2-ESFA-R-615 </v>
      </c>
      <c r="H74" s="34" t="str">
        <f>'2 lentelė'!H74</f>
        <v>R</v>
      </c>
      <c r="I74" s="34">
        <f>'2 lentelė'!I74</f>
        <v>0</v>
      </c>
      <c r="J74" s="42">
        <f>'2 lentelė'!J74</f>
        <v>17152.939999999999</v>
      </c>
      <c r="K74" s="42">
        <f>'2 lentelė'!K74</f>
        <v>1286.47</v>
      </c>
      <c r="L74" s="42">
        <f>'2 lentelė'!L74</f>
        <v>1286.47</v>
      </c>
      <c r="M74" s="42">
        <f>'2 lentelė'!M74</f>
        <v>0</v>
      </c>
      <c r="N74" s="42">
        <f>'2 lentelė'!N74</f>
        <v>0</v>
      </c>
      <c r="O74" s="42">
        <f>'2 lentelė'!O74</f>
        <v>14580</v>
      </c>
      <c r="P74" s="30">
        <f>'2 lentelė'!P74</f>
        <v>0</v>
      </c>
      <c r="Q74" s="46">
        <v>43344</v>
      </c>
      <c r="R74" s="46">
        <v>43326</v>
      </c>
      <c r="S74" s="47" t="str">
        <f t="shared" si="1"/>
        <v>-</v>
      </c>
    </row>
    <row r="75" spans="1:19" x14ac:dyDescent="0.25">
      <c r="A75" s="38" t="str">
        <f>'2 lentelė'!A75</f>
        <v>2.1.2.3</v>
      </c>
      <c r="B75" s="38">
        <f>'2 lentelė'!B75</f>
        <v>0</v>
      </c>
      <c r="C75" s="38" t="str">
        <f>'2 lentelė'!C75</f>
        <v>Priemonė: Pirminės asmens sveikatos priežiūros veiklos efektyvumo didinimas</v>
      </c>
      <c r="D75" s="38">
        <f>'2 lentelė'!D75</f>
        <v>0</v>
      </c>
      <c r="E75" s="38">
        <f>'2 lentelė'!E75</f>
        <v>0</v>
      </c>
      <c r="F75" s="38">
        <f>'2 lentelė'!F75</f>
        <v>0</v>
      </c>
      <c r="G75" s="38">
        <f>'2 lentelė'!G75</f>
        <v>0</v>
      </c>
      <c r="H75" s="38">
        <f>'2 lentelė'!H75</f>
        <v>0</v>
      </c>
      <c r="I75" s="38">
        <f>'2 lentelė'!I75</f>
        <v>0</v>
      </c>
      <c r="J75" s="38">
        <f>'2 lentelė'!J75</f>
        <v>0</v>
      </c>
      <c r="K75" s="38">
        <f>'2 lentelė'!K75</f>
        <v>0</v>
      </c>
      <c r="L75" s="38">
        <f>'2 lentelė'!L75</f>
        <v>0</v>
      </c>
      <c r="M75" s="38">
        <f>'2 lentelė'!M75</f>
        <v>0</v>
      </c>
      <c r="N75" s="38">
        <f>'2 lentelė'!N75</f>
        <v>0</v>
      </c>
      <c r="O75" s="38">
        <f>'2 lentelė'!O75</f>
        <v>0</v>
      </c>
      <c r="P75" s="41">
        <f>'2 lentelė'!P75</f>
        <v>0</v>
      </c>
      <c r="Q75" s="52">
        <v>0</v>
      </c>
      <c r="R75" s="41"/>
      <c r="S75" s="50">
        <f t="shared" si="1"/>
        <v>0</v>
      </c>
    </row>
    <row r="76" spans="1:19" x14ac:dyDescent="0.25">
      <c r="A76" s="34" t="str">
        <f>'2 lentelė'!A76</f>
        <v>2.1.2.3.1</v>
      </c>
      <c r="B76" s="34" t="str">
        <f>'2 lentelė'!B76</f>
        <v>R086609-270000-0001</v>
      </c>
      <c r="C76" s="34" t="str">
        <f>'2 lentelė'!C76</f>
        <v>Pagėgių PSPC paslaugų prieinamumo ir kokybės gerinimas</v>
      </c>
      <c r="D76" s="35" t="str">
        <f>'2 lentelė'!D76</f>
        <v>PSA</v>
      </c>
      <c r="E76" s="35" t="str">
        <f>'2 lentelė'!E76</f>
        <v>SAM</v>
      </c>
      <c r="F76" s="35" t="str">
        <f>'2 lentelė'!F76</f>
        <v>Pagėgių sav.</v>
      </c>
      <c r="G76" s="34" t="str">
        <f>'2 lentelė'!G76</f>
        <v>08.1.3-CPVA-R-609</v>
      </c>
      <c r="H76" s="34" t="str">
        <f>'2 lentelė'!H76</f>
        <v>R</v>
      </c>
      <c r="I76" s="34">
        <f>'2 lentelė'!I76</f>
        <v>0</v>
      </c>
      <c r="J76" s="34">
        <f>'2 lentelė'!J76</f>
        <v>33913.85</v>
      </c>
      <c r="K76" s="34">
        <f>'2 lentelė'!K76</f>
        <v>2543.5300000000002</v>
      </c>
      <c r="L76" s="34">
        <f>'2 lentelė'!L76</f>
        <v>2543.5300000000002</v>
      </c>
      <c r="M76" s="34">
        <f>'2 lentelė'!M76</f>
        <v>0</v>
      </c>
      <c r="N76" s="34">
        <f>'2 lentelė'!N76</f>
        <v>0</v>
      </c>
      <c r="O76" s="34">
        <f>'2 lentelė'!O76</f>
        <v>28826.79</v>
      </c>
      <c r="P76" s="30">
        <f>'2 lentelė'!P76</f>
        <v>0</v>
      </c>
      <c r="Q76" s="46">
        <v>43374</v>
      </c>
      <c r="R76" s="46">
        <v>43371</v>
      </c>
      <c r="S76" s="47" t="str">
        <f t="shared" si="1"/>
        <v>-</v>
      </c>
    </row>
    <row r="77" spans="1:19" ht="38.25" x14ac:dyDescent="0.25">
      <c r="A77" s="34" t="str">
        <f>'2 lentelė'!A77</f>
        <v>2.1.2.3.2</v>
      </c>
      <c r="B77" s="34" t="str">
        <f>'2 lentelė'!B77</f>
        <v>R086609-270000-0002</v>
      </c>
      <c r="C77" s="34" t="str">
        <f>'2 lentelė'!C77</f>
        <v>IĮ "Pagėgių šeimos centras" veiklos efektyvumo gerinimas</v>
      </c>
      <c r="D77" s="35" t="str">
        <f>'2 lentelė'!D77</f>
        <v>IĮ "Pagėgių šeimos centras"</v>
      </c>
      <c r="E77" s="35" t="str">
        <f>'2 lentelė'!E77</f>
        <v>SAM</v>
      </c>
      <c r="F77" s="35" t="str">
        <f>'2 lentelė'!F77</f>
        <v>Pagėgių sav.</v>
      </c>
      <c r="G77" s="34" t="str">
        <f>'2 lentelė'!G77</f>
        <v>08.1.3-CPVA-R-609</v>
      </c>
      <c r="H77" s="34" t="str">
        <f>'2 lentelė'!H77</f>
        <v>R</v>
      </c>
      <c r="I77" s="34">
        <f>'2 lentelė'!I77</f>
        <v>0</v>
      </c>
      <c r="J77" s="34">
        <f>'2 lentelė'!J77</f>
        <v>34079.07</v>
      </c>
      <c r="K77" s="34">
        <f>'2 lentelė'!K77</f>
        <v>0</v>
      </c>
      <c r="L77" s="34">
        <f>'2 lentelė'!L77</f>
        <v>2555.9299999999998</v>
      </c>
      <c r="M77" s="34">
        <f>'2 lentelė'!M77</f>
        <v>2555.9299999999998</v>
      </c>
      <c r="N77" s="34">
        <f>'2 lentelė'!N77</f>
        <v>0</v>
      </c>
      <c r="O77" s="34">
        <f>'2 lentelė'!O77</f>
        <v>28967.21</v>
      </c>
      <c r="P77" s="30">
        <f>'2 lentelė'!P77</f>
        <v>0</v>
      </c>
      <c r="Q77" s="46">
        <v>43344</v>
      </c>
      <c r="R77" s="46">
        <v>43343</v>
      </c>
      <c r="S77" s="47" t="str">
        <f t="shared" si="1"/>
        <v>-</v>
      </c>
    </row>
    <row r="78" spans="1:19" x14ac:dyDescent="0.25">
      <c r="A78" s="34" t="str">
        <f>'2 lentelė'!A78</f>
        <v>2.1.2.3.3</v>
      </c>
      <c r="B78" s="34" t="str">
        <f>'2 lentelė'!B78</f>
        <v>R086609-270000-0003</v>
      </c>
      <c r="C78" s="34" t="str">
        <f>'2 lentelė'!C78</f>
        <v>Jurbarko rajono viešųjų pirminės asmens sveikatos priežiūros įstaigų veiklos efektyvumo didinimas</v>
      </c>
      <c r="D78" s="35" t="str">
        <f>'2 lentelė'!D78</f>
        <v>JPSPC</v>
      </c>
      <c r="E78" s="35" t="str">
        <f>'2 lentelė'!E78</f>
        <v>SAM</v>
      </c>
      <c r="F78" s="35" t="str">
        <f>'2 lentelė'!F78</f>
        <v>Jurbarko r.</v>
      </c>
      <c r="G78" s="34" t="str">
        <f>'2 lentelė'!G78</f>
        <v>08.1.3-CPVA-R-609</v>
      </c>
      <c r="H78" s="34" t="str">
        <f>'2 lentelė'!H78</f>
        <v>R</v>
      </c>
      <c r="I78" s="34">
        <f>'2 lentelė'!I78</f>
        <v>0</v>
      </c>
      <c r="J78" s="34">
        <f>'2 lentelė'!J78</f>
        <v>178381.68000000002</v>
      </c>
      <c r="K78" s="34">
        <f>'2 lentelė'!K78</f>
        <v>13378.64</v>
      </c>
      <c r="L78" s="34">
        <f>'2 lentelė'!L78</f>
        <v>13378.62</v>
      </c>
      <c r="M78" s="34">
        <f>'2 lentelė'!M78</f>
        <v>0</v>
      </c>
      <c r="N78" s="34">
        <f>'2 lentelė'!N78</f>
        <v>0</v>
      </c>
      <c r="O78" s="34">
        <f>'2 lentelė'!O78</f>
        <v>151624.42000000001</v>
      </c>
      <c r="P78" s="30">
        <f>'2 lentelė'!P78</f>
        <v>0</v>
      </c>
      <c r="Q78" s="46">
        <v>43371</v>
      </c>
      <c r="R78" s="46">
        <v>43370</v>
      </c>
      <c r="S78" s="47" t="str">
        <f t="shared" si="1"/>
        <v>-</v>
      </c>
    </row>
    <row r="79" spans="1:19" ht="25.5" x14ac:dyDescent="0.25">
      <c r="A79" s="34" t="str">
        <f>'2 lentelė'!A79</f>
        <v>2.1.2.3.4</v>
      </c>
      <c r="B79" s="34" t="str">
        <f>'2 lentelė'!B79</f>
        <v>R086609-270000-0004</v>
      </c>
      <c r="C79" s="34" t="str">
        <f>'2 lentelė'!C79</f>
        <v>UAB Jurbarko šeimos klinikos pirminės asmens sveikatos priežiūros veiklos efektyvumo didinimas</v>
      </c>
      <c r="D79" s="35" t="str">
        <f>'2 lentelė'!D79</f>
        <v>UAB Jurbarko šeimos klinika</v>
      </c>
      <c r="E79" s="35" t="str">
        <f>'2 lentelė'!E79</f>
        <v>SAM</v>
      </c>
      <c r="F79" s="35" t="str">
        <f>'2 lentelė'!F79</f>
        <v>Jurbarko r.</v>
      </c>
      <c r="G79" s="34" t="str">
        <f>'2 lentelė'!G79</f>
        <v>08.1.3-CPVA-R-609</v>
      </c>
      <c r="H79" s="34" t="str">
        <f>'2 lentelė'!H79</f>
        <v>R</v>
      </c>
      <c r="I79" s="34">
        <f>'2 lentelė'!I79</f>
        <v>0</v>
      </c>
      <c r="J79" s="34">
        <f>'2 lentelė'!J79</f>
        <v>24189.1</v>
      </c>
      <c r="K79" s="34">
        <f>'2 lentelė'!K79</f>
        <v>0</v>
      </c>
      <c r="L79" s="34">
        <f>'2 lentelė'!L79</f>
        <v>1814.18</v>
      </c>
      <c r="M79" s="34">
        <f>'2 lentelė'!M79</f>
        <v>1814.19</v>
      </c>
      <c r="N79" s="34">
        <f>'2 lentelė'!N79</f>
        <v>0</v>
      </c>
      <c r="O79" s="34">
        <f>'2 lentelė'!O79</f>
        <v>20560.73</v>
      </c>
      <c r="P79" s="30">
        <f>'2 lentelė'!P79</f>
        <v>0</v>
      </c>
      <c r="Q79" s="46">
        <v>43371</v>
      </c>
      <c r="R79" s="46">
        <v>43368</v>
      </c>
      <c r="S79" s="47" t="str">
        <f t="shared" si="1"/>
        <v>-</v>
      </c>
    </row>
    <row r="80" spans="1:19" ht="51" x14ac:dyDescent="0.25">
      <c r="A80" s="34" t="str">
        <f>'2 lentelė'!A80</f>
        <v>2.1.2.3.5</v>
      </c>
      <c r="B80" s="34" t="str">
        <f>'2 lentelė'!B80</f>
        <v>R086609-270000-0005</v>
      </c>
      <c r="C80" s="34" t="str">
        <f>'2 lentelė'!C80</f>
        <v>N. Dungveckienės šeimos klinikos pirminės asmens sveikatos priežiūros veiklos efektyvumo didinimas</v>
      </c>
      <c r="D80" s="35" t="str">
        <f>'2 lentelė'!D80</f>
        <v>N. Dungveckienės šeimos klinika</v>
      </c>
      <c r="E80" s="35" t="str">
        <f>'2 lentelė'!E80</f>
        <v>SAM</v>
      </c>
      <c r="F80" s="35" t="str">
        <f>'2 lentelė'!F80</f>
        <v>Jurbarko r.</v>
      </c>
      <c r="G80" s="34" t="str">
        <f>'2 lentelė'!G80</f>
        <v>08.1.3-CPVA-R-609</v>
      </c>
      <c r="H80" s="34" t="str">
        <f>'2 lentelė'!H80</f>
        <v>R</v>
      </c>
      <c r="I80" s="34">
        <f>'2 lentelė'!I80</f>
        <v>0</v>
      </c>
      <c r="J80" s="34">
        <f>'2 lentelė'!J80</f>
        <v>23626.350000000002</v>
      </c>
      <c r="K80" s="34">
        <f>'2 lentelė'!K80</f>
        <v>0</v>
      </c>
      <c r="L80" s="34">
        <f>'2 lentelė'!L80</f>
        <v>1771.97</v>
      </c>
      <c r="M80" s="34">
        <f>'2 lentelė'!M80</f>
        <v>1771.98</v>
      </c>
      <c r="N80" s="34">
        <f>'2 lentelė'!N80</f>
        <v>0</v>
      </c>
      <c r="O80" s="34">
        <f>'2 lentelė'!O80</f>
        <v>20082.400000000001</v>
      </c>
      <c r="P80" s="30">
        <f>'2 lentelė'!P80</f>
        <v>0</v>
      </c>
      <c r="Q80" s="46">
        <v>43371</v>
      </c>
      <c r="R80" s="46">
        <v>43369</v>
      </c>
      <c r="S80" s="47" t="str">
        <f t="shared" si="1"/>
        <v>-</v>
      </c>
    </row>
    <row r="81" spans="1:19" ht="38.25" x14ac:dyDescent="0.25">
      <c r="A81" s="34" t="str">
        <f>'2 lentelė'!A81</f>
        <v>2.1.2.3.6</v>
      </c>
      <c r="B81" s="34" t="str">
        <f>'2 lentelė'!B81</f>
        <v>R086609-270000-0006</v>
      </c>
      <c r="C81" s="34" t="str">
        <f>'2 lentelė'!C81</f>
        <v>T. Švedko gydytojos kabineto pirminės asmens sveikatos priežiūros veiklos efektyvumo didinimas</v>
      </c>
      <c r="D81" s="35" t="str">
        <f>'2 lentelė'!D81</f>
        <v>T. Švedko gydytojos kabinetas</v>
      </c>
      <c r="E81" s="35" t="str">
        <f>'2 lentelė'!E81</f>
        <v>SAM</v>
      </c>
      <c r="F81" s="35" t="str">
        <f>'2 lentelė'!F81</f>
        <v>Jurbarko r.</v>
      </c>
      <c r="G81" s="34" t="str">
        <f>'2 lentelė'!G81</f>
        <v>08.1.3-CPVA-R-609</v>
      </c>
      <c r="H81" s="34" t="str">
        <f>'2 lentelė'!H81</f>
        <v>R</v>
      </c>
      <c r="I81" s="34">
        <f>'2 lentelė'!I81</f>
        <v>0</v>
      </c>
      <c r="J81" s="34">
        <f>'2 lentelė'!J81</f>
        <v>14262.54</v>
      </c>
      <c r="K81" s="34">
        <f>'2 lentelė'!K81</f>
        <v>0</v>
      </c>
      <c r="L81" s="34">
        <f>'2 lentelė'!L81</f>
        <v>1069.69</v>
      </c>
      <c r="M81" s="34">
        <f>'2 lentelė'!M81</f>
        <v>1069.7</v>
      </c>
      <c r="N81" s="34">
        <f>'2 lentelė'!N81</f>
        <v>0</v>
      </c>
      <c r="O81" s="34">
        <f>'2 lentelė'!O81</f>
        <v>12123.15</v>
      </c>
      <c r="P81" s="30">
        <f>'2 lentelė'!P81</f>
        <v>0</v>
      </c>
      <c r="Q81" s="46">
        <v>43371</v>
      </c>
      <c r="R81" s="46">
        <v>43371</v>
      </c>
      <c r="S81" s="47" t="str">
        <f t="shared" si="1"/>
        <v>-</v>
      </c>
    </row>
    <row r="82" spans="1:19" ht="38.25" x14ac:dyDescent="0.25">
      <c r="A82" s="34" t="str">
        <f>'2 lentelė'!A82</f>
        <v>2.1.2.3.7</v>
      </c>
      <c r="B82" s="34" t="str">
        <f>'2 lentelė'!B82</f>
        <v>R086609-270000-0007</v>
      </c>
      <c r="C82" s="34" t="str">
        <f>'2 lentelė'!C82</f>
        <v>V. R. Petkinienės IĮ "Philema" pirminės asmens sveikatos priežiūros veiklos efektyvumo didinimas</v>
      </c>
      <c r="D82" s="35" t="str">
        <f>'2 lentelė'!D82</f>
        <v xml:space="preserve">V. R. Petkinienės IĮ "Philema" </v>
      </c>
      <c r="E82" s="35" t="str">
        <f>'2 lentelė'!E82</f>
        <v>SAM</v>
      </c>
      <c r="F82" s="35" t="str">
        <f>'2 lentelė'!F82</f>
        <v>Jurbarko r.</v>
      </c>
      <c r="G82" s="34" t="str">
        <f>'2 lentelė'!G82</f>
        <v>08.1.3-CPVA-R-609</v>
      </c>
      <c r="H82" s="34" t="str">
        <f>'2 lentelė'!H82</f>
        <v>R</v>
      </c>
      <c r="I82" s="34">
        <f>'2 lentelė'!I82</f>
        <v>0</v>
      </c>
      <c r="J82" s="34">
        <f>'2 lentelė'!J82</f>
        <v>21476.829999999998</v>
      </c>
      <c r="K82" s="34">
        <f>'2 lentelė'!K82</f>
        <v>0</v>
      </c>
      <c r="L82" s="34">
        <f>'2 lentelė'!L82</f>
        <v>1610.76</v>
      </c>
      <c r="M82" s="34">
        <f>'2 lentelė'!M82</f>
        <v>1610.77</v>
      </c>
      <c r="N82" s="34">
        <f>'2 lentelė'!N82</f>
        <v>0</v>
      </c>
      <c r="O82" s="34">
        <f>'2 lentelė'!O82</f>
        <v>18255.3</v>
      </c>
      <c r="P82" s="30">
        <f>'2 lentelė'!P82</f>
        <v>0</v>
      </c>
      <c r="Q82" s="46">
        <v>43371</v>
      </c>
      <c r="R82" s="46">
        <v>43371</v>
      </c>
      <c r="S82" s="47" t="str">
        <f t="shared" si="1"/>
        <v>-</v>
      </c>
    </row>
    <row r="83" spans="1:19" x14ac:dyDescent="0.25">
      <c r="A83" s="34" t="str">
        <f>'2 lentelė'!A83</f>
        <v>2.1.2.3.8</v>
      </c>
      <c r="B83" s="34" t="str">
        <f>'2 lentelė'!B83</f>
        <v>R086609-270000-0008</v>
      </c>
      <c r="C83" s="34" t="str">
        <f>'2 lentelė'!C83</f>
        <v>Sveikatos priežiūros paslaugų prieinamumo VšĮ Šilalės PSPC gerinimas</v>
      </c>
      <c r="D83" s="35" t="str">
        <f>'2 lentelė'!D83</f>
        <v>ŠPSPC</v>
      </c>
      <c r="E83" s="35" t="str">
        <f>'2 lentelė'!E83</f>
        <v>SAM</v>
      </c>
      <c r="F83" s="35" t="str">
        <f>'2 lentelė'!F83</f>
        <v>Šilalės r.</v>
      </c>
      <c r="G83" s="34" t="str">
        <f>'2 lentelė'!G83</f>
        <v>08.1.3-CPVA-R-609</v>
      </c>
      <c r="H83" s="34" t="str">
        <f>'2 lentelė'!H83</f>
        <v>R</v>
      </c>
      <c r="I83" s="34">
        <f>'2 lentelė'!I83</f>
        <v>0</v>
      </c>
      <c r="J83" s="34">
        <f>'2 lentelė'!J83</f>
        <v>100228.23</v>
      </c>
      <c r="K83" s="34">
        <f>'2 lentelė'!K83</f>
        <v>7517.12</v>
      </c>
      <c r="L83" s="34">
        <f>'2 lentelė'!L83</f>
        <v>7517.11</v>
      </c>
      <c r="M83" s="34">
        <f>'2 lentelė'!M83</f>
        <v>0</v>
      </c>
      <c r="N83" s="34">
        <f>'2 lentelė'!N83</f>
        <v>0</v>
      </c>
      <c r="O83" s="34">
        <f>'2 lentelė'!O83</f>
        <v>85194</v>
      </c>
      <c r="P83" s="30">
        <f>'2 lentelė'!P83</f>
        <v>0</v>
      </c>
      <c r="Q83" s="46">
        <v>43358</v>
      </c>
      <c r="R83" s="46">
        <v>43357</v>
      </c>
      <c r="S83" s="47" t="str">
        <f t="shared" si="1"/>
        <v>-</v>
      </c>
    </row>
    <row r="84" spans="1:19" ht="51" x14ac:dyDescent="0.25">
      <c r="A84" s="34" t="str">
        <f>'2 lentelė'!A84</f>
        <v>2.1.2.3.9</v>
      </c>
      <c r="B84" s="34" t="str">
        <f>'2 lentelė'!B84</f>
        <v>R086609-270000-0009</v>
      </c>
      <c r="C84" s="34" t="str">
        <f>'2 lentelė'!C84</f>
        <v>Gyventojų sveikatos priežiūros paslaugų gerinimas ir priklausomybės nuo opioidų mažinimas</v>
      </c>
      <c r="D84" s="35" t="str">
        <f>'2 lentelė'!D84</f>
        <v>UAB "Šilalės šeimos gydytojo praktika"</v>
      </c>
      <c r="E84" s="35" t="str">
        <f>'2 lentelė'!E84</f>
        <v>SAM</v>
      </c>
      <c r="F84" s="35" t="str">
        <f>'2 lentelė'!F84</f>
        <v>Šilalės r.</v>
      </c>
      <c r="G84" s="34" t="str">
        <f>'2 lentelė'!G84</f>
        <v>08.1.3-CPVA-R-609</v>
      </c>
      <c r="H84" s="34" t="str">
        <f>'2 lentelė'!H84</f>
        <v>R</v>
      </c>
      <c r="I84" s="34">
        <f>'2 lentelė'!I84</f>
        <v>0</v>
      </c>
      <c r="J84" s="34">
        <f>'2 lentelė'!J84</f>
        <v>52792.94</v>
      </c>
      <c r="K84" s="34">
        <f>'2 lentelė'!K84</f>
        <v>0</v>
      </c>
      <c r="L84" s="34">
        <f>'2 lentelė'!L84</f>
        <v>3959.47</v>
      </c>
      <c r="M84" s="34">
        <f>'2 lentelė'!M84</f>
        <v>3959.47</v>
      </c>
      <c r="N84" s="34">
        <f>'2 lentelė'!N84</f>
        <v>0</v>
      </c>
      <c r="O84" s="43">
        <f>'2 lentelė'!O84</f>
        <v>44874</v>
      </c>
      <c r="P84" s="30">
        <f>'2 lentelė'!P84</f>
        <v>0</v>
      </c>
      <c r="Q84" s="46">
        <v>43358</v>
      </c>
      <c r="R84" s="46">
        <v>43357</v>
      </c>
      <c r="S84" s="47" t="str">
        <f t="shared" si="1"/>
        <v>-</v>
      </c>
    </row>
    <row r="85" spans="1:19" ht="38.25" x14ac:dyDescent="0.25">
      <c r="A85" s="34" t="str">
        <f>'2 lentelė'!A85</f>
        <v>2.1.2.3.10</v>
      </c>
      <c r="B85" s="34" t="str">
        <f>'2 lentelė'!B85</f>
        <v>R086609-270000-0010</v>
      </c>
      <c r="C85" s="34" t="str">
        <f>'2 lentelė'!C85</f>
        <v>Ambulatorinių sveikatos priežiūros paslaugų prieinamumo gerinimas VšĮ Pajūrio ambulatorijoje</v>
      </c>
      <c r="D85" s="35" t="str">
        <f>'2 lentelė'!D85</f>
        <v>Viešoji įstaiga Pajūrio ambulatorija</v>
      </c>
      <c r="E85" s="35" t="str">
        <f>'2 lentelė'!E85</f>
        <v>SAM</v>
      </c>
      <c r="F85" s="35" t="str">
        <f>'2 lentelė'!F85</f>
        <v>Šilalės r.</v>
      </c>
      <c r="G85" s="34" t="str">
        <f>'2 lentelė'!G85</f>
        <v>08.1.3-CPVA-R-609</v>
      </c>
      <c r="H85" s="34" t="str">
        <f>'2 lentelė'!H85</f>
        <v>R</v>
      </c>
      <c r="I85" s="34">
        <f>'2 lentelė'!I85</f>
        <v>0</v>
      </c>
      <c r="J85" s="34">
        <f>'2 lentelė'!J85</f>
        <v>21270.58</v>
      </c>
      <c r="K85" s="34">
        <f>'2 lentelė'!K85</f>
        <v>1595.29</v>
      </c>
      <c r="L85" s="34">
        <f>'2 lentelė'!L85</f>
        <v>1595.29</v>
      </c>
      <c r="M85" s="34">
        <f>'2 lentelė'!M85</f>
        <v>0</v>
      </c>
      <c r="N85" s="34">
        <f>'2 lentelė'!N85</f>
        <v>0</v>
      </c>
      <c r="O85" s="34">
        <f>'2 lentelė'!O85</f>
        <v>18080</v>
      </c>
      <c r="P85" s="30">
        <f>'2 lentelė'!P85</f>
        <v>0</v>
      </c>
      <c r="Q85" s="46">
        <v>43363</v>
      </c>
      <c r="R85" s="46">
        <v>43363</v>
      </c>
      <c r="S85" s="47" t="str">
        <f t="shared" si="1"/>
        <v>-</v>
      </c>
    </row>
    <row r="86" spans="1:19" ht="38.25" x14ac:dyDescent="0.25">
      <c r="A86" s="34" t="str">
        <f>'2 lentelė'!A86</f>
        <v>2.1.2.3.11</v>
      </c>
      <c r="B86" s="34" t="str">
        <f>'2 lentelė'!B86</f>
        <v>R086609-270000-0011</v>
      </c>
      <c r="C86" s="34" t="str">
        <f>'2 lentelė'!C86</f>
        <v>VšĮ Laukuvos ambulatorijos teikiamų paslaugų kokybės gerinimas</v>
      </c>
      <c r="D86" s="35" t="str">
        <f>'2 lentelė'!D86</f>
        <v>Viešoji įstaiga Laukuvos ambulatorija</v>
      </c>
      <c r="E86" s="35" t="str">
        <f>'2 lentelė'!E86</f>
        <v>SAM</v>
      </c>
      <c r="F86" s="35" t="str">
        <f>'2 lentelė'!F86</f>
        <v>Šilalės r.</v>
      </c>
      <c r="G86" s="34" t="str">
        <f>'2 lentelė'!G86</f>
        <v>08.1.3-CPVA-R-609</v>
      </c>
      <c r="H86" s="34" t="str">
        <f>'2 lentelė'!H86</f>
        <v>R</v>
      </c>
      <c r="I86" s="34">
        <f>'2 lentelė'!I86</f>
        <v>0</v>
      </c>
      <c r="J86" s="34">
        <f>'2 lentelė'!J86</f>
        <v>18170.59</v>
      </c>
      <c r="K86" s="34">
        <f>'2 lentelė'!K86</f>
        <v>1362.8</v>
      </c>
      <c r="L86" s="34">
        <f>'2 lentelė'!L86</f>
        <v>1362.79</v>
      </c>
      <c r="M86" s="34">
        <f>'2 lentelė'!M86</f>
        <v>0</v>
      </c>
      <c r="N86" s="34">
        <f>'2 lentelė'!N86</f>
        <v>0</v>
      </c>
      <c r="O86" s="34">
        <f>'2 lentelė'!O86</f>
        <v>15445</v>
      </c>
      <c r="P86" s="30">
        <f>'2 lentelė'!P86</f>
        <v>0</v>
      </c>
      <c r="Q86" s="46">
        <v>43373</v>
      </c>
      <c r="R86" s="46">
        <v>43340</v>
      </c>
      <c r="S86" s="47" t="str">
        <f t="shared" si="1"/>
        <v>-</v>
      </c>
    </row>
    <row r="87" spans="1:19" ht="38.25" x14ac:dyDescent="0.25">
      <c r="A87" s="34" t="str">
        <f>'2 lentelė'!A87</f>
        <v>2.1.2.3.12</v>
      </c>
      <c r="B87" s="34" t="str">
        <f>'2 lentelė'!B87</f>
        <v>R086609-270000-0012</v>
      </c>
      <c r="C87" s="34" t="str">
        <f>'2 lentelė'!C87</f>
        <v>Ambulatorinių sveikatos priežiūros paslaugų prieinamumo gerinimas VšĮ Kvėdarnos ambulatorijoje</v>
      </c>
      <c r="D87" s="35" t="str">
        <f>'2 lentelė'!D87</f>
        <v>Viešoji įstaiga Kvėdarnos ambulatorija</v>
      </c>
      <c r="E87" s="35" t="str">
        <f>'2 lentelė'!E87</f>
        <v>SAM</v>
      </c>
      <c r="F87" s="35" t="str">
        <f>'2 lentelė'!F87</f>
        <v>Šilalės r.</v>
      </c>
      <c r="G87" s="34" t="str">
        <f>'2 lentelė'!G87</f>
        <v>08.1.3-CPVA-R-609</v>
      </c>
      <c r="H87" s="34" t="str">
        <f>'2 lentelė'!H87</f>
        <v>R</v>
      </c>
      <c r="I87" s="34">
        <f>'2 lentelė'!I87</f>
        <v>0</v>
      </c>
      <c r="J87" s="34">
        <f>'2 lentelė'!J87</f>
        <v>24982.35</v>
      </c>
      <c r="K87" s="34">
        <f>'2 lentelė'!K87</f>
        <v>1873.68</v>
      </c>
      <c r="L87" s="34">
        <f>'2 lentelė'!L87</f>
        <v>1873.67</v>
      </c>
      <c r="M87" s="34">
        <f>'2 lentelė'!M87</f>
        <v>0</v>
      </c>
      <c r="N87" s="34">
        <f>'2 lentelė'!N87</f>
        <v>0</v>
      </c>
      <c r="O87" s="34">
        <f>'2 lentelė'!O87</f>
        <v>21235</v>
      </c>
      <c r="P87" s="30">
        <f>'2 lentelė'!P87</f>
        <v>0</v>
      </c>
      <c r="Q87" s="46">
        <v>43364</v>
      </c>
      <c r="R87" s="46">
        <v>43364</v>
      </c>
      <c r="S87" s="47" t="str">
        <f t="shared" si="1"/>
        <v>-</v>
      </c>
    </row>
    <row r="88" spans="1:19" ht="25.5" x14ac:dyDescent="0.25">
      <c r="A88" s="34" t="str">
        <f>'2 lentelė'!A88</f>
        <v>2.1.2.3.13</v>
      </c>
      <c r="B88" s="34" t="str">
        <f>'2 lentelė'!B88</f>
        <v>R086609-270000-0013</v>
      </c>
      <c r="C88" s="34" t="str">
        <f>'2 lentelė'!C88</f>
        <v>VšĮ Kaltinėnų PSPC paslaugų kokybės gerinimas</v>
      </c>
      <c r="D88" s="35" t="str">
        <f>'2 lentelė'!D88</f>
        <v>VšĮ Kaltinėnų PSPC</v>
      </c>
      <c r="E88" s="35" t="str">
        <f>'2 lentelė'!E88</f>
        <v>SAM</v>
      </c>
      <c r="F88" s="35" t="str">
        <f>'2 lentelė'!F88</f>
        <v>Šilalės r.</v>
      </c>
      <c r="G88" s="34" t="str">
        <f>'2 lentelė'!G88</f>
        <v>08.1.3-CPVA-R-609</v>
      </c>
      <c r="H88" s="34" t="str">
        <f>'2 lentelė'!H88</f>
        <v>R</v>
      </c>
      <c r="I88" s="34">
        <f>'2 lentelė'!I88</f>
        <v>0</v>
      </c>
      <c r="J88" s="34">
        <f>'2 lentelė'!J88</f>
        <v>17587.04</v>
      </c>
      <c r="K88" s="34">
        <f>'2 lentelė'!K88</f>
        <v>1319.02</v>
      </c>
      <c r="L88" s="34">
        <f>'2 lentelė'!L88</f>
        <v>1319.02</v>
      </c>
      <c r="M88" s="34">
        <f>'2 lentelė'!M88</f>
        <v>0</v>
      </c>
      <c r="N88" s="34">
        <f>'2 lentelė'!N88</f>
        <v>0</v>
      </c>
      <c r="O88" s="34">
        <f>'2 lentelė'!O88</f>
        <v>14949</v>
      </c>
      <c r="P88" s="30">
        <f>'2 lentelė'!P88</f>
        <v>0</v>
      </c>
      <c r="Q88" s="46">
        <v>43464</v>
      </c>
      <c r="R88" s="46">
        <v>43409</v>
      </c>
      <c r="S88" s="47" t="str">
        <f t="shared" si="1"/>
        <v>-</v>
      </c>
    </row>
    <row r="89" spans="1:19" x14ac:dyDescent="0.25">
      <c r="A89" s="34" t="str">
        <f>'2 lentelė'!A89</f>
        <v>2.1.2.3.14</v>
      </c>
      <c r="B89" s="34" t="str">
        <f>'2 lentelė'!B89</f>
        <v>R086609-270000-0014</v>
      </c>
      <c r="C89" s="34" t="str">
        <f>'2 lentelė'!C89</f>
        <v>VšĮ Tauragės rajono pirminės sveikatos priežiūros centro veiklos efektyvumo didinimas</v>
      </c>
      <c r="D89" s="35" t="str">
        <f>'2 lentelė'!D89</f>
        <v>TPSPC</v>
      </c>
      <c r="E89" s="35" t="str">
        <f>'2 lentelė'!E89</f>
        <v>SAM</v>
      </c>
      <c r="F89" s="35" t="str">
        <f>'2 lentelė'!F89</f>
        <v>Tauragės r.</v>
      </c>
      <c r="G89" s="34" t="str">
        <f>'2 lentelė'!G89</f>
        <v>08.1.3-CPVA-R-609</v>
      </c>
      <c r="H89" s="34" t="str">
        <f>'2 lentelė'!H89</f>
        <v>R</v>
      </c>
      <c r="I89" s="34">
        <f>'2 lentelė'!I89</f>
        <v>0</v>
      </c>
      <c r="J89" s="34">
        <f>'2 lentelė'!J89</f>
        <v>240523</v>
      </c>
      <c r="K89" s="34">
        <f>'2 lentelė'!K89</f>
        <v>18039.23</v>
      </c>
      <c r="L89" s="34">
        <f>'2 lentelė'!L89</f>
        <v>18039.22</v>
      </c>
      <c r="M89" s="34">
        <f>'2 lentelė'!M89</f>
        <v>0</v>
      </c>
      <c r="N89" s="34">
        <f>'2 lentelė'!N89</f>
        <v>0</v>
      </c>
      <c r="O89" s="34">
        <f>'2 lentelė'!O89</f>
        <v>204444.55</v>
      </c>
      <c r="P89" s="30">
        <f>'2 lentelė'!P89</f>
        <v>0</v>
      </c>
      <c r="Q89" s="46">
        <v>43363</v>
      </c>
      <c r="R89" s="46">
        <v>43362</v>
      </c>
      <c r="S89" s="47" t="str">
        <f t="shared" si="1"/>
        <v>-</v>
      </c>
    </row>
    <row r="90" spans="1:19" ht="25.5" x14ac:dyDescent="0.25">
      <c r="A90" s="34" t="str">
        <f>'2 lentelė'!A90</f>
        <v>2.1.2.3.15</v>
      </c>
      <c r="B90" s="34" t="str">
        <f>'2 lentelė'!B90</f>
        <v>R086609-270000-0015</v>
      </c>
      <c r="C90" s="34" t="str">
        <f>'2 lentelė'!C90</f>
        <v>UAB ,,Šeimos pulsas" veiklos efektyvumo didinimas</v>
      </c>
      <c r="D90" s="35" t="str">
        <f>'2 lentelė'!D90</f>
        <v>UAB ,,Šeimos pulsas"</v>
      </c>
      <c r="E90" s="35" t="str">
        <f>'2 lentelė'!E90</f>
        <v>SAM</v>
      </c>
      <c r="F90" s="35" t="str">
        <f>'2 lentelė'!F90</f>
        <v>Tauragės r.</v>
      </c>
      <c r="G90" s="34" t="str">
        <f>'2 lentelė'!G90</f>
        <v>08.1.3-CPVA-R-609</v>
      </c>
      <c r="H90" s="34" t="str">
        <f>'2 lentelė'!H90</f>
        <v>R</v>
      </c>
      <c r="I90" s="34">
        <f>'2 lentelė'!I90</f>
        <v>0</v>
      </c>
      <c r="J90" s="34">
        <f>'2 lentelė'!J90</f>
        <v>47242</v>
      </c>
      <c r="K90" s="34">
        <f>'2 lentelė'!K90</f>
        <v>0</v>
      </c>
      <c r="L90" s="34">
        <f>'2 lentelė'!L90</f>
        <v>3543.15</v>
      </c>
      <c r="M90" s="34">
        <f>'2 lentelė'!M90</f>
        <v>3543.15</v>
      </c>
      <c r="N90" s="34">
        <f>'2 lentelė'!N90</f>
        <v>0</v>
      </c>
      <c r="O90" s="34">
        <f>'2 lentelė'!O90</f>
        <v>40155.699999999997</v>
      </c>
      <c r="P90" s="30">
        <f>'2 lentelė'!P90</f>
        <v>0</v>
      </c>
      <c r="Q90" s="46">
        <v>43332</v>
      </c>
      <c r="R90" s="46">
        <v>43315</v>
      </c>
      <c r="S90" s="47" t="str">
        <f t="shared" si="1"/>
        <v>-</v>
      </c>
    </row>
    <row r="91" spans="1:19" ht="51" x14ac:dyDescent="0.25">
      <c r="A91" s="34" t="str">
        <f>'2 lentelė'!A91</f>
        <v>2.1.2.3.16</v>
      </c>
      <c r="B91" s="34" t="str">
        <f>'2 lentelė'!B91</f>
        <v>R086609-270000-0016</v>
      </c>
      <c r="C91" s="34" t="str">
        <f>'2 lentelė'!C91</f>
        <v>UAB Mažonienės medicinos kabineto veiklos efektyvumo didinimas</v>
      </c>
      <c r="D91" s="35" t="str">
        <f>'2 lentelė'!D91</f>
        <v>UAB Mažonienės medicinos kabinetas</v>
      </c>
      <c r="E91" s="35" t="str">
        <f>'2 lentelė'!E91</f>
        <v>SAM</v>
      </c>
      <c r="F91" s="35" t="str">
        <f>'2 lentelė'!F91</f>
        <v>Tauragės r.</v>
      </c>
      <c r="G91" s="34" t="str">
        <f>'2 lentelė'!G91</f>
        <v>08.1.3-CPVA-R-609</v>
      </c>
      <c r="H91" s="34" t="str">
        <f>'2 lentelė'!H91</f>
        <v>R</v>
      </c>
      <c r="I91" s="34">
        <f>'2 lentelė'!I91</f>
        <v>0</v>
      </c>
      <c r="J91" s="34">
        <f>'2 lentelė'!J91</f>
        <v>23724</v>
      </c>
      <c r="K91" s="34">
        <f>'2 lentelė'!K91</f>
        <v>0</v>
      </c>
      <c r="L91" s="34">
        <f>'2 lentelė'!L91</f>
        <v>1779.3</v>
      </c>
      <c r="M91" s="34">
        <f>'2 lentelė'!M91</f>
        <v>1779.3</v>
      </c>
      <c r="N91" s="34">
        <f>'2 lentelė'!N91</f>
        <v>0</v>
      </c>
      <c r="O91" s="34">
        <f>'2 lentelė'!O91</f>
        <v>20165.400000000001</v>
      </c>
      <c r="P91" s="30">
        <f>'2 lentelė'!P91</f>
        <v>0</v>
      </c>
      <c r="Q91" s="46">
        <v>43348</v>
      </c>
      <c r="R91" s="46">
        <v>43348</v>
      </c>
      <c r="S91" s="47" t="str">
        <f t="shared" si="1"/>
        <v>-</v>
      </c>
    </row>
    <row r="92" spans="1:19" x14ac:dyDescent="0.25">
      <c r="A92" s="34" t="str">
        <f>'2 lentelė'!A92</f>
        <v>2.1.2.3.17</v>
      </c>
      <c r="B92" s="34" t="str">
        <f>'2 lentelė'!B92</f>
        <v>R086609-270000-0017</v>
      </c>
      <c r="C92" s="34" t="str">
        <f>'2 lentelė'!C92</f>
        <v>UAB InMedica šeimos klininkų Tauragėje ir Skaudvilėje veiklos efektyvumo didinimas</v>
      </c>
      <c r="D92" s="35" t="str">
        <f>'2 lentelė'!D92</f>
        <v>UAB InMedica</v>
      </c>
      <c r="E92" s="35" t="str">
        <f>'2 lentelė'!E92</f>
        <v>SAM</v>
      </c>
      <c r="F92" s="35" t="str">
        <f>'2 lentelė'!F92</f>
        <v>Tauragės r.</v>
      </c>
      <c r="G92" s="34" t="str">
        <f>'2 lentelė'!G92</f>
        <v>08.1.3-CPVA-R-609</v>
      </c>
      <c r="H92" s="34" t="str">
        <f>'2 lentelė'!H92</f>
        <v>R</v>
      </c>
      <c r="I92" s="34">
        <f>'2 lentelė'!I92</f>
        <v>0</v>
      </c>
      <c r="J92" s="34">
        <f>'2 lentelė'!J92</f>
        <v>107171</v>
      </c>
      <c r="K92" s="34">
        <f>'2 lentelė'!K92</f>
        <v>0</v>
      </c>
      <c r="L92" s="34">
        <f>'2 lentelė'!L92</f>
        <v>8037.82</v>
      </c>
      <c r="M92" s="34">
        <f>'2 lentelė'!M92</f>
        <v>8037.83</v>
      </c>
      <c r="N92" s="34">
        <f>'2 lentelė'!N92</f>
        <v>0</v>
      </c>
      <c r="O92" s="34">
        <f>'2 lentelė'!O92</f>
        <v>91095.35</v>
      </c>
      <c r="P92" s="30">
        <f>'2 lentelė'!P92</f>
        <v>0</v>
      </c>
      <c r="Q92" s="46">
        <v>43353</v>
      </c>
      <c r="R92" s="46">
        <v>43346</v>
      </c>
      <c r="S92" s="47" t="str">
        <f t="shared" si="1"/>
        <v>-</v>
      </c>
    </row>
    <row r="93" spans="1:19" ht="38.25" x14ac:dyDescent="0.25">
      <c r="A93" s="36" t="str">
        <f>'2 lentelė'!A93</f>
        <v>2.1.3.</v>
      </c>
      <c r="B93" s="36">
        <f>'2 lentelė'!B93</f>
        <v>0</v>
      </c>
      <c r="C93" s="37" t="str">
        <f>'2 lentelė'!C93</f>
        <v>Uždavinys. Padidinti regiono savivaldybių socialinio būsto fondą, pagerinti bendruomenėje teikiamų socialinių paslaugų kokybę ir išplėsti jų prieinamumą.</v>
      </c>
      <c r="D93" s="36">
        <f>'2 lentelė'!D93</f>
        <v>0</v>
      </c>
      <c r="E93" s="36">
        <f>'2 lentelė'!E93</f>
        <v>0</v>
      </c>
      <c r="F93" s="36">
        <f>'2 lentelė'!F93</f>
        <v>0</v>
      </c>
      <c r="G93" s="36">
        <f>'2 lentelė'!G93</f>
        <v>0</v>
      </c>
      <c r="H93" s="36">
        <f>'2 lentelė'!H93</f>
        <v>0</v>
      </c>
      <c r="I93" s="36">
        <f>'2 lentelė'!I93</f>
        <v>0</v>
      </c>
      <c r="J93" s="40">
        <f>'2 lentelė'!J93</f>
        <v>0</v>
      </c>
      <c r="K93" s="40">
        <f>'2 lentelė'!K93</f>
        <v>0</v>
      </c>
      <c r="L93" s="40">
        <f>'2 lentelė'!L93</f>
        <v>0</v>
      </c>
      <c r="M93" s="40">
        <f>'2 lentelė'!M93</f>
        <v>0</v>
      </c>
      <c r="N93" s="40">
        <f>'2 lentelė'!N93</f>
        <v>0</v>
      </c>
      <c r="O93" s="40">
        <f>'2 lentelė'!O93</f>
        <v>0</v>
      </c>
      <c r="P93" s="40">
        <f>'2 lentelė'!P93</f>
        <v>0</v>
      </c>
      <c r="Q93" s="44">
        <v>0</v>
      </c>
      <c r="R93" s="40"/>
      <c r="S93" s="49">
        <f t="shared" si="1"/>
        <v>0</v>
      </c>
    </row>
    <row r="94" spans="1:19" x14ac:dyDescent="0.25">
      <c r="A94" s="38" t="str">
        <f>'2 lentelė'!A94</f>
        <v>2.1.3.1</v>
      </c>
      <c r="B94" s="38">
        <f>'2 lentelė'!B94</f>
        <v>0</v>
      </c>
      <c r="C94" s="39" t="str">
        <f>'2 lentelė'!C94</f>
        <v>Priemonė: Socialinių paslaugų infrastruktūros plėtra</v>
      </c>
      <c r="D94" s="38">
        <f>'2 lentelė'!D94</f>
        <v>0</v>
      </c>
      <c r="E94" s="38">
        <f>'2 lentelė'!E94</f>
        <v>0</v>
      </c>
      <c r="F94" s="38">
        <f>'2 lentelė'!F94</f>
        <v>0</v>
      </c>
      <c r="G94" s="38">
        <f>'2 lentelė'!G94</f>
        <v>0</v>
      </c>
      <c r="H94" s="38">
        <f>'2 lentelė'!H94</f>
        <v>0</v>
      </c>
      <c r="I94" s="38">
        <f>'2 lentelė'!I94</f>
        <v>0</v>
      </c>
      <c r="J94" s="41">
        <f>'2 lentelė'!J94</f>
        <v>0</v>
      </c>
      <c r="K94" s="41">
        <f>'2 lentelė'!K94</f>
        <v>0</v>
      </c>
      <c r="L94" s="41">
        <f>'2 lentelė'!L94</f>
        <v>0</v>
      </c>
      <c r="M94" s="41">
        <f>'2 lentelė'!M94</f>
        <v>0</v>
      </c>
      <c r="N94" s="41">
        <f>'2 lentelė'!N94</f>
        <v>0</v>
      </c>
      <c r="O94" s="41">
        <f>'2 lentelė'!O94</f>
        <v>0</v>
      </c>
      <c r="P94" s="41">
        <f>'2 lentelė'!P94</f>
        <v>0</v>
      </c>
      <c r="Q94" s="45">
        <v>0</v>
      </c>
      <c r="R94" s="41"/>
      <c r="S94" s="50">
        <f t="shared" si="1"/>
        <v>0</v>
      </c>
    </row>
    <row r="95" spans="1:19" ht="38.25" x14ac:dyDescent="0.25">
      <c r="A95" s="34" t="str">
        <f>'2 lentelė'!A95</f>
        <v>2.1.3.1.1</v>
      </c>
      <c r="B95" s="34" t="str">
        <f>'2 lentelė'!B95</f>
        <v>R084407-270000-1196</v>
      </c>
      <c r="C95" s="35" t="str">
        <f>'2 lentelė'!C95</f>
        <v>Savarankiško gyvenimo namų plėtra  senyvo amžiaus asmenims ir (ar) asmenims su negalia  Šventupio g. 3, Šiauduvoje, Šilalės r.</v>
      </c>
      <c r="D95" s="34" t="str">
        <f>'2 lentelė'!D95</f>
        <v>ŠRSA</v>
      </c>
      <c r="E95" s="34" t="str">
        <f>'2 lentelė'!E95</f>
        <v>SADM</v>
      </c>
      <c r="F95" s="34" t="str">
        <f>'2 lentelė'!F95</f>
        <v>Šiauduvos gyv.</v>
      </c>
      <c r="G95" s="34" t="str">
        <f>'2 lentelė'!G95</f>
        <v>08.1.2-CPVA-R-407</v>
      </c>
      <c r="H95" s="34" t="str">
        <f>'2 lentelė'!H95</f>
        <v>R</v>
      </c>
      <c r="I95" s="34">
        <f>'2 lentelė'!I95</f>
        <v>0</v>
      </c>
      <c r="J95" s="42">
        <f>'2 lentelė'!J95</f>
        <v>169733.46</v>
      </c>
      <c r="K95" s="42">
        <f>'2 lentelė'!K95</f>
        <v>25460.02</v>
      </c>
      <c r="L95" s="42">
        <f>'2 lentelė'!L95</f>
        <v>0</v>
      </c>
      <c r="M95" s="42">
        <f>'2 lentelė'!M95</f>
        <v>0</v>
      </c>
      <c r="N95" s="42">
        <f>'2 lentelė'!N95</f>
        <v>0</v>
      </c>
      <c r="O95" s="42">
        <f>'2 lentelė'!O95</f>
        <v>144273.44</v>
      </c>
      <c r="P95" s="30">
        <f>'2 lentelė'!P95</f>
        <v>0</v>
      </c>
      <c r="Q95" s="46">
        <v>42736</v>
      </c>
      <c r="R95" s="46">
        <v>42736</v>
      </c>
      <c r="S95" s="47" t="str">
        <f t="shared" si="1"/>
        <v>-</v>
      </c>
    </row>
    <row r="96" spans="1:19" ht="25.5" x14ac:dyDescent="0.25">
      <c r="A96" s="34" t="str">
        <f>'2 lentelė'!A96</f>
        <v>2.1.3.1.2</v>
      </c>
      <c r="B96" s="34" t="str">
        <f>'2 lentelė'!B96</f>
        <v>R084407-270000-1197</v>
      </c>
      <c r="C96" s="35" t="str">
        <f>'2 lentelė'!C96</f>
        <v>Modernizuoti veikiančius palaikomojo gydymo, slaugos ir senelių globos namus Pagėgiuose</v>
      </c>
      <c r="D96" s="34" t="str">
        <f>'2 lentelė'!D96</f>
        <v>PSA</v>
      </c>
      <c r="E96" s="34" t="str">
        <f>'2 lentelė'!E96</f>
        <v>SADM</v>
      </c>
      <c r="F96" s="34" t="str">
        <f>'2 lentelė'!F96</f>
        <v>Pagėgių miestas</v>
      </c>
      <c r="G96" s="34" t="str">
        <f>'2 lentelė'!G96</f>
        <v>08.1.2-CPVA-R-407</v>
      </c>
      <c r="H96" s="34" t="str">
        <f>'2 lentelė'!H96</f>
        <v>R</v>
      </c>
      <c r="I96" s="34">
        <f>'2 lentelė'!I96</f>
        <v>0</v>
      </c>
      <c r="J96" s="42">
        <f>'2 lentelė'!J96</f>
        <v>65250</v>
      </c>
      <c r="K96" s="42">
        <f>'2 lentelė'!K96</f>
        <v>9788</v>
      </c>
      <c r="L96" s="42">
        <f>'2 lentelė'!L96</f>
        <v>0</v>
      </c>
      <c r="M96" s="42">
        <f>'2 lentelė'!M96</f>
        <v>0</v>
      </c>
      <c r="N96" s="42">
        <f>'2 lentelė'!N96</f>
        <v>0</v>
      </c>
      <c r="O96" s="42">
        <f>'2 lentelė'!O96</f>
        <v>55462</v>
      </c>
      <c r="P96" s="30">
        <f>'2 lentelė'!P96</f>
        <v>0</v>
      </c>
      <c r="Q96" s="46">
        <v>42699</v>
      </c>
      <c r="R96" s="46">
        <v>42736</v>
      </c>
      <c r="S96" s="47">
        <f t="shared" si="1"/>
        <v>-1.2333333333333334</v>
      </c>
    </row>
    <row r="97" spans="1:19" ht="25.5" x14ac:dyDescent="0.25">
      <c r="A97" s="34" t="str">
        <f>'2 lentelė'!A97</f>
        <v>2.1.3.1.3</v>
      </c>
      <c r="B97" s="34" t="str">
        <f>'2 lentelė'!B97</f>
        <v>R084407-270000-1198</v>
      </c>
      <c r="C97" s="35" t="str">
        <f>'2 lentelė'!C97</f>
        <v>Socialinių paslaugų įstaigos modernizavimas ir paslaugų plėtra Jurbarko rajone</v>
      </c>
      <c r="D97" s="34" t="str">
        <f>'2 lentelė'!D97</f>
        <v>JRSA</v>
      </c>
      <c r="E97" s="34" t="str">
        <f>'2 lentelė'!E97</f>
        <v>SADM</v>
      </c>
      <c r="F97" s="34" t="str">
        <f>'2 lentelė'!F97</f>
        <v>Jurbarko rajonas</v>
      </c>
      <c r="G97" s="34" t="str">
        <f>'2 lentelė'!G97</f>
        <v>08.1.2-CPVA-R-407</v>
      </c>
      <c r="H97" s="34" t="str">
        <f>'2 lentelė'!H97</f>
        <v>R</v>
      </c>
      <c r="I97" s="34">
        <f>'2 lentelė'!I97</f>
        <v>0</v>
      </c>
      <c r="J97" s="42">
        <f>'2 lentelė'!J97</f>
        <v>191806.42</v>
      </c>
      <c r="K97" s="42">
        <f>'2 lentelė'!K97</f>
        <v>28770.97</v>
      </c>
      <c r="L97" s="42">
        <f>'2 lentelė'!L97</f>
        <v>0</v>
      </c>
      <c r="M97" s="42">
        <f>'2 lentelė'!M97</f>
        <v>0</v>
      </c>
      <c r="N97" s="42">
        <f>'2 lentelė'!N97</f>
        <v>0</v>
      </c>
      <c r="O97" s="42">
        <f>'2 lentelė'!O97</f>
        <v>163035.45000000001</v>
      </c>
      <c r="P97" s="30">
        <f>'2 lentelė'!P97</f>
        <v>0</v>
      </c>
      <c r="Q97" s="46">
        <v>42705</v>
      </c>
      <c r="R97" s="46">
        <v>42705</v>
      </c>
      <c r="S97" s="47" t="str">
        <f t="shared" si="1"/>
        <v>-</v>
      </c>
    </row>
    <row r="98" spans="1:19" ht="25.5" x14ac:dyDescent="0.25">
      <c r="A98" s="34" t="str">
        <f>'2 lentelė'!A98</f>
        <v>2.1.3.1.4</v>
      </c>
      <c r="B98" s="34" t="str">
        <f>'2 lentelė'!B98</f>
        <v>R084407-270000-1199</v>
      </c>
      <c r="C98" s="35" t="str">
        <f>'2 lentelė'!C98</f>
        <v xml:space="preserve"> Nestacionarių socialinių paslaugų infrastruktūros plėtra Tauragės rajono savivaldybėje</v>
      </c>
      <c r="D98" s="34" t="str">
        <f>'2 lentelė'!D98</f>
        <v>BĮ "Tauragės socialinių paslaugų centras"</v>
      </c>
      <c r="E98" s="34" t="str">
        <f>'2 lentelė'!E98</f>
        <v>SADM</v>
      </c>
      <c r="F98" s="34" t="str">
        <f>'2 lentelė'!F98</f>
        <v>Tauragės rajonas</v>
      </c>
      <c r="G98" s="34" t="str">
        <f>'2 lentelė'!G98</f>
        <v>08.1.2-CPVA-R-407</v>
      </c>
      <c r="H98" s="34" t="str">
        <f>'2 lentelė'!H98</f>
        <v>R</v>
      </c>
      <c r="I98" s="34">
        <f>'2 lentelė'!I98</f>
        <v>0</v>
      </c>
      <c r="J98" s="42">
        <f>'2 lentelė'!J98</f>
        <v>905836.09</v>
      </c>
      <c r="K98" s="42">
        <f>'2 lentelė'!K98</f>
        <v>680455.98</v>
      </c>
      <c r="L98" s="42">
        <f>'2 lentelė'!L98</f>
        <v>0</v>
      </c>
      <c r="M98" s="42">
        <f>'2 lentelė'!M98</f>
        <v>0</v>
      </c>
      <c r="N98" s="42">
        <f>'2 lentelė'!N98</f>
        <v>0</v>
      </c>
      <c r="O98" s="42">
        <f>'2 lentelė'!O98</f>
        <v>225380.11</v>
      </c>
      <c r="P98" s="30">
        <f>'2 lentelė'!P98</f>
        <v>0</v>
      </c>
      <c r="Q98" s="46">
        <v>42795</v>
      </c>
      <c r="R98" s="46">
        <v>42795</v>
      </c>
      <c r="S98" s="47" t="str">
        <f t="shared" si="1"/>
        <v>-</v>
      </c>
    </row>
    <row r="99" spans="1:19" x14ac:dyDescent="0.25">
      <c r="A99" s="38" t="str">
        <f>'2 lentelė'!A99</f>
        <v>2.1.3.2</v>
      </c>
      <c r="B99" s="38" t="str">
        <f>'2 lentelė'!B99</f>
        <v/>
      </c>
      <c r="C99" s="39" t="str">
        <f>'2 lentelė'!C99</f>
        <v>Priemonė: Socialinio būsto fondo plėtra</v>
      </c>
      <c r="D99" s="38">
        <f>'2 lentelė'!D99</f>
        <v>0</v>
      </c>
      <c r="E99" s="38">
        <f>'2 lentelė'!E99</f>
        <v>0</v>
      </c>
      <c r="F99" s="38">
        <f>'2 lentelė'!F99</f>
        <v>0</v>
      </c>
      <c r="G99" s="38">
        <f>'2 lentelė'!G99</f>
        <v>0</v>
      </c>
      <c r="H99" s="38">
        <f>'2 lentelė'!H99</f>
        <v>0</v>
      </c>
      <c r="I99" s="38">
        <f>'2 lentelė'!I99</f>
        <v>0</v>
      </c>
      <c r="J99" s="41">
        <f>'2 lentelė'!J99</f>
        <v>0</v>
      </c>
      <c r="K99" s="41">
        <f>'2 lentelė'!K99</f>
        <v>0</v>
      </c>
      <c r="L99" s="41">
        <f>'2 lentelė'!L99</f>
        <v>0</v>
      </c>
      <c r="M99" s="41">
        <f>'2 lentelė'!M99</f>
        <v>0</v>
      </c>
      <c r="N99" s="41">
        <f>'2 lentelė'!N99</f>
        <v>0</v>
      </c>
      <c r="O99" s="41">
        <f>'2 lentelė'!O99</f>
        <v>0</v>
      </c>
      <c r="P99" s="41">
        <f>'2 lentelė'!P99</f>
        <v>0</v>
      </c>
      <c r="Q99" s="45">
        <v>0</v>
      </c>
      <c r="R99" s="41"/>
      <c r="S99" s="50">
        <f t="shared" si="1"/>
        <v>0</v>
      </c>
    </row>
    <row r="100" spans="1:19" x14ac:dyDescent="0.25">
      <c r="A100" s="34" t="str">
        <f>'2 lentelė'!A100</f>
        <v>2.1.3.2.1</v>
      </c>
      <c r="B100" s="34" t="str">
        <f>'2 lentelė'!B100</f>
        <v>R084408-260000-1201</v>
      </c>
      <c r="C100" s="35" t="str">
        <f>'2 lentelė'!C100</f>
        <v>Socialinio būsto fondo plėtra Šilalės rajono savivaldybėje</v>
      </c>
      <c r="D100" s="34" t="str">
        <f>'2 lentelė'!D100</f>
        <v>ŠRSA</v>
      </c>
      <c r="E100" s="34" t="str">
        <f>'2 lentelė'!E100</f>
        <v>SADM</v>
      </c>
      <c r="F100" s="34" t="str">
        <f>'2 lentelė'!F100</f>
        <v>Pajūrio mstl.</v>
      </c>
      <c r="G100" s="34" t="str">
        <f>'2 lentelė'!G100</f>
        <v>08.1.2-CPVA-R-408</v>
      </c>
      <c r="H100" s="34" t="str">
        <f>'2 lentelė'!H100</f>
        <v>R</v>
      </c>
      <c r="I100" s="34">
        <f>'2 lentelė'!I100</f>
        <v>0</v>
      </c>
      <c r="J100" s="42">
        <f>'2 lentelė'!J100</f>
        <v>557789.41</v>
      </c>
      <c r="K100" s="42">
        <f>'2 lentelė'!K100</f>
        <v>83668.41</v>
      </c>
      <c r="L100" s="42">
        <f>'2 lentelė'!L100</f>
        <v>0</v>
      </c>
      <c r="M100" s="42">
        <f>'2 lentelė'!M100</f>
        <v>0</v>
      </c>
      <c r="N100" s="42">
        <f>'2 lentelė'!N100</f>
        <v>0</v>
      </c>
      <c r="O100" s="42">
        <f>'2 lentelė'!O100</f>
        <v>474121</v>
      </c>
      <c r="P100" s="30">
        <f>'2 lentelė'!P100</f>
        <v>0</v>
      </c>
      <c r="Q100" s="46">
        <v>42522</v>
      </c>
      <c r="R100" s="46">
        <v>42522</v>
      </c>
      <c r="S100" s="47" t="str">
        <f t="shared" si="1"/>
        <v>-</v>
      </c>
    </row>
    <row r="101" spans="1:19" x14ac:dyDescent="0.25">
      <c r="A101" s="34" t="str">
        <f>'2 lentelė'!A101</f>
        <v>2.1.3.2.2</v>
      </c>
      <c r="B101" s="34" t="str">
        <f>'2 lentelė'!B101</f>
        <v>R084408-250000-1202</v>
      </c>
      <c r="C101" s="35" t="str">
        <f>'2 lentelė'!C101</f>
        <v>Socialinio būsto fondo plėtra Pagėgių savivaldybėje</v>
      </c>
      <c r="D101" s="34" t="str">
        <f>'2 lentelė'!D101</f>
        <v>PSA</v>
      </c>
      <c r="E101" s="34" t="str">
        <f>'2 lentelė'!E101</f>
        <v>SADM</v>
      </c>
      <c r="F101" s="34" t="str">
        <f>'2 lentelė'!F101</f>
        <v>Pagėgių savivaldybė</v>
      </c>
      <c r="G101" s="34" t="str">
        <f>'2 lentelė'!G101</f>
        <v>08.1.2-CPVA-R-408</v>
      </c>
      <c r="H101" s="34" t="str">
        <f>'2 lentelė'!H101</f>
        <v>R</v>
      </c>
      <c r="I101" s="34">
        <f>'2 lentelė'!I101</f>
        <v>0</v>
      </c>
      <c r="J101" s="42">
        <f>'2 lentelė'!J101</f>
        <v>203981.18</v>
      </c>
      <c r="K101" s="42">
        <f>'2 lentelė'!K101</f>
        <v>30597.18</v>
      </c>
      <c r="L101" s="42">
        <f>'2 lentelė'!L101</f>
        <v>0</v>
      </c>
      <c r="M101" s="42">
        <f>'2 lentelė'!M101</f>
        <v>0</v>
      </c>
      <c r="N101" s="42">
        <f>'2 lentelė'!N101</f>
        <v>0</v>
      </c>
      <c r="O101" s="42">
        <f>'2 lentelė'!O101</f>
        <v>173384</v>
      </c>
      <c r="P101" s="30">
        <f>'2 lentelė'!P101</f>
        <v>0</v>
      </c>
      <c r="Q101" s="46">
        <v>42522</v>
      </c>
      <c r="R101" s="46">
        <v>42552</v>
      </c>
      <c r="S101" s="47">
        <f t="shared" si="1"/>
        <v>-1</v>
      </c>
    </row>
    <row r="102" spans="1:19" x14ac:dyDescent="0.25">
      <c r="A102" s="34" t="str">
        <f>'2 lentelė'!A102</f>
        <v>2.1.3.2.3</v>
      </c>
      <c r="B102" s="34" t="str">
        <f>'2 lentelė'!B102</f>
        <v>R084408-260000-1203</v>
      </c>
      <c r="C102" s="35" t="str">
        <f>'2 lentelė'!C102</f>
        <v>Socialinio būsto plėtra  Jurbarko rajono savivaldybėje</v>
      </c>
      <c r="D102" s="34" t="str">
        <f>'2 lentelė'!D102</f>
        <v>JRSA</v>
      </c>
      <c r="E102" s="34" t="str">
        <f>'2 lentelė'!E102</f>
        <v>SADM</v>
      </c>
      <c r="F102" s="34" t="str">
        <f>'2 lentelė'!F102</f>
        <v>Jurbarko miestas</v>
      </c>
      <c r="G102" s="34" t="str">
        <f>'2 lentelė'!G102</f>
        <v>08.1.2-CPVA-R-408</v>
      </c>
      <c r="H102" s="34" t="str">
        <f>'2 lentelė'!H102</f>
        <v>R</v>
      </c>
      <c r="I102" s="34">
        <f>'2 lentelė'!I102</f>
        <v>0</v>
      </c>
      <c r="J102" s="42">
        <f>'2 lentelė'!J102</f>
        <v>297848.24</v>
      </c>
      <c r="K102" s="42">
        <f>'2 lentelė'!K102</f>
        <v>44677.24</v>
      </c>
      <c r="L102" s="42">
        <f>'2 lentelė'!L102</f>
        <v>0</v>
      </c>
      <c r="M102" s="42">
        <f>'2 lentelė'!M102</f>
        <v>0</v>
      </c>
      <c r="N102" s="42">
        <f>'2 lentelė'!N102</f>
        <v>0</v>
      </c>
      <c r="O102" s="42">
        <f>'2 lentelė'!O102</f>
        <v>253171</v>
      </c>
      <c r="P102" s="30">
        <f>'2 lentelė'!P102</f>
        <v>0</v>
      </c>
      <c r="Q102" s="46">
        <v>42522</v>
      </c>
      <c r="R102" s="46">
        <v>42552</v>
      </c>
      <c r="S102" s="47">
        <f t="shared" si="1"/>
        <v>-1</v>
      </c>
    </row>
    <row r="103" spans="1:19" ht="25.5" x14ac:dyDescent="0.25">
      <c r="A103" s="34" t="str">
        <f>'2 lentelė'!A103</f>
        <v>2.1.3.2.4</v>
      </c>
      <c r="B103" s="34" t="str">
        <f>'2 lentelė'!B103</f>
        <v>R084408-260000-1204</v>
      </c>
      <c r="C103" s="35" t="str">
        <f>'2 lentelė'!C103</f>
        <v>Socialinio būsto fondo plėtra Tauragės rajono savivaldybėje</v>
      </c>
      <c r="D103" s="34" t="str">
        <f>'2 lentelė'!D103</f>
        <v>TRSA</v>
      </c>
      <c r="E103" s="34" t="str">
        <f>'2 lentelė'!E103</f>
        <v>SADM</v>
      </c>
      <c r="F103" s="34" t="str">
        <f>'2 lentelė'!F103</f>
        <v>Tauragės rajonas</v>
      </c>
      <c r="G103" s="34" t="str">
        <f>'2 lentelė'!G103</f>
        <v>08.1.2-CPVA-R-408</v>
      </c>
      <c r="H103" s="34" t="str">
        <f>'2 lentelė'!H103</f>
        <v>R</v>
      </c>
      <c r="I103" s="34">
        <f>'2 lentelė'!I103</f>
        <v>0</v>
      </c>
      <c r="J103" s="42">
        <f>'2 lentelė'!J103</f>
        <v>1467581.1764705882</v>
      </c>
      <c r="K103" s="42">
        <f>'2 lentelė'!K103</f>
        <v>220137.17647058822</v>
      </c>
      <c r="L103" s="42">
        <f>'2 lentelė'!L103</f>
        <v>0</v>
      </c>
      <c r="M103" s="42">
        <f>'2 lentelė'!M103</f>
        <v>0</v>
      </c>
      <c r="N103" s="42">
        <f>'2 lentelė'!N103</f>
        <v>0</v>
      </c>
      <c r="O103" s="42">
        <f>'2 lentelė'!O103</f>
        <v>1247444</v>
      </c>
      <c r="P103" s="30">
        <f>'2 lentelė'!P103</f>
        <v>0</v>
      </c>
      <c r="Q103" s="46">
        <v>42522</v>
      </c>
      <c r="R103" s="46">
        <v>42552</v>
      </c>
      <c r="S103" s="47">
        <f t="shared" si="1"/>
        <v>-1</v>
      </c>
    </row>
    <row r="104" spans="1:19" ht="25.5" x14ac:dyDescent="0.25">
      <c r="A104" s="36" t="str">
        <f>'2 lentelė'!A104</f>
        <v>2.2.</v>
      </c>
      <c r="B104" s="36" t="str">
        <f>'2 lentelė'!B104</f>
        <v/>
      </c>
      <c r="C104" s="37" t="str">
        <f>'2 lentelė'!C104</f>
        <v xml:space="preserve">Tikslas. Tobulinti viešąjį valdymą savivaldybėse, didinant jo atitikimą visuomenės poreikiams. </v>
      </c>
      <c r="D104" s="36">
        <f>'2 lentelė'!D104</f>
        <v>0</v>
      </c>
      <c r="E104" s="36">
        <f>'2 lentelė'!E104</f>
        <v>0</v>
      </c>
      <c r="F104" s="36">
        <f>'2 lentelė'!F104</f>
        <v>0</v>
      </c>
      <c r="G104" s="36">
        <f>'2 lentelė'!G104</f>
        <v>0</v>
      </c>
      <c r="H104" s="36">
        <f>'2 lentelė'!H104</f>
        <v>0</v>
      </c>
      <c r="I104" s="36">
        <f>'2 lentelė'!I104</f>
        <v>0</v>
      </c>
      <c r="J104" s="40">
        <f>'2 lentelė'!J104</f>
        <v>0</v>
      </c>
      <c r="K104" s="40">
        <f>'2 lentelė'!K104</f>
        <v>0</v>
      </c>
      <c r="L104" s="40">
        <f>'2 lentelė'!L104</f>
        <v>0</v>
      </c>
      <c r="M104" s="40">
        <f>'2 lentelė'!M104</f>
        <v>0</v>
      </c>
      <c r="N104" s="40">
        <f>'2 lentelė'!N104</f>
        <v>0</v>
      </c>
      <c r="O104" s="40">
        <f>'2 lentelė'!O104</f>
        <v>0</v>
      </c>
      <c r="P104" s="40">
        <f>'2 lentelė'!P104</f>
        <v>0</v>
      </c>
      <c r="Q104" s="44">
        <v>0</v>
      </c>
      <c r="R104" s="40"/>
      <c r="S104" s="49">
        <f t="shared" si="1"/>
        <v>0</v>
      </c>
    </row>
    <row r="105" spans="1:19" ht="38.25" x14ac:dyDescent="0.25">
      <c r="A105" s="36" t="str">
        <f>'2 lentelė'!A105</f>
        <v>2.2.1.</v>
      </c>
      <c r="B105" s="36" t="str">
        <f>'2 lentelė'!B105</f>
        <v/>
      </c>
      <c r="C105" s="37" t="str">
        <f>'2 lentelė'!C105</f>
        <v xml:space="preserve">Uždavinys. Stiprinti regiono viešojo valdymo darbuotojų kompetenciją, didinti jų veiklos efektyvumą ir gerinti teikiamų paslaugų kokybę.  </v>
      </c>
      <c r="D105" s="36">
        <f>'2 lentelė'!D105</f>
        <v>0</v>
      </c>
      <c r="E105" s="36">
        <f>'2 lentelė'!E105</f>
        <v>0</v>
      </c>
      <c r="F105" s="36">
        <f>'2 lentelė'!F105</f>
        <v>0</v>
      </c>
      <c r="G105" s="36">
        <f>'2 lentelė'!G105</f>
        <v>0</v>
      </c>
      <c r="H105" s="36">
        <f>'2 lentelė'!H105</f>
        <v>0</v>
      </c>
      <c r="I105" s="36">
        <f>'2 lentelė'!I105</f>
        <v>0</v>
      </c>
      <c r="J105" s="40">
        <f>'2 lentelė'!J105</f>
        <v>0</v>
      </c>
      <c r="K105" s="40">
        <f>'2 lentelė'!K105</f>
        <v>0</v>
      </c>
      <c r="L105" s="40">
        <f>'2 lentelė'!L105</f>
        <v>0</v>
      </c>
      <c r="M105" s="40">
        <f>'2 lentelė'!M105</f>
        <v>0</v>
      </c>
      <c r="N105" s="40">
        <f>'2 lentelė'!N105</f>
        <v>0</v>
      </c>
      <c r="O105" s="40">
        <f>'2 lentelė'!O105</f>
        <v>0</v>
      </c>
      <c r="P105" s="40">
        <f>'2 lentelė'!P105</f>
        <v>0</v>
      </c>
      <c r="Q105" s="44">
        <v>0</v>
      </c>
      <c r="R105" s="40"/>
      <c r="S105" s="49">
        <f t="shared" si="1"/>
        <v>0</v>
      </c>
    </row>
    <row r="106" spans="1:19" ht="25.5" x14ac:dyDescent="0.25">
      <c r="A106" s="38" t="str">
        <f>'2 lentelė'!A106</f>
        <v>2.2.1.1</v>
      </c>
      <c r="B106" s="38" t="str">
        <f>'2 lentelė'!B106</f>
        <v/>
      </c>
      <c r="C106" s="39" t="str">
        <f>'2 lentelė'!C106</f>
        <v>Priemonė: Paslaugų ir asmenų aptarnavimo kokybės gerinimas savivaldybėse</v>
      </c>
      <c r="D106" s="38">
        <f>'2 lentelė'!D106</f>
        <v>0</v>
      </c>
      <c r="E106" s="38">
        <f>'2 lentelė'!E106</f>
        <v>0</v>
      </c>
      <c r="F106" s="38">
        <f>'2 lentelė'!F106</f>
        <v>0</v>
      </c>
      <c r="G106" s="38">
        <f>'2 lentelė'!G106</f>
        <v>0</v>
      </c>
      <c r="H106" s="38">
        <f>'2 lentelė'!H106</f>
        <v>0</v>
      </c>
      <c r="I106" s="38">
        <f>'2 lentelė'!I106</f>
        <v>0</v>
      </c>
      <c r="J106" s="41">
        <f>'2 lentelė'!J106</f>
        <v>0</v>
      </c>
      <c r="K106" s="41">
        <f>'2 lentelė'!K106</f>
        <v>0</v>
      </c>
      <c r="L106" s="41">
        <f>'2 lentelė'!L106</f>
        <v>0</v>
      </c>
      <c r="M106" s="41">
        <f>'2 lentelė'!M106</f>
        <v>0</v>
      </c>
      <c r="N106" s="41">
        <f>'2 lentelė'!N106</f>
        <v>0</v>
      </c>
      <c r="O106" s="41">
        <f>'2 lentelė'!O106</f>
        <v>0</v>
      </c>
      <c r="P106" s="41">
        <f>'2 lentelė'!P106</f>
        <v>0</v>
      </c>
      <c r="Q106" s="45">
        <v>0</v>
      </c>
      <c r="R106" s="41"/>
      <c r="S106" s="50">
        <f t="shared" si="1"/>
        <v>0</v>
      </c>
    </row>
    <row r="107" spans="1:19" ht="25.5" x14ac:dyDescent="0.25">
      <c r="A107" s="34" t="str">
        <f>'2 lentelė'!A107</f>
        <v>2.2.1.1.1</v>
      </c>
      <c r="B107" s="34" t="str">
        <f>'2 lentelė'!B107</f>
        <v>R089920-490000-1208</v>
      </c>
      <c r="C107" s="35" t="str">
        <f>'2 lentelė'!C107</f>
        <v>Paslaugų teikimo ir asmenų aptarnavimo kokybės gerinimas Tauragės regiono savivaldybėse. I etapas</v>
      </c>
      <c r="D107" s="34" t="str">
        <f>'2 lentelė'!D107</f>
        <v>PSA</v>
      </c>
      <c r="E107" s="34" t="str">
        <f>'2 lentelė'!E107</f>
        <v>VRM</v>
      </c>
      <c r="F107" s="34" t="str">
        <f>'2 lentelė'!F107</f>
        <v>Tauragės apskritis</v>
      </c>
      <c r="G107" s="34" t="str">
        <f>'2 lentelė'!G107</f>
        <v>10.1.3-ESFA-R-920</v>
      </c>
      <c r="H107" s="34" t="str">
        <f>'2 lentelė'!H107</f>
        <v>R</v>
      </c>
      <c r="I107" s="34">
        <f>'2 lentelė'!I107</f>
        <v>0</v>
      </c>
      <c r="J107" s="42">
        <f>'2 lentelė'!J107</f>
        <v>510000</v>
      </c>
      <c r="K107" s="42">
        <f>'2 lentelė'!K107</f>
        <v>76500</v>
      </c>
      <c r="L107" s="42">
        <f>'2 lentelė'!L107</f>
        <v>0</v>
      </c>
      <c r="M107" s="42">
        <f>'2 lentelė'!M107</f>
        <v>0</v>
      </c>
      <c r="N107" s="42">
        <f>'2 lentelė'!N107</f>
        <v>0</v>
      </c>
      <c r="O107" s="42">
        <f>'2 lentelė'!O107</f>
        <v>433500</v>
      </c>
      <c r="P107" s="30">
        <f>'2 lentelė'!P107</f>
        <v>0</v>
      </c>
      <c r="Q107" s="46">
        <v>43070</v>
      </c>
      <c r="R107" s="46">
        <v>43101</v>
      </c>
      <c r="S107" s="47">
        <f t="shared" si="1"/>
        <v>-1.0333333333333334</v>
      </c>
    </row>
    <row r="108" spans="1:19" ht="25.5" x14ac:dyDescent="0.25">
      <c r="A108" s="34" t="str">
        <f>'2 lentelė'!A108</f>
        <v>2.2.1.1.2</v>
      </c>
      <c r="B108" s="34" t="str">
        <f>'2 lentelė'!B108</f>
        <v>R089920-490000-1209</v>
      </c>
      <c r="C108" s="35" t="str">
        <f>'2 lentelė'!C108</f>
        <v>Paslaugų teikimo ir asmenų aptarnavimo kokybės gerinimas Tauragės regiono savivaldybėse. II etapas</v>
      </c>
      <c r="D108" s="34" t="str">
        <f>'2 lentelė'!D108</f>
        <v>PSA</v>
      </c>
      <c r="E108" s="34" t="str">
        <f>'2 lentelė'!E108</f>
        <v>VRM</v>
      </c>
      <c r="F108" s="34" t="str">
        <f>'2 lentelė'!F108</f>
        <v>Tauragės apskritis</v>
      </c>
      <c r="G108" s="34" t="str">
        <f>'2 lentelė'!G108</f>
        <v>10.1.3-ESFA-R-920</v>
      </c>
      <c r="H108" s="34" t="str">
        <f>'2 lentelė'!H108</f>
        <v>R</v>
      </c>
      <c r="I108" s="34">
        <f>'2 lentelė'!I108</f>
        <v>0</v>
      </c>
      <c r="J108" s="42">
        <f>'2 lentelė'!J108</f>
        <v>421508</v>
      </c>
      <c r="K108" s="42">
        <f>'2 lentelė'!K108</f>
        <v>63227</v>
      </c>
      <c r="L108" s="42">
        <f>'2 lentelė'!L108</f>
        <v>0</v>
      </c>
      <c r="M108" s="42">
        <f>'2 lentelė'!M108</f>
        <v>0</v>
      </c>
      <c r="N108" s="42">
        <f>'2 lentelė'!N108</f>
        <v>0</v>
      </c>
      <c r="O108" s="42">
        <f>'2 lentelė'!O108</f>
        <v>358281</v>
      </c>
      <c r="P108" s="30">
        <f>'2 lentelė'!P108</f>
        <v>0</v>
      </c>
      <c r="Q108" s="46">
        <v>43525</v>
      </c>
      <c r="R108" s="16"/>
      <c r="S108" s="47" t="str">
        <f t="shared" si="1"/>
        <v>-</v>
      </c>
    </row>
    <row r="109" spans="1:19" ht="38.25" x14ac:dyDescent="0.25">
      <c r="A109" s="36" t="str">
        <f>'2 lentelė'!A109</f>
        <v>3.1.</v>
      </c>
      <c r="B109" s="36" t="str">
        <f>'2 lentelė'!B109</f>
        <v/>
      </c>
      <c r="C109" s="37" t="str">
        <f>'2 lentelė'!C109</f>
        <v>Tikslas. Diegti sveiką gyvenamąją aplinką kuriančias vandentvarkos ir atliekų tvarkymo sistemas, didinti paslaugų kokybę ir prieinamumą.</v>
      </c>
      <c r="D109" s="36">
        <f>'2 lentelė'!D109</f>
        <v>0</v>
      </c>
      <c r="E109" s="36">
        <f>'2 lentelė'!E109</f>
        <v>0</v>
      </c>
      <c r="F109" s="36">
        <f>'2 lentelė'!F109</f>
        <v>0</v>
      </c>
      <c r="G109" s="36">
        <f>'2 lentelė'!G109</f>
        <v>0</v>
      </c>
      <c r="H109" s="36">
        <f>'2 lentelė'!H109</f>
        <v>0</v>
      </c>
      <c r="I109" s="36">
        <f>'2 lentelė'!I109</f>
        <v>0</v>
      </c>
      <c r="J109" s="40">
        <f>'2 lentelė'!J109</f>
        <v>0</v>
      </c>
      <c r="K109" s="40">
        <f>'2 lentelė'!K109</f>
        <v>0</v>
      </c>
      <c r="L109" s="40">
        <f>'2 lentelė'!L109</f>
        <v>0</v>
      </c>
      <c r="M109" s="40">
        <f>'2 lentelė'!M109</f>
        <v>0</v>
      </c>
      <c r="N109" s="40">
        <f>'2 lentelė'!N109</f>
        <v>0</v>
      </c>
      <c r="O109" s="40">
        <f>'2 lentelė'!O109</f>
        <v>0</v>
      </c>
      <c r="P109" s="40">
        <f>'2 lentelė'!P109</f>
        <v>0</v>
      </c>
      <c r="Q109" s="44">
        <v>0</v>
      </c>
      <c r="R109" s="40"/>
      <c r="S109" s="49">
        <f t="shared" si="1"/>
        <v>0</v>
      </c>
    </row>
    <row r="110" spans="1:19" ht="38.25" x14ac:dyDescent="0.25">
      <c r="A110" s="36" t="str">
        <f>'2 lentelė'!A110</f>
        <v>3.1.1.</v>
      </c>
      <c r="B110" s="36" t="str">
        <f>'2 lentelė'!B110</f>
        <v/>
      </c>
      <c r="C110" s="37" t="str">
        <f>'2 lentelė'!C110</f>
        <v xml:space="preserve">Uždavinys. Plėsti, renovuoti ir modernizuoti geriamojo vandens ir nuotekų, paviršinių nuotekų surinkimo infrastruktūrą, gerinti teikiamų paslaugų  kokybę.  </v>
      </c>
      <c r="D110" s="36">
        <f>'2 lentelė'!D110</f>
        <v>0</v>
      </c>
      <c r="E110" s="36">
        <f>'2 lentelė'!E110</f>
        <v>0</v>
      </c>
      <c r="F110" s="36">
        <f>'2 lentelė'!F110</f>
        <v>0</v>
      </c>
      <c r="G110" s="36">
        <f>'2 lentelė'!G110</f>
        <v>0</v>
      </c>
      <c r="H110" s="36">
        <f>'2 lentelė'!H110</f>
        <v>0</v>
      </c>
      <c r="I110" s="36">
        <f>'2 lentelė'!I110</f>
        <v>0</v>
      </c>
      <c r="J110" s="40">
        <f>'2 lentelė'!J110</f>
        <v>0</v>
      </c>
      <c r="K110" s="40">
        <f>'2 lentelė'!K110</f>
        <v>0</v>
      </c>
      <c r="L110" s="40">
        <f>'2 lentelė'!L110</f>
        <v>0</v>
      </c>
      <c r="M110" s="40">
        <f>'2 lentelė'!M110</f>
        <v>0</v>
      </c>
      <c r="N110" s="40">
        <f>'2 lentelė'!N110</f>
        <v>0</v>
      </c>
      <c r="O110" s="40">
        <f>'2 lentelė'!O110</f>
        <v>0</v>
      </c>
      <c r="P110" s="40">
        <f>'2 lentelė'!P110</f>
        <v>0</v>
      </c>
      <c r="Q110" s="44">
        <v>0</v>
      </c>
      <c r="R110" s="40"/>
      <c r="S110" s="49">
        <f t="shared" si="1"/>
        <v>0</v>
      </c>
    </row>
    <row r="111" spans="1:19" ht="38.25" x14ac:dyDescent="0.25">
      <c r="A111" s="38" t="str">
        <f>'2 lentelė'!A111</f>
        <v>3.1.1.1</v>
      </c>
      <c r="B111" s="38" t="str">
        <f>'2 lentelė'!B111</f>
        <v/>
      </c>
      <c r="C111" s="39" t="str">
        <f>'2 lentelė'!C111</f>
        <v>Priemonė: Geriamojo vandens tiekimo ir nuotekų tvarkymo sistemų renovavimas ir plėtra, įmonių valdymo tobulinimas</v>
      </c>
      <c r="D111" s="38">
        <f>'2 lentelė'!D111</f>
        <v>0</v>
      </c>
      <c r="E111" s="38">
        <f>'2 lentelė'!E111</f>
        <v>0</v>
      </c>
      <c r="F111" s="38">
        <f>'2 lentelė'!F111</f>
        <v>0</v>
      </c>
      <c r="G111" s="38">
        <f>'2 lentelė'!G111</f>
        <v>0</v>
      </c>
      <c r="H111" s="38">
        <f>'2 lentelė'!H111</f>
        <v>0</v>
      </c>
      <c r="I111" s="38">
        <f>'2 lentelė'!I111</f>
        <v>0</v>
      </c>
      <c r="J111" s="41">
        <f>'2 lentelė'!J111</f>
        <v>0</v>
      </c>
      <c r="K111" s="41">
        <f>'2 lentelė'!K111</f>
        <v>0</v>
      </c>
      <c r="L111" s="41">
        <f>'2 lentelė'!L111</f>
        <v>0</v>
      </c>
      <c r="M111" s="41">
        <f>'2 lentelė'!M111</f>
        <v>0</v>
      </c>
      <c r="N111" s="41">
        <f>'2 lentelė'!N111</f>
        <v>0</v>
      </c>
      <c r="O111" s="41">
        <f>'2 lentelė'!O111</f>
        <v>0</v>
      </c>
      <c r="P111" s="41">
        <f>'2 lentelė'!P111</f>
        <v>0</v>
      </c>
      <c r="Q111" s="45">
        <v>0</v>
      </c>
      <c r="R111" s="41"/>
      <c r="S111" s="50">
        <f t="shared" si="1"/>
        <v>0</v>
      </c>
    </row>
    <row r="112" spans="1:19" ht="25.5" x14ac:dyDescent="0.25">
      <c r="A112" s="34" t="str">
        <f>'2 lentelė'!A112</f>
        <v>3.1.1.1.1</v>
      </c>
      <c r="B112" s="34" t="str">
        <f>'2 lentelė'!B112</f>
        <v>R080014-070600-1213</v>
      </c>
      <c r="C112" s="35" t="str">
        <f>'2 lentelė'!C112</f>
        <v>Vandentiekio ir nuotekų tinklų rekonstrukcija ir plėtra Šilalės rajone (Kaltinėnuose)</v>
      </c>
      <c r="D112" s="35" t="str">
        <f>'2 lentelė'!D112</f>
        <v>UAB „Šilalės vandenys“</v>
      </c>
      <c r="E112" s="34" t="str">
        <f>'2 lentelė'!E112</f>
        <v>AM</v>
      </c>
      <c r="F112" s="35" t="str">
        <f>'2 lentelė'!F112</f>
        <v>Šilalės rajonas</v>
      </c>
      <c r="G112" s="34" t="str">
        <f>'2 lentelė'!G112</f>
        <v>05.3.2-APVA-R-014</v>
      </c>
      <c r="H112" s="34" t="str">
        <f>'2 lentelė'!H112</f>
        <v>R</v>
      </c>
      <c r="I112" s="34">
        <f>'2 lentelė'!I112</f>
        <v>0</v>
      </c>
      <c r="J112" s="42">
        <f>'2 lentelė'!J112</f>
        <v>1538175.43</v>
      </c>
      <c r="K112" s="42">
        <f>'2 lentelė'!K112</f>
        <v>350264.18</v>
      </c>
      <c r="L112" s="42">
        <f>'2 lentelė'!L112</f>
        <v>0</v>
      </c>
      <c r="M112" s="42">
        <f>'2 lentelė'!M112</f>
        <v>0</v>
      </c>
      <c r="N112" s="42">
        <f>'2 lentelė'!N112</f>
        <v>0</v>
      </c>
      <c r="O112" s="42">
        <f>'2 lentelė'!O112</f>
        <v>1187911.25</v>
      </c>
      <c r="P112" s="30">
        <f>'2 lentelė'!P112</f>
        <v>0</v>
      </c>
      <c r="Q112" s="46">
        <v>42644</v>
      </c>
      <c r="R112" s="46">
        <v>42644</v>
      </c>
      <c r="S112" s="47" t="str">
        <f t="shared" si="1"/>
        <v>-</v>
      </c>
    </row>
    <row r="113" spans="1:19" ht="38.25" x14ac:dyDescent="0.25">
      <c r="A113" s="34" t="str">
        <f>'2 lentelė'!A113</f>
        <v>3.1.1.1.2</v>
      </c>
      <c r="B113" s="34" t="str">
        <f>'2 lentelė'!B113</f>
        <v>R080014-060700-1214</v>
      </c>
      <c r="C113" s="35" t="str">
        <f>'2 lentelė'!C113</f>
        <v>Vandens tiekimo ir nuotekų tvarkymo infrastruktūros renovavimas ir plėtra Pagėgių savivaldybėje (Natkiškiuose, Piktupėnuose)</v>
      </c>
      <c r="D113" s="35" t="str">
        <f>'2 lentelė'!D113</f>
        <v>UAB Pagėgių komunalinis ūkis</v>
      </c>
      <c r="E113" s="34" t="str">
        <f>'2 lentelė'!E113</f>
        <v>AM</v>
      </c>
      <c r="F113" s="35" t="str">
        <f>'2 lentelė'!F113</f>
        <v>Pagėgių savivaldybė</v>
      </c>
      <c r="G113" s="34" t="str">
        <f>'2 lentelė'!G113</f>
        <v>05.3.2-APVA-R-014</v>
      </c>
      <c r="H113" s="34" t="str">
        <f>'2 lentelė'!H113</f>
        <v>R</v>
      </c>
      <c r="I113" s="34">
        <f>'2 lentelė'!I113</f>
        <v>0</v>
      </c>
      <c r="J113" s="42">
        <f>'2 lentelė'!J113</f>
        <v>617660.84</v>
      </c>
      <c r="K113" s="42">
        <f>'2 lentelė'!K113</f>
        <v>262385.8</v>
      </c>
      <c r="L113" s="42">
        <f>'2 lentelė'!L113</f>
        <v>0</v>
      </c>
      <c r="M113" s="42">
        <f>'2 lentelė'!M113</f>
        <v>0</v>
      </c>
      <c r="N113" s="42">
        <f>'2 lentelė'!N113</f>
        <v>0</v>
      </c>
      <c r="O113" s="42">
        <f>'2 lentelė'!O113</f>
        <v>355275.04</v>
      </c>
      <c r="P113" s="30">
        <f>'2 lentelė'!P113</f>
        <v>0</v>
      </c>
      <c r="Q113" s="46">
        <v>42658</v>
      </c>
      <c r="R113" s="46">
        <v>42644</v>
      </c>
      <c r="S113" s="47" t="str">
        <f t="shared" si="1"/>
        <v>-</v>
      </c>
    </row>
    <row r="114" spans="1:19" ht="25.5" x14ac:dyDescent="0.25">
      <c r="A114" s="34" t="str">
        <f>'2 lentelė'!A114</f>
        <v>3.1.1.1.3</v>
      </c>
      <c r="B114" s="34" t="str">
        <f>'2 lentelė'!B114</f>
        <v>R080014-070600-1215</v>
      </c>
      <c r="C114" s="35" t="str">
        <f>'2 lentelė'!C114</f>
        <v>Vandens tiekimo ir nuotekų tvarkymo infrastruktūros plėtra Jurbarko rajone</v>
      </c>
      <c r="D114" s="35" t="str">
        <f>'2 lentelė'!D114</f>
        <v>UAB „Jurbarko vandenys“</v>
      </c>
      <c r="E114" s="34" t="str">
        <f>'2 lentelė'!E114</f>
        <v>AM</v>
      </c>
      <c r="F114" s="35" t="str">
        <f>'2 lentelė'!F114</f>
        <v>Jurbarko rajonas</v>
      </c>
      <c r="G114" s="34" t="str">
        <f>'2 lentelė'!G114</f>
        <v>05.3.2-APVA-R-014</v>
      </c>
      <c r="H114" s="34" t="str">
        <f>'2 lentelė'!H114</f>
        <v>R</v>
      </c>
      <c r="I114" s="34">
        <f>'2 lentelė'!I114</f>
        <v>0</v>
      </c>
      <c r="J114" s="42">
        <f>'2 lentelė'!J114</f>
        <v>1902679.07</v>
      </c>
      <c r="K114" s="42">
        <f>'2 lentelė'!K114</f>
        <v>743921.52</v>
      </c>
      <c r="L114" s="42">
        <f>'2 lentelė'!L114</f>
        <v>0</v>
      </c>
      <c r="M114" s="42">
        <f>'2 lentelė'!M114</f>
        <v>0</v>
      </c>
      <c r="N114" s="42">
        <f>'2 lentelė'!N114</f>
        <v>0</v>
      </c>
      <c r="O114" s="42">
        <f>'2 lentelė'!O114</f>
        <v>1158757.55</v>
      </c>
      <c r="P114" s="30">
        <f>'2 lentelė'!P114</f>
        <v>0</v>
      </c>
      <c r="Q114" s="46">
        <v>42658</v>
      </c>
      <c r="R114" s="46">
        <v>42644</v>
      </c>
      <c r="S114" s="47" t="str">
        <f t="shared" si="1"/>
        <v>-</v>
      </c>
    </row>
    <row r="115" spans="1:19" ht="38.25" x14ac:dyDescent="0.25">
      <c r="A115" s="34" t="str">
        <f>'2 lentelė'!A115</f>
        <v>3.1.1.1.4</v>
      </c>
      <c r="B115" s="34" t="str">
        <f>'2 lentelė'!B115</f>
        <v>R080014-060700-1216</v>
      </c>
      <c r="C115" s="35" t="str">
        <f>'2 lentelė'!C115</f>
        <v>Geriamojo vandens tiekimo ir nuotekų tvarkymo sistemų renovavimas ir plėtra Tauragės rajone</v>
      </c>
      <c r="D115" s="35" t="str">
        <f>'2 lentelė'!D115</f>
        <v>UAB „Tauragės vandenys“</v>
      </c>
      <c r="E115" s="34" t="str">
        <f>'2 lentelė'!E115</f>
        <v>AM</v>
      </c>
      <c r="F115" s="35" t="str">
        <f>'2 lentelė'!F115</f>
        <v>Tauragės rajonas</v>
      </c>
      <c r="G115" s="34" t="str">
        <f>'2 lentelė'!G115</f>
        <v>05.3.2-APVA-R-014</v>
      </c>
      <c r="H115" s="34" t="str">
        <f>'2 lentelė'!H115</f>
        <v>R</v>
      </c>
      <c r="I115" s="34">
        <f>'2 lentelė'!I115</f>
        <v>0</v>
      </c>
      <c r="J115" s="42">
        <f>'2 lentelė'!J115</f>
        <v>2854494.11</v>
      </c>
      <c r="K115" s="42">
        <f>'2 lentelė'!K115</f>
        <v>603558.57999999996</v>
      </c>
      <c r="L115" s="42">
        <f>'2 lentelė'!L115</f>
        <v>0</v>
      </c>
      <c r="M115" s="42">
        <f>'2 lentelė'!M115</f>
        <v>603558.57999999996</v>
      </c>
      <c r="N115" s="42">
        <f>'2 lentelė'!N115</f>
        <v>0</v>
      </c>
      <c r="O115" s="42">
        <f>'2 lentelė'!O115</f>
        <v>1647376.95</v>
      </c>
      <c r="P115" s="30">
        <f>'2 lentelė'!P115</f>
        <v>0</v>
      </c>
      <c r="Q115" s="46">
        <v>42704</v>
      </c>
      <c r="R115" s="46">
        <v>42675</v>
      </c>
      <c r="S115" s="47" t="str">
        <f t="shared" si="1"/>
        <v>-</v>
      </c>
    </row>
    <row r="116" spans="1:19" ht="38.25" x14ac:dyDescent="0.25">
      <c r="A116" s="34" t="str">
        <f>'2 lentelė'!A116</f>
        <v>3.1.1.1.5</v>
      </c>
      <c r="B116" s="34" t="str">
        <f>'2 lentelė'!B116</f>
        <v>R080014-060700-1217</v>
      </c>
      <c r="C116" s="35" t="str">
        <f>'2 lentelė'!C116</f>
        <v xml:space="preserve">Geriamojo vandens tiekimo ir nuotekų tvarkymo sistemų renovavimas ir plėtra Šilalės rajone (Kaltinėnuose, Traksėdyje) </v>
      </c>
      <c r="D116" s="35" t="str">
        <f>'2 lentelė'!D116</f>
        <v>UAB „Šilalės vandenys“</v>
      </c>
      <c r="E116" s="34" t="str">
        <f>'2 lentelė'!E116</f>
        <v>AM</v>
      </c>
      <c r="F116" s="35" t="str">
        <f>'2 lentelė'!F116</f>
        <v>Šilalės rajonas</v>
      </c>
      <c r="G116" s="34" t="str">
        <f>'2 lentelė'!G116</f>
        <v>05.3.2-APVA-R-014</v>
      </c>
      <c r="H116" s="34" t="str">
        <f>'2 lentelė'!H116</f>
        <v>R</v>
      </c>
      <c r="I116" s="34">
        <f>'2 lentelė'!I116</f>
        <v>0</v>
      </c>
      <c r="J116" s="42">
        <f>'2 lentelė'!J116</f>
        <v>444870</v>
      </c>
      <c r="K116" s="42">
        <f>'2 lentelė'!K116</f>
        <v>320131.20000000001</v>
      </c>
      <c r="L116" s="42">
        <f>'2 lentelė'!L116</f>
        <v>0</v>
      </c>
      <c r="M116" s="42">
        <f>'2 lentelė'!M116</f>
        <v>0</v>
      </c>
      <c r="N116" s="42">
        <f>'2 lentelė'!N116</f>
        <v>0</v>
      </c>
      <c r="O116" s="42">
        <f>'2 lentelė'!O116</f>
        <v>124738.8</v>
      </c>
      <c r="P116" s="30">
        <f>'2 lentelė'!P116</f>
        <v>0</v>
      </c>
      <c r="Q116" s="46">
        <v>43281</v>
      </c>
      <c r="R116" s="46">
        <v>43252</v>
      </c>
      <c r="S116" s="47" t="str">
        <f t="shared" si="1"/>
        <v>-</v>
      </c>
    </row>
    <row r="117" spans="1:19" ht="38.25" x14ac:dyDescent="0.25">
      <c r="A117" s="34" t="str">
        <f>'2 lentelė'!A117</f>
        <v>3.1.1.1.6</v>
      </c>
      <c r="B117" s="34" t="str">
        <f>'2 lentelė'!B117</f>
        <v>R080014-070000-1218</v>
      </c>
      <c r="C117" s="35" t="str">
        <f>'2 lentelė'!C117</f>
        <v>Nuotekų tinklų plėtra Pagėgių savivaldybėje (Mažaičiuose)</v>
      </c>
      <c r="D117" s="35" t="str">
        <f>'2 lentelė'!D117</f>
        <v>UAB Pagėgių komunalinis ūkis</v>
      </c>
      <c r="E117" s="34" t="str">
        <f>'2 lentelė'!E117</f>
        <v>AM</v>
      </c>
      <c r="F117" s="35" t="str">
        <f>'2 lentelė'!F117</f>
        <v>Pagėgių savivaldybė</v>
      </c>
      <c r="G117" s="34" t="str">
        <f>'2 lentelė'!G117</f>
        <v>05.3.2-APVA-R-014</v>
      </c>
      <c r="H117" s="34" t="str">
        <f>'2 lentelė'!H117</f>
        <v>R</v>
      </c>
      <c r="I117" s="34">
        <f>'2 lentelė'!I117</f>
        <v>0</v>
      </c>
      <c r="J117" s="42">
        <f>'2 lentelė'!J117</f>
        <v>136161.48000000001</v>
      </c>
      <c r="K117" s="42">
        <f>'2 lentelė'!K117</f>
        <v>29723.21</v>
      </c>
      <c r="L117" s="42">
        <f>'2 lentelė'!L117</f>
        <v>0</v>
      </c>
      <c r="M117" s="42">
        <f>'2 lentelė'!M117</f>
        <v>0</v>
      </c>
      <c r="N117" s="42">
        <f>'2 lentelė'!N117</f>
        <v>0</v>
      </c>
      <c r="O117" s="42">
        <f>'2 lentelė'!O117</f>
        <v>106438.27</v>
      </c>
      <c r="P117" s="30">
        <f>'2 lentelė'!P117</f>
        <v>0</v>
      </c>
      <c r="Q117" s="46">
        <v>43191</v>
      </c>
      <c r="R117" s="46">
        <v>43191</v>
      </c>
      <c r="S117" s="47" t="str">
        <f t="shared" si="1"/>
        <v>-</v>
      </c>
    </row>
    <row r="118" spans="1:19" ht="25.5" x14ac:dyDescent="0.25">
      <c r="A118" s="34" t="str">
        <f>'2 lentelė'!A118</f>
        <v>3.1.1.1.7</v>
      </c>
      <c r="B118" s="34" t="str">
        <f>'2 lentelė'!B118</f>
        <v>R080014-070650-1219</v>
      </c>
      <c r="C118" s="35" t="str">
        <f>'2 lentelė'!C118</f>
        <v>Vandens tiekimo ir nuotekų tvarkymo infrastruktūros plėtra Jurbarko mieste</v>
      </c>
      <c r="D118" s="35" t="str">
        <f>'2 lentelė'!D118</f>
        <v>UAB „Jurbarko vandenys“</v>
      </c>
      <c r="E118" s="34" t="str">
        <f>'2 lentelė'!E118</f>
        <v>AM</v>
      </c>
      <c r="F118" s="35" t="str">
        <f>'2 lentelė'!F118</f>
        <v>Jurbarko rajonas</v>
      </c>
      <c r="G118" s="34" t="str">
        <f>'2 lentelė'!G118</f>
        <v>05.3.2-APVA-R-014</v>
      </c>
      <c r="H118" s="34" t="str">
        <f>'2 lentelė'!H118</f>
        <v>R</v>
      </c>
      <c r="I118" s="34">
        <f>'2 lentelė'!I118</f>
        <v>0</v>
      </c>
      <c r="J118" s="42">
        <f>'2 lentelė'!J118</f>
        <v>548947.86</v>
      </c>
      <c r="K118" s="42">
        <f>'2 lentelė'!K118</f>
        <v>274473.93</v>
      </c>
      <c r="L118" s="42">
        <f>'2 lentelė'!L118</f>
        <v>0</v>
      </c>
      <c r="M118" s="42">
        <f>'2 lentelė'!M118</f>
        <v>0</v>
      </c>
      <c r="N118" s="42">
        <f>'2 lentelė'!N118</f>
        <v>0</v>
      </c>
      <c r="O118" s="42">
        <f>'2 lentelė'!O118</f>
        <v>274473.93</v>
      </c>
      <c r="P118" s="30">
        <f>'2 lentelė'!P118</f>
        <v>0</v>
      </c>
      <c r="Q118" s="46">
        <v>43342</v>
      </c>
      <c r="R118" s="46">
        <v>43388</v>
      </c>
      <c r="S118" s="47">
        <f t="shared" si="1"/>
        <v>-1.5333333333333334</v>
      </c>
    </row>
    <row r="119" spans="1:19" ht="38.25" x14ac:dyDescent="0.25">
      <c r="A119" s="34" t="str">
        <f>'2 lentelė'!A119</f>
        <v>3.1.1.1.8</v>
      </c>
      <c r="B119" s="34" t="str">
        <f>'2 lentelė'!B119</f>
        <v>R080014-060750-1220</v>
      </c>
      <c r="C119" s="35" t="str">
        <f>'2 lentelė'!C119</f>
        <v>Geriamojo vandens tiekimo ir nuotekų tvarkymo sistemų renovavimas ir plėtra Tauragės rajone (papildomi darbai)</v>
      </c>
      <c r="D119" s="35" t="str">
        <f>'2 lentelė'!D119</f>
        <v>UAB „Tauragės vandenys“</v>
      </c>
      <c r="E119" s="34" t="str">
        <f>'2 lentelė'!E119</f>
        <v>AM</v>
      </c>
      <c r="F119" s="35" t="str">
        <f>'2 lentelė'!F119</f>
        <v>Tauragės rajonas</v>
      </c>
      <c r="G119" s="34" t="str">
        <f>'2 lentelė'!G119</f>
        <v>05.3.2-APVA-R-014</v>
      </c>
      <c r="H119" s="34" t="str">
        <f>'2 lentelė'!H119</f>
        <v>R</v>
      </c>
      <c r="I119" s="34">
        <f>'2 lentelė'!I119</f>
        <v>0</v>
      </c>
      <c r="J119" s="42">
        <f>'2 lentelė'!J119</f>
        <v>646255.83000000007</v>
      </c>
      <c r="K119" s="42">
        <f>'2 lentelė'!K119</f>
        <v>150423.45000000001</v>
      </c>
      <c r="L119" s="42">
        <f>'2 lentelė'!L119</f>
        <v>0</v>
      </c>
      <c r="M119" s="42">
        <f>'2 lentelė'!M119</f>
        <v>150423.45000000001</v>
      </c>
      <c r="N119" s="42">
        <f>'2 lentelė'!N119</f>
        <v>0</v>
      </c>
      <c r="O119" s="42">
        <f>'2 lentelė'!O119</f>
        <v>345408.93</v>
      </c>
      <c r="P119" s="30">
        <f>'2 lentelė'!P119</f>
        <v>0</v>
      </c>
      <c r="Q119" s="46">
        <v>43399</v>
      </c>
      <c r="R119" s="46">
        <v>43399</v>
      </c>
      <c r="S119" s="47" t="str">
        <f t="shared" si="1"/>
        <v>-</v>
      </c>
    </row>
    <row r="120" spans="1:19" x14ac:dyDescent="0.25">
      <c r="A120" s="38" t="str">
        <f>'2 lentelė'!A120</f>
        <v>3.1.1.2</v>
      </c>
      <c r="B120" s="38" t="str">
        <f>'2 lentelė'!B120</f>
        <v/>
      </c>
      <c r="C120" s="39" t="str">
        <f>'2 lentelė'!C120</f>
        <v>Priemonė: Paviršinių nuotekų sistemų tvarkymas</v>
      </c>
      <c r="D120" s="38">
        <f>'2 lentelė'!D120</f>
        <v>0</v>
      </c>
      <c r="E120" s="38">
        <f>'2 lentelė'!E120</f>
        <v>0</v>
      </c>
      <c r="F120" s="38">
        <f>'2 lentelė'!F120</f>
        <v>0</v>
      </c>
      <c r="G120" s="38">
        <f>'2 lentelė'!G120</f>
        <v>0</v>
      </c>
      <c r="H120" s="38">
        <f>'2 lentelė'!H120</f>
        <v>0</v>
      </c>
      <c r="I120" s="38">
        <f>'2 lentelė'!I120</f>
        <v>0</v>
      </c>
      <c r="J120" s="41">
        <f>'2 lentelė'!J120</f>
        <v>0</v>
      </c>
      <c r="K120" s="41">
        <f>'2 lentelė'!K120</f>
        <v>0</v>
      </c>
      <c r="L120" s="41">
        <f>'2 lentelė'!L120</f>
        <v>0</v>
      </c>
      <c r="M120" s="41">
        <f>'2 lentelė'!M120</f>
        <v>0</v>
      </c>
      <c r="N120" s="41">
        <f>'2 lentelė'!N120</f>
        <v>0</v>
      </c>
      <c r="O120" s="41">
        <f>'2 lentelė'!O120</f>
        <v>0</v>
      </c>
      <c r="P120" s="41">
        <f>'2 lentelė'!P120</f>
        <v>0</v>
      </c>
      <c r="Q120" s="45">
        <v>0</v>
      </c>
      <c r="R120" s="41"/>
      <c r="S120" s="50">
        <f t="shared" si="1"/>
        <v>0</v>
      </c>
    </row>
    <row r="121" spans="1:19" ht="38.25" x14ac:dyDescent="0.25">
      <c r="A121" s="34" t="str">
        <f>'2 lentelė'!A121</f>
        <v>3.1.1.2.1</v>
      </c>
      <c r="B121" s="34" t="str">
        <f>'2 lentelė'!B121</f>
        <v>R080007-080000-1222</v>
      </c>
      <c r="C121" s="35" t="str">
        <f>'2 lentelė'!C121</f>
        <v>Paviršinių nuotekų sistemų  tvarkymas Tauragės mieste</v>
      </c>
      <c r="D121" s="35" t="str">
        <f>'2 lentelė'!D121</f>
        <v>UAB „Tauragės vandenys“</v>
      </c>
      <c r="E121" s="34" t="str">
        <f>'2 lentelė'!E121</f>
        <v>AM</v>
      </c>
      <c r="F121" s="34" t="str">
        <f>'2 lentelė'!F121</f>
        <v>Tauragės rajonas</v>
      </c>
      <c r="G121" s="34" t="str">
        <f>'2 lentelė'!G121</f>
        <v>05.1.1-APVA-R-007</v>
      </c>
      <c r="H121" s="34" t="str">
        <f>'2 lentelė'!H121</f>
        <v>R</v>
      </c>
      <c r="I121" s="34">
        <f>'2 lentelė'!I121</f>
        <v>0</v>
      </c>
      <c r="J121" s="42">
        <f>'2 lentelė'!J121</f>
        <v>1681106.52</v>
      </c>
      <c r="K121" s="42">
        <f>'2 lentelė'!K121</f>
        <v>252165.98</v>
      </c>
      <c r="L121" s="42">
        <f>'2 lentelė'!L121</f>
        <v>0</v>
      </c>
      <c r="M121" s="42">
        <f>'2 lentelė'!M121</f>
        <v>0</v>
      </c>
      <c r="N121" s="42">
        <f>'2 lentelė'!N121</f>
        <v>0</v>
      </c>
      <c r="O121" s="42">
        <f>'2 lentelė'!O121</f>
        <v>1428940.54</v>
      </c>
      <c r="P121" s="30">
        <f>'2 lentelė'!P121</f>
        <v>0</v>
      </c>
      <c r="Q121" s="46">
        <v>42705</v>
      </c>
      <c r="R121" s="46">
        <v>42675</v>
      </c>
      <c r="S121" s="47" t="str">
        <f t="shared" si="1"/>
        <v>-</v>
      </c>
    </row>
    <row r="122" spans="1:19" ht="25.5" x14ac:dyDescent="0.25">
      <c r="A122" s="36" t="str">
        <f>'2 lentelė'!A122</f>
        <v>3.1.2.</v>
      </c>
      <c r="B122" s="36" t="str">
        <f>'2 lentelė'!B122</f>
        <v/>
      </c>
      <c r="C122" s="37" t="str">
        <f>'2 lentelė'!C122</f>
        <v>Uždavinys. Plėsti atliekų tvarkymo infrastruktūrą, mažinti sąvartyne šalinamų atliekų kiekį.</v>
      </c>
      <c r="D122" s="36">
        <f>'2 lentelė'!D122</f>
        <v>0</v>
      </c>
      <c r="E122" s="36">
        <f>'2 lentelė'!E122</f>
        <v>0</v>
      </c>
      <c r="F122" s="36">
        <f>'2 lentelė'!F122</f>
        <v>0</v>
      </c>
      <c r="G122" s="36">
        <f>'2 lentelė'!G122</f>
        <v>0</v>
      </c>
      <c r="H122" s="36">
        <f>'2 lentelė'!H122</f>
        <v>0</v>
      </c>
      <c r="I122" s="36">
        <f>'2 lentelė'!I122</f>
        <v>0</v>
      </c>
      <c r="J122" s="40">
        <f>'2 lentelė'!J122</f>
        <v>0</v>
      </c>
      <c r="K122" s="40">
        <f>'2 lentelė'!K122</f>
        <v>0</v>
      </c>
      <c r="L122" s="40">
        <f>'2 lentelė'!L122</f>
        <v>0</v>
      </c>
      <c r="M122" s="40">
        <f>'2 lentelė'!M122</f>
        <v>0</v>
      </c>
      <c r="N122" s="40">
        <f>'2 lentelė'!N122</f>
        <v>0</v>
      </c>
      <c r="O122" s="40">
        <f>'2 lentelė'!O122</f>
        <v>0</v>
      </c>
      <c r="P122" s="40">
        <f>'2 lentelė'!P122</f>
        <v>0</v>
      </c>
      <c r="Q122" s="44">
        <v>0</v>
      </c>
      <c r="R122" s="40"/>
      <c r="S122" s="49">
        <f t="shared" si="1"/>
        <v>0</v>
      </c>
    </row>
    <row r="123" spans="1:19" ht="25.5" x14ac:dyDescent="0.25">
      <c r="A123" s="38" t="str">
        <f>'2 lentelė'!A123</f>
        <v>3.1.2.1</v>
      </c>
      <c r="B123" s="38" t="str">
        <f>'2 lentelė'!B123</f>
        <v/>
      </c>
      <c r="C123" s="39" t="str">
        <f>'2 lentelė'!C123</f>
        <v>Priemonė: Komunalinių atliekų tvarkymo infrastruktūros plėtra</v>
      </c>
      <c r="D123" s="38">
        <f>'2 lentelė'!D123</f>
        <v>0</v>
      </c>
      <c r="E123" s="38">
        <f>'2 lentelė'!E123</f>
        <v>0</v>
      </c>
      <c r="F123" s="38">
        <f>'2 lentelė'!F123</f>
        <v>0</v>
      </c>
      <c r="G123" s="38">
        <f>'2 lentelė'!G123</f>
        <v>0</v>
      </c>
      <c r="H123" s="38">
        <f>'2 lentelė'!H123</f>
        <v>0</v>
      </c>
      <c r="I123" s="38">
        <f>'2 lentelė'!I123</f>
        <v>0</v>
      </c>
      <c r="J123" s="41">
        <f>'2 lentelė'!J123</f>
        <v>0</v>
      </c>
      <c r="K123" s="41">
        <f>'2 lentelė'!K123</f>
        <v>0</v>
      </c>
      <c r="L123" s="41">
        <f>'2 lentelė'!L123</f>
        <v>0</v>
      </c>
      <c r="M123" s="41">
        <f>'2 lentelė'!M123</f>
        <v>0</v>
      </c>
      <c r="N123" s="41">
        <f>'2 lentelė'!N123</f>
        <v>0</v>
      </c>
      <c r="O123" s="41">
        <f>'2 lentelė'!O123</f>
        <v>0</v>
      </c>
      <c r="P123" s="41">
        <f>'2 lentelė'!P123</f>
        <v>0</v>
      </c>
      <c r="Q123" s="45">
        <v>0</v>
      </c>
      <c r="R123" s="41"/>
      <c r="S123" s="50">
        <f t="shared" si="1"/>
        <v>0</v>
      </c>
    </row>
    <row r="124" spans="1:19" ht="25.5" x14ac:dyDescent="0.25">
      <c r="A124" s="34" t="str">
        <f>'2 lentelė'!A124</f>
        <v>3.1.2.1.1</v>
      </c>
      <c r="B124" s="34" t="str">
        <f>'2 lentelė'!B124</f>
        <v>R080008-050000-1225</v>
      </c>
      <c r="C124" s="35" t="str">
        <f>'2 lentelė'!C124</f>
        <v>Tauragės regiono komunalinių atliekų tvarkymo infrastruktūros plėtra</v>
      </c>
      <c r="D124" s="34" t="str">
        <f>'2 lentelė'!D124</f>
        <v>TRATC</v>
      </c>
      <c r="E124" s="34" t="str">
        <f>'2 lentelė'!E124</f>
        <v>AM</v>
      </c>
      <c r="F124" s="34" t="str">
        <f>'2 lentelė'!F124</f>
        <v>Tauragės apskritis</v>
      </c>
      <c r="G124" s="34" t="str">
        <f>'2 lentelė'!G124</f>
        <v>05.2.1-APVA-R-008</v>
      </c>
      <c r="H124" s="34" t="str">
        <f>'2 lentelė'!H124</f>
        <v>R</v>
      </c>
      <c r="I124" s="34">
        <f>'2 lentelė'!I124</f>
        <v>0</v>
      </c>
      <c r="J124" s="42">
        <f>'2 lentelė'!J124</f>
        <v>2800256.02</v>
      </c>
      <c r="K124" s="42">
        <f>'2 lentelė'!K124</f>
        <v>0</v>
      </c>
      <c r="L124" s="42">
        <f>'2 lentelė'!L124</f>
        <v>0</v>
      </c>
      <c r="M124" s="42">
        <f>'2 lentelė'!M124</f>
        <v>0</v>
      </c>
      <c r="N124" s="42">
        <f>'2 lentelė'!N124</f>
        <v>420038.40000000002</v>
      </c>
      <c r="O124" s="42">
        <f>'2 lentelė'!O124</f>
        <v>2380217.62</v>
      </c>
      <c r="P124" s="30">
        <f>'2 lentelė'!P124</f>
        <v>0</v>
      </c>
      <c r="Q124" s="46">
        <v>42856</v>
      </c>
      <c r="R124" s="46">
        <v>42887</v>
      </c>
      <c r="S124" s="47">
        <f t="shared" si="1"/>
        <v>-1.0333333333333334</v>
      </c>
    </row>
    <row r="125" spans="1:19" ht="38.25" x14ac:dyDescent="0.25">
      <c r="A125" s="36" t="str">
        <f>'2 lentelė'!A125</f>
        <v>3.2.</v>
      </c>
      <c r="B125" s="36" t="str">
        <f>'2 lentelė'!B125</f>
        <v/>
      </c>
      <c r="C125" s="37" t="str">
        <f>'2 lentelė'!C125</f>
        <v>Tikslas. Saugoti ir tausojančiai naudoti regiono kraštovaizdį, užtikrinant tinkamą jo planavimą, naudojimą ir tvarkymą.</v>
      </c>
      <c r="D125" s="36">
        <f>'2 lentelė'!D125</f>
        <v>0</v>
      </c>
      <c r="E125" s="36">
        <f>'2 lentelė'!E125</f>
        <v>0</v>
      </c>
      <c r="F125" s="36">
        <f>'2 lentelė'!F125</f>
        <v>0</v>
      </c>
      <c r="G125" s="36">
        <f>'2 lentelė'!G125</f>
        <v>0</v>
      </c>
      <c r="H125" s="36">
        <f>'2 lentelė'!H125</f>
        <v>0</v>
      </c>
      <c r="I125" s="36">
        <f>'2 lentelė'!I125</f>
        <v>0</v>
      </c>
      <c r="J125" s="40">
        <f>'2 lentelė'!J125</f>
        <v>0</v>
      </c>
      <c r="K125" s="40">
        <f>'2 lentelė'!K125</f>
        <v>0</v>
      </c>
      <c r="L125" s="40">
        <f>'2 lentelė'!L125</f>
        <v>0</v>
      </c>
      <c r="M125" s="40">
        <f>'2 lentelė'!M125</f>
        <v>0</v>
      </c>
      <c r="N125" s="40">
        <f>'2 lentelė'!N125</f>
        <v>0</v>
      </c>
      <c r="O125" s="40">
        <f>'2 lentelė'!O125</f>
        <v>0</v>
      </c>
      <c r="P125" s="40">
        <f>'2 lentelė'!P125</f>
        <v>0</v>
      </c>
      <c r="Q125" s="44">
        <v>0</v>
      </c>
      <c r="R125" s="40"/>
      <c r="S125" s="49">
        <f t="shared" si="1"/>
        <v>0</v>
      </c>
    </row>
    <row r="126" spans="1:19" ht="25.5" x14ac:dyDescent="0.25">
      <c r="A126" s="36" t="str">
        <f>'2 lentelė'!A126</f>
        <v>3.2.1.</v>
      </c>
      <c r="B126" s="36" t="str">
        <f>'2 lentelė'!B126</f>
        <v/>
      </c>
      <c r="C126" s="37" t="str">
        <f>'2 lentelė'!C126</f>
        <v>Uždavinys. Padidinti kraštovaizdžio planavimo, tvarkymo ir racionalaus naudojimo bei apsaugos efektyvumą.</v>
      </c>
      <c r="D126" s="36">
        <f>'2 lentelė'!D126</f>
        <v>0</v>
      </c>
      <c r="E126" s="36">
        <f>'2 lentelė'!E126</f>
        <v>0</v>
      </c>
      <c r="F126" s="36">
        <f>'2 lentelė'!F126</f>
        <v>0</v>
      </c>
      <c r="G126" s="36">
        <f>'2 lentelė'!G126</f>
        <v>0</v>
      </c>
      <c r="H126" s="36">
        <f>'2 lentelė'!H126</f>
        <v>0</v>
      </c>
      <c r="I126" s="36">
        <f>'2 lentelė'!I126</f>
        <v>0</v>
      </c>
      <c r="J126" s="40">
        <f>'2 lentelė'!J126</f>
        <v>0</v>
      </c>
      <c r="K126" s="40">
        <f>'2 lentelė'!K126</f>
        <v>0</v>
      </c>
      <c r="L126" s="40">
        <f>'2 lentelė'!L126</f>
        <v>0</v>
      </c>
      <c r="M126" s="40">
        <f>'2 lentelė'!M126</f>
        <v>0</v>
      </c>
      <c r="N126" s="40">
        <f>'2 lentelė'!N126</f>
        <v>0</v>
      </c>
      <c r="O126" s="40">
        <f>'2 lentelė'!O126</f>
        <v>0</v>
      </c>
      <c r="P126" s="40">
        <f>'2 lentelė'!P126</f>
        <v>0</v>
      </c>
      <c r="Q126" s="44">
        <v>0</v>
      </c>
      <c r="R126" s="40"/>
      <c r="S126" s="49">
        <f t="shared" si="1"/>
        <v>0</v>
      </c>
    </row>
    <row r="127" spans="1:19" x14ac:dyDescent="0.25">
      <c r="A127" s="38" t="str">
        <f>'2 lentelė'!A127</f>
        <v>3.2.1.1</v>
      </c>
      <c r="B127" s="38" t="str">
        <f>'2 lentelė'!B127</f>
        <v/>
      </c>
      <c r="C127" s="39" t="str">
        <f>'2 lentelė'!C127</f>
        <v>Priemonė: Kraštovaizdžio apsauga</v>
      </c>
      <c r="D127" s="38">
        <f>'2 lentelė'!D127</f>
        <v>0</v>
      </c>
      <c r="E127" s="38">
        <f>'2 lentelė'!E127</f>
        <v>0</v>
      </c>
      <c r="F127" s="38">
        <f>'2 lentelė'!F127</f>
        <v>0</v>
      </c>
      <c r="G127" s="38">
        <f>'2 lentelė'!G127</f>
        <v>0</v>
      </c>
      <c r="H127" s="38">
        <f>'2 lentelė'!H127</f>
        <v>0</v>
      </c>
      <c r="I127" s="38">
        <f>'2 lentelė'!I127</f>
        <v>0</v>
      </c>
      <c r="J127" s="41">
        <f>'2 lentelė'!J127</f>
        <v>0</v>
      </c>
      <c r="K127" s="41">
        <f>'2 lentelė'!K127</f>
        <v>0</v>
      </c>
      <c r="L127" s="41">
        <f>'2 lentelė'!L127</f>
        <v>0</v>
      </c>
      <c r="M127" s="41">
        <f>'2 lentelė'!M127</f>
        <v>0</v>
      </c>
      <c r="N127" s="41">
        <f>'2 lentelė'!N127</f>
        <v>0</v>
      </c>
      <c r="O127" s="41">
        <f>'2 lentelė'!O127</f>
        <v>0</v>
      </c>
      <c r="P127" s="41">
        <f>'2 lentelė'!P127</f>
        <v>0</v>
      </c>
      <c r="Q127" s="45">
        <v>0</v>
      </c>
      <c r="R127" s="41"/>
      <c r="S127" s="50">
        <f t="shared" si="1"/>
        <v>0</v>
      </c>
    </row>
    <row r="128" spans="1:19" ht="25.5" x14ac:dyDescent="0.25">
      <c r="A128" s="34" t="str">
        <f>'2 lentelė'!A128</f>
        <v>3.2.1.1.1</v>
      </c>
      <c r="B128" s="34" t="str">
        <f>'2 lentelė'!B128</f>
        <v>R080019-380000-1229</v>
      </c>
      <c r="C128" s="35" t="str">
        <f>'2 lentelė'!C128</f>
        <v>Kraštovaizdžio apsaugos gerinimas Pagėgių savivaldybėje</v>
      </c>
      <c r="D128" s="34" t="str">
        <f>'2 lentelė'!D128</f>
        <v>PSA</v>
      </c>
      <c r="E128" s="34" t="str">
        <f>'2 lentelė'!E128</f>
        <v>AM</v>
      </c>
      <c r="F128" s="34" t="str">
        <f>'2 lentelė'!F128</f>
        <v>Pagėgių savivaldybė</v>
      </c>
      <c r="G128" s="34" t="str">
        <f>'2 lentelė'!G128</f>
        <v xml:space="preserve">05.5.1-APVA-R-019 </v>
      </c>
      <c r="H128" s="34" t="str">
        <f>'2 lentelė'!H128</f>
        <v>R</v>
      </c>
      <c r="I128" s="34">
        <f>'2 lentelė'!I128</f>
        <v>0</v>
      </c>
      <c r="J128" s="42">
        <f>'2 lentelė'!J128</f>
        <v>363047.26</v>
      </c>
      <c r="K128" s="42">
        <f>'2 lentelė'!K128</f>
        <v>54457.09</v>
      </c>
      <c r="L128" s="42">
        <f>'2 lentelė'!L128</f>
        <v>0</v>
      </c>
      <c r="M128" s="42">
        <f>'2 lentelė'!M128</f>
        <v>0</v>
      </c>
      <c r="N128" s="42">
        <f>'2 lentelė'!N128</f>
        <v>0</v>
      </c>
      <c r="O128" s="42">
        <f>'2 lentelė'!O128</f>
        <v>308590.17</v>
      </c>
      <c r="P128" s="30">
        <f>'2 lentelė'!P128</f>
        <v>0</v>
      </c>
      <c r="Q128" s="46">
        <v>42795</v>
      </c>
      <c r="R128" s="46">
        <v>42796</v>
      </c>
      <c r="S128" s="47">
        <f t="shared" si="1"/>
        <v>-3.3333333333333333E-2</v>
      </c>
    </row>
    <row r="129" spans="1:19" ht="25.5" x14ac:dyDescent="0.25">
      <c r="A129" s="34" t="str">
        <f>'2 lentelė'!A129</f>
        <v>3.2.1.1.2</v>
      </c>
      <c r="B129" s="34" t="str">
        <f>'2 lentelė'!B129</f>
        <v>R080019-380000-1230</v>
      </c>
      <c r="C129" s="35" t="str">
        <f>'2 lentelė'!C129</f>
        <v>Bešeimininkių apleistų statinių likvidavimas Jurbarko rajone</v>
      </c>
      <c r="D129" s="34" t="str">
        <f>'2 lentelė'!D129</f>
        <v>JRSA</v>
      </c>
      <c r="E129" s="34" t="str">
        <f>'2 lentelė'!E129</f>
        <v>AM</v>
      </c>
      <c r="F129" s="34" t="str">
        <f>'2 lentelė'!F129</f>
        <v>Jurbarko rajonas</v>
      </c>
      <c r="G129" s="34" t="str">
        <f>'2 lentelė'!G129</f>
        <v xml:space="preserve">05.5.1-APVA-R-019 </v>
      </c>
      <c r="H129" s="34" t="str">
        <f>'2 lentelė'!H129</f>
        <v>R</v>
      </c>
      <c r="I129" s="34">
        <f>'2 lentelė'!I129</f>
        <v>0</v>
      </c>
      <c r="J129" s="42">
        <f>'2 lentelė'!J129</f>
        <v>53554.71</v>
      </c>
      <c r="K129" s="42">
        <f>'2 lentelė'!K129</f>
        <v>8033.21</v>
      </c>
      <c r="L129" s="42">
        <f>'2 lentelė'!L129</f>
        <v>0</v>
      </c>
      <c r="M129" s="42">
        <f>'2 lentelė'!M129</f>
        <v>0</v>
      </c>
      <c r="N129" s="42">
        <f>'2 lentelė'!N129</f>
        <v>0</v>
      </c>
      <c r="O129" s="42">
        <f>'2 lentelė'!O129</f>
        <v>45521.5</v>
      </c>
      <c r="P129" s="15">
        <f>'2 lentelė'!P129</f>
        <v>0</v>
      </c>
      <c r="Q129" s="46">
        <v>42705</v>
      </c>
      <c r="R129" s="46">
        <v>42734</v>
      </c>
      <c r="S129" s="47">
        <f t="shared" si="1"/>
        <v>-0.96666666666666667</v>
      </c>
    </row>
    <row r="130" spans="1:19" x14ac:dyDescent="0.25">
      <c r="A130" s="34" t="str">
        <f>'2 lentelė'!A130</f>
        <v>3.2.1.1.3</v>
      </c>
      <c r="B130" s="34" t="str">
        <f>'2 lentelė'!B130</f>
        <v>R080019-380000-1231</v>
      </c>
      <c r="C130" s="35" t="str">
        <f>'2 lentelė'!C130</f>
        <v>Kraštovaizdžio formavimas Jurbarko rajone</v>
      </c>
      <c r="D130" s="34" t="str">
        <f>'2 lentelė'!D130</f>
        <v>JRSA</v>
      </c>
      <c r="E130" s="34" t="str">
        <f>'2 lentelė'!E130</f>
        <v>AM</v>
      </c>
      <c r="F130" s="34" t="str">
        <f>'2 lentelė'!F130</f>
        <v>Jurbarko rajonas</v>
      </c>
      <c r="G130" s="34" t="str">
        <f>'2 lentelė'!G130</f>
        <v xml:space="preserve">05.5.1-APVA-R-019 </v>
      </c>
      <c r="H130" s="34" t="str">
        <f>'2 lentelė'!H130</f>
        <v>R</v>
      </c>
      <c r="I130" s="34">
        <f>'2 lentelė'!I130</f>
        <v>0</v>
      </c>
      <c r="J130" s="42">
        <f>'2 lentelė'!J130</f>
        <v>920732.19000000018</v>
      </c>
      <c r="K130" s="42">
        <f>'2 lentelė'!K130</f>
        <v>138109.82</v>
      </c>
      <c r="L130" s="42">
        <f>'2 lentelė'!L130</f>
        <v>0</v>
      </c>
      <c r="M130" s="42">
        <f>'2 lentelė'!M130</f>
        <v>0</v>
      </c>
      <c r="N130" s="42">
        <f>'2 lentelė'!N130</f>
        <v>0</v>
      </c>
      <c r="O130" s="42">
        <f>'2 lentelė'!O130</f>
        <v>782622.37000000011</v>
      </c>
      <c r="P130" s="14" t="str">
        <f>'2 lentelė'!P130</f>
        <v>-</v>
      </c>
      <c r="Q130" s="46">
        <v>43435</v>
      </c>
      <c r="R130" s="46"/>
      <c r="S130" s="47" t="str">
        <f t="shared" si="1"/>
        <v>-</v>
      </c>
    </row>
    <row r="131" spans="1:19" hidden="1" x14ac:dyDescent="0.25">
      <c r="A131" s="34" t="str">
        <f>'2 lentelė'!A131</f>
        <v>3.2.1.1.4</v>
      </c>
      <c r="B131" s="34" t="str">
        <f>'2 lentelė'!B131</f>
        <v>R080019-380000-1232</v>
      </c>
      <c r="C131" s="35" t="str">
        <f>'2 lentelė'!C131</f>
        <v>Smalininkų uosto šlaitų ir pylimų tvarkymas</v>
      </c>
      <c r="D131" s="34" t="str">
        <f>'2 lentelė'!D131</f>
        <v>JRSA</v>
      </c>
      <c r="E131" s="34" t="str">
        <f>'2 lentelė'!E131</f>
        <v>AM</v>
      </c>
      <c r="F131" s="34" t="str">
        <f>'2 lentelė'!F131</f>
        <v>Jurbarko rajonas</v>
      </c>
      <c r="G131" s="34" t="str">
        <f>'2 lentelė'!G131</f>
        <v xml:space="preserve">05.5.1-APVA-R-019 </v>
      </c>
      <c r="H131" s="34" t="str">
        <f>'2 lentelė'!H131</f>
        <v>R</v>
      </c>
      <c r="I131" s="34">
        <f>'2 lentelė'!I131</f>
        <v>0</v>
      </c>
      <c r="J131" s="42">
        <f>'2 lentelė'!J131</f>
        <v>296511.84999999998</v>
      </c>
      <c r="K131" s="42">
        <f>'2 lentelė'!K131</f>
        <v>44476.78</v>
      </c>
      <c r="L131" s="42">
        <f>'2 lentelė'!L131</f>
        <v>0</v>
      </c>
      <c r="M131" s="42">
        <f>'2 lentelė'!M131</f>
        <v>0</v>
      </c>
      <c r="N131" s="42">
        <f>'2 lentelė'!N131</f>
        <v>0</v>
      </c>
      <c r="O131" s="42">
        <f>'2 lentelė'!O131</f>
        <v>252035.07</v>
      </c>
      <c r="P131" s="14" t="str">
        <f>'2 lentelė'!P131</f>
        <v>-</v>
      </c>
      <c r="Q131" s="46">
        <v>0</v>
      </c>
      <c r="R131" s="14"/>
      <c r="S131" s="47" t="str">
        <f t="shared" si="1"/>
        <v>-</v>
      </c>
    </row>
    <row r="132" spans="1:19" ht="25.5" x14ac:dyDescent="0.25">
      <c r="A132" s="34" t="str">
        <f>'2 lentelė'!A132</f>
        <v>3.2.1.1.5</v>
      </c>
      <c r="B132" s="34" t="str">
        <f>'2 lentelė'!B132</f>
        <v>R080019-380000-1233</v>
      </c>
      <c r="C132" s="35" t="str">
        <f>'2 lentelė'!C132</f>
        <v xml:space="preserve">Kraštovaizdžio formavimas ir ekologinės būklės gerinimas Tauragės mieste  </v>
      </c>
      <c r="D132" s="34" t="str">
        <f>'2 lentelė'!D132</f>
        <v>TRSA</v>
      </c>
      <c r="E132" s="34" t="str">
        <f>'2 lentelė'!E132</f>
        <v>AM</v>
      </c>
      <c r="F132" s="34" t="str">
        <f>'2 lentelė'!F132</f>
        <v>Tauragės rajonas</v>
      </c>
      <c r="G132" s="34" t="str">
        <f>'2 lentelė'!G132</f>
        <v xml:space="preserve">05.5.1-APVA-R-019 </v>
      </c>
      <c r="H132" s="34" t="str">
        <f>'2 lentelė'!H132</f>
        <v>R</v>
      </c>
      <c r="I132" s="34">
        <f>'2 lentelė'!I132</f>
        <v>0</v>
      </c>
      <c r="J132" s="42">
        <f>'2 lentelė'!J132</f>
        <v>351002.55</v>
      </c>
      <c r="K132" s="42">
        <f>'2 lentelė'!K132</f>
        <v>52650.39</v>
      </c>
      <c r="L132" s="42">
        <f>'2 lentelė'!L132</f>
        <v>0</v>
      </c>
      <c r="M132" s="42">
        <f>'2 lentelė'!M132</f>
        <v>0</v>
      </c>
      <c r="N132" s="42">
        <f>'2 lentelė'!N132</f>
        <v>0</v>
      </c>
      <c r="O132" s="42">
        <f>'2 lentelė'!O132</f>
        <v>298352.15999999997</v>
      </c>
      <c r="P132" s="14" t="str">
        <f>'2 lentelė'!P132</f>
        <v>-</v>
      </c>
      <c r="Q132" s="46">
        <v>42705</v>
      </c>
      <c r="R132" s="46">
        <v>42738</v>
      </c>
      <c r="S132" s="47">
        <f t="shared" si="1"/>
        <v>-1.1000000000000001</v>
      </c>
    </row>
    <row r="133" spans="1:19" ht="15.75" x14ac:dyDescent="0.25">
      <c r="A133" s="34" t="str">
        <f>'2 lentelė'!A133</f>
        <v>3.2.1.1.6</v>
      </c>
      <c r="B133" s="34" t="str">
        <f>'2 lentelė'!B133</f>
        <v>R080019-380000-1234</v>
      </c>
      <c r="C133" s="35" t="str">
        <f>'2 lentelė'!C133</f>
        <v xml:space="preserve">Kraštovaizdžio formavimas  Šilalės mieste  </v>
      </c>
      <c r="D133" s="34" t="str">
        <f>'2 lentelė'!D133</f>
        <v>ŠRSA</v>
      </c>
      <c r="E133" s="34" t="str">
        <f>'2 lentelė'!E133</f>
        <v>AM</v>
      </c>
      <c r="F133" s="34" t="str">
        <f>'2 lentelė'!F133</f>
        <v>Šilalės rajonas</v>
      </c>
      <c r="G133" s="34" t="str">
        <f>'2 lentelė'!G133</f>
        <v xml:space="preserve">05.5.1-APVA-R-019 </v>
      </c>
      <c r="H133" s="34" t="str">
        <f>'2 lentelė'!H133</f>
        <v>R</v>
      </c>
      <c r="I133" s="34">
        <f>'2 lentelė'!I133</f>
        <v>0</v>
      </c>
      <c r="J133" s="42">
        <f>'2 lentelė'!J133</f>
        <v>419348</v>
      </c>
      <c r="K133" s="42">
        <f>'2 lentelė'!K133</f>
        <v>62902.2</v>
      </c>
      <c r="L133" s="42">
        <f>'2 lentelė'!L133</f>
        <v>0</v>
      </c>
      <c r="M133" s="42">
        <f>'2 lentelė'!M133</f>
        <v>0</v>
      </c>
      <c r="N133" s="42">
        <f>'2 lentelė'!N133</f>
        <v>0</v>
      </c>
      <c r="O133" s="42">
        <f>'2 lentelė'!O133</f>
        <v>356445.8</v>
      </c>
      <c r="P133" s="15">
        <f>'2 lentelė'!P133</f>
        <v>0</v>
      </c>
      <c r="Q133" s="46">
        <v>42705</v>
      </c>
      <c r="R133" s="46">
        <v>42614</v>
      </c>
      <c r="S133" s="47" t="str">
        <f t="shared" ref="S133:S134" si="2">IF(O133&gt;0,IF(Q133&gt;=R133,"-",(Q133-R133)/30),0)</f>
        <v>-</v>
      </c>
    </row>
    <row r="134" spans="1:19" ht="38.25" x14ac:dyDescent="0.25">
      <c r="A134" s="34" t="str">
        <f>'2 lentelė'!A134</f>
        <v>3.2.1.1.7</v>
      </c>
      <c r="B134" s="34" t="str">
        <f>'2 lentelė'!B134</f>
        <v>R080019-380000-1235</v>
      </c>
      <c r="C134" s="35" t="str">
        <f>'2 lentelė'!C134</f>
        <v>Šilalės rajono savivaldybės teritorijos bendrojo plano  gamtinio karkaso sprendinių koregavimas  ir bešeimininkių apleistų pastatų likvidavimas  rajone</v>
      </c>
      <c r="D134" s="34" t="str">
        <f>'2 lentelė'!D134</f>
        <v>ŠRSA</v>
      </c>
      <c r="E134" s="34" t="str">
        <f>'2 lentelė'!E134</f>
        <v>AM</v>
      </c>
      <c r="F134" s="34" t="str">
        <f>'2 lentelė'!F134</f>
        <v>Šilalės rajonas</v>
      </c>
      <c r="G134" s="34" t="str">
        <f>'2 lentelė'!G134</f>
        <v xml:space="preserve">05.5.1-APVA-R-019 </v>
      </c>
      <c r="H134" s="34" t="str">
        <f>'2 lentelė'!H134</f>
        <v>R</v>
      </c>
      <c r="I134" s="34">
        <f>'2 lentelė'!I134</f>
        <v>0</v>
      </c>
      <c r="J134" s="42">
        <f>'2 lentelė'!J134</f>
        <v>129411.77</v>
      </c>
      <c r="K134" s="42">
        <f>'2 lentelė'!K134</f>
        <v>19411.77</v>
      </c>
      <c r="L134" s="42">
        <f>'2 lentelė'!L134</f>
        <v>0</v>
      </c>
      <c r="M134" s="42">
        <f>'2 lentelė'!M134</f>
        <v>0</v>
      </c>
      <c r="N134" s="42">
        <f>'2 lentelė'!N134</f>
        <v>0</v>
      </c>
      <c r="O134" s="42">
        <f>'2 lentelė'!O134</f>
        <v>110000</v>
      </c>
      <c r="P134" s="15">
        <f>'2 lentelė'!P134</f>
        <v>0</v>
      </c>
      <c r="Q134" s="46">
        <v>43586</v>
      </c>
      <c r="R134" s="46"/>
      <c r="S134" s="47" t="str">
        <f t="shared" si="2"/>
        <v>-</v>
      </c>
    </row>
    <row r="135" spans="1:19" x14ac:dyDescent="0.25">
      <c r="A135" s="34" t="str">
        <f>'2 lentelė'!A135</f>
        <v>* Pildoma projektams, kuriuos buvo numatyta įtraukti į regiono arba valstybės projektų sąrašus iki einamojo ketvirčio pabaigos.</v>
      </c>
    </row>
  </sheetData>
  <mergeCells count="3">
    <mergeCell ref="J2:P2"/>
    <mergeCell ref="A2:I2"/>
    <mergeCell ref="Q2:S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Zeros="0" topLeftCell="A33" workbookViewId="0">
      <selection activeCell="T40" sqref="T40:U135"/>
    </sheetView>
  </sheetViews>
  <sheetFormatPr defaultRowHeight="29.25" customHeight="1" x14ac:dyDescent="0.25"/>
  <cols>
    <col min="2" max="2" width="18.28515625" customWidth="1"/>
    <col min="3" max="3" width="36.140625" customWidth="1"/>
    <col min="4" max="4" width="14.7109375" customWidth="1"/>
    <col min="5" max="5" width="10.85546875" customWidth="1"/>
    <col min="6" max="6" width="12" customWidth="1"/>
    <col min="7" max="7" width="17" customWidth="1"/>
    <col min="10" max="10" width="10.5703125" customWidth="1"/>
    <col min="11" max="11" width="11.42578125" customWidth="1"/>
    <col min="15" max="15" width="28.85546875" customWidth="1"/>
    <col min="16" max="16" width="9.140625" style="6"/>
    <col min="19" max="19" width="11.42578125" customWidth="1"/>
    <col min="20" max="20" width="9.7109375" customWidth="1"/>
  </cols>
  <sheetData>
    <row r="1" spans="1:22" ht="29.25" customHeight="1" x14ac:dyDescent="0.25">
      <c r="A1" s="1" t="s">
        <v>46</v>
      </c>
    </row>
    <row r="2" spans="1:22" ht="29.25" customHeight="1" x14ac:dyDescent="0.25">
      <c r="A2" s="121" t="s">
        <v>13</v>
      </c>
      <c r="B2" s="121"/>
      <c r="C2" s="121"/>
      <c r="D2" s="121"/>
      <c r="E2" s="121"/>
      <c r="F2" s="121"/>
      <c r="G2" s="121"/>
      <c r="H2" s="121"/>
      <c r="I2" s="121"/>
      <c r="J2" s="131" t="s">
        <v>14</v>
      </c>
      <c r="K2" s="132"/>
      <c r="L2" s="132"/>
      <c r="M2" s="132"/>
      <c r="N2" s="132"/>
      <c r="O2" s="132"/>
      <c r="P2" s="133"/>
      <c r="Q2" s="121" t="s">
        <v>47</v>
      </c>
      <c r="R2" s="121"/>
      <c r="S2" s="121"/>
    </row>
    <row r="3" spans="1:22" ht="62.25" customHeight="1" x14ac:dyDescent="0.25">
      <c r="A3" s="18" t="s">
        <v>4</v>
      </c>
      <c r="B3" s="18" t="s">
        <v>114</v>
      </c>
      <c r="C3" s="18" t="s">
        <v>16</v>
      </c>
      <c r="D3" s="26" t="s">
        <v>120</v>
      </c>
      <c r="E3" s="18" t="s">
        <v>17</v>
      </c>
      <c r="F3" s="18" t="s">
        <v>18</v>
      </c>
      <c r="G3" s="18" t="s">
        <v>19</v>
      </c>
      <c r="H3" s="18" t="s">
        <v>44</v>
      </c>
      <c r="I3" s="18" t="s">
        <v>45</v>
      </c>
      <c r="J3" s="18" t="s">
        <v>22</v>
      </c>
      <c r="K3" s="18" t="s">
        <v>23</v>
      </c>
      <c r="L3" s="18" t="s">
        <v>24</v>
      </c>
      <c r="M3" s="18" t="s">
        <v>25</v>
      </c>
      <c r="N3" s="18" t="s">
        <v>26</v>
      </c>
      <c r="O3" s="18" t="s">
        <v>27</v>
      </c>
      <c r="P3" s="26" t="s">
        <v>121</v>
      </c>
      <c r="Q3" s="18" t="s">
        <v>28</v>
      </c>
      <c r="R3" s="16" t="s">
        <v>29</v>
      </c>
      <c r="S3" s="18" t="s">
        <v>30</v>
      </c>
    </row>
    <row r="4" spans="1:22" ht="51" customHeight="1" x14ac:dyDescent="0.25">
      <c r="A4" s="36" t="str">
        <f>'2 lentelė'!A4</f>
        <v>1.1</v>
      </c>
      <c r="B4" s="36" t="str">
        <f>'2 lentelė'!B4</f>
        <v/>
      </c>
      <c r="C4" s="37" t="str">
        <f>'2 lentelė'!C4</f>
        <v>Tikslas. Mažinti išsivystymo skirtumus regiono viduje, skatinti ūkinės veiklos įvairovę mieste ir kaime, didinti ekonomikos augimą.</v>
      </c>
      <c r="D4" s="36">
        <f>'2 lentelė'!D4</f>
        <v>0</v>
      </c>
      <c r="E4" s="36">
        <f>'2 lentelė'!E4</f>
        <v>0</v>
      </c>
      <c r="F4" s="36">
        <f>'2 lentelė'!F4</f>
        <v>0</v>
      </c>
      <c r="G4" s="36">
        <f>'2 lentelė'!G4</f>
        <v>0</v>
      </c>
      <c r="H4" s="36">
        <f>'2 lentelė'!H4</f>
        <v>0</v>
      </c>
      <c r="I4" s="36">
        <f>'2 lentelė'!I4</f>
        <v>0</v>
      </c>
      <c r="J4" s="40">
        <f>'2 lentelė'!J4</f>
        <v>0</v>
      </c>
      <c r="K4" s="40">
        <f>'2 lentelė'!K4</f>
        <v>0</v>
      </c>
      <c r="L4" s="40">
        <f>'2 lentelė'!L4</f>
        <v>0</v>
      </c>
      <c r="M4" s="40">
        <f>'2 lentelė'!M4</f>
        <v>0</v>
      </c>
      <c r="N4" s="40">
        <f>'2 lentelė'!N4</f>
        <v>0</v>
      </c>
      <c r="O4" s="40">
        <f>'2 lentelė'!O4</f>
        <v>0</v>
      </c>
      <c r="P4" s="48">
        <f>'2 lentelė'!P4</f>
        <v>0</v>
      </c>
      <c r="Q4" s="54"/>
      <c r="R4" s="54"/>
      <c r="S4" s="49">
        <f>IF(O4&gt;0,IF(Q4&gt;=R4,"-",(Q4-R4)/30),0)</f>
        <v>0</v>
      </c>
      <c r="T4" s="59"/>
    </row>
    <row r="5" spans="1:22" ht="40.5" customHeight="1" x14ac:dyDescent="0.25">
      <c r="A5" s="36" t="str">
        <f>'2 lentelė'!A5</f>
        <v>1.1.1</v>
      </c>
      <c r="B5" s="36" t="str">
        <f>'2 lentelė'!B5</f>
        <v/>
      </c>
      <c r="C5" s="37" t="str">
        <f>'2 lentelė'!C5</f>
        <v>Uždavinys. Vystyti tikslines teritorijas, padidinti ūkinės veiklos įvairovę, pagerinti sukurtų darbo vietų pasiekiamumą.</v>
      </c>
      <c r="D5" s="36">
        <f>'2 lentelė'!D5</f>
        <v>0</v>
      </c>
      <c r="E5" s="36">
        <f>'2 lentelė'!E5</f>
        <v>0</v>
      </c>
      <c r="F5" s="36">
        <f>'2 lentelė'!F5</f>
        <v>0</v>
      </c>
      <c r="G5" s="36">
        <f>'2 lentelė'!G5</f>
        <v>0</v>
      </c>
      <c r="H5" s="36">
        <f>'2 lentelė'!H5</f>
        <v>0</v>
      </c>
      <c r="I5" s="36">
        <f>'2 lentelė'!I5</f>
        <v>0</v>
      </c>
      <c r="J5" s="40">
        <f>'2 lentelė'!J5</f>
        <v>0</v>
      </c>
      <c r="K5" s="40">
        <f>'2 lentelė'!K5</f>
        <v>0</v>
      </c>
      <c r="L5" s="40">
        <f>'2 lentelė'!L5</f>
        <v>0</v>
      </c>
      <c r="M5" s="40">
        <f>'2 lentelė'!M5</f>
        <v>0</v>
      </c>
      <c r="N5" s="40">
        <f>'2 lentelė'!N5</f>
        <v>0</v>
      </c>
      <c r="O5" s="40">
        <f>'2 lentelė'!O5</f>
        <v>0</v>
      </c>
      <c r="P5" s="40">
        <f>'2 lentelė'!P5</f>
        <v>0</v>
      </c>
      <c r="Q5" s="44"/>
      <c r="R5" s="44"/>
      <c r="S5" s="49">
        <f t="shared" ref="S5:S68" si="0">IF(O5&gt;0,IF(Q5&gt;=R5,"-",(Q5-R5)/30),0)</f>
        <v>0</v>
      </c>
      <c r="T5" s="59"/>
    </row>
    <row r="6" spans="1:22" ht="29.25" customHeight="1" x14ac:dyDescent="0.25">
      <c r="A6" s="38" t="str">
        <f>'2 lentelė'!A6</f>
        <v>1.1.1.1</v>
      </c>
      <c r="B6" s="38" t="str">
        <f>'2 lentelė'!B6</f>
        <v/>
      </c>
      <c r="C6" s="39" t="str">
        <f>'2 lentelė'!C6</f>
        <v>Priemonė: Kaimo (1-6 tūkst. Gyventojų) gyvenamųjų vietovių atnaujinimas</v>
      </c>
      <c r="D6" s="38">
        <f>'2 lentelė'!D6</f>
        <v>0</v>
      </c>
      <c r="E6" s="38">
        <f>'2 lentelė'!E6</f>
        <v>0</v>
      </c>
      <c r="F6" s="38">
        <f>'2 lentelė'!F6</f>
        <v>0</v>
      </c>
      <c r="G6" s="38">
        <f>'2 lentelė'!G6</f>
        <v>0</v>
      </c>
      <c r="H6" s="38">
        <f>'2 lentelė'!H6</f>
        <v>0</v>
      </c>
      <c r="I6" s="38">
        <f>'2 lentelė'!I6</f>
        <v>0</v>
      </c>
      <c r="J6" s="41">
        <f>'2 lentelė'!J6</f>
        <v>0</v>
      </c>
      <c r="K6" s="41">
        <f>'2 lentelė'!K6</f>
        <v>0</v>
      </c>
      <c r="L6" s="41">
        <f>'2 lentelė'!L6</f>
        <v>0</v>
      </c>
      <c r="M6" s="41">
        <f>'2 lentelė'!M6</f>
        <v>0</v>
      </c>
      <c r="N6" s="41">
        <f>'2 lentelė'!N6</f>
        <v>0</v>
      </c>
      <c r="O6" s="41">
        <f>'2 lentelė'!O6</f>
        <v>0</v>
      </c>
      <c r="P6" s="41">
        <f>'2 lentelė'!P6</f>
        <v>0</v>
      </c>
      <c r="Q6" s="45"/>
      <c r="R6" s="45"/>
      <c r="S6" s="50">
        <f t="shared" si="0"/>
        <v>0</v>
      </c>
      <c r="T6" s="59"/>
    </row>
    <row r="7" spans="1:22" ht="29.25" customHeight="1" x14ac:dyDescent="0.25">
      <c r="A7" s="34" t="str">
        <f>'2 lentelė'!A7</f>
        <v>1.1.1.1.1</v>
      </c>
      <c r="B7" s="34" t="str">
        <f>'2 lentelė'!B7</f>
        <v>R089908-293034-1125</v>
      </c>
      <c r="C7" s="35" t="str">
        <f>'2 lentelė'!C7</f>
        <v>Šilalės rajono Kvėdarnos gyvenamosios vietovės atnaujinimas</v>
      </c>
      <c r="D7" s="34" t="str">
        <f>'2 lentelė'!D7</f>
        <v>ŠRSA</v>
      </c>
      <c r="E7" s="34" t="str">
        <f>'2 lentelė'!E7</f>
        <v>VRM</v>
      </c>
      <c r="F7" s="34" t="str">
        <f>'2 lentelė'!F7</f>
        <v>Kvėdarna</v>
      </c>
      <c r="G7" s="34" t="str">
        <f>'2 lentelė'!G7</f>
        <v>08.2.1-CPVA-R-908</v>
      </c>
      <c r="H7" s="34" t="str">
        <f>'2 lentelė'!H7</f>
        <v>R</v>
      </c>
      <c r="I7" s="34">
        <f>'2 lentelė'!I7</f>
        <v>0</v>
      </c>
      <c r="J7" s="42">
        <f>'2 lentelė'!J7</f>
        <v>996471.76</v>
      </c>
      <c r="K7" s="42">
        <f>'2 lentelė'!K7</f>
        <v>74735.38</v>
      </c>
      <c r="L7" s="42">
        <f>'2 lentelė'!L7</f>
        <v>74735.38</v>
      </c>
      <c r="M7" s="42">
        <f>'2 lentelė'!M7</f>
        <v>0</v>
      </c>
      <c r="N7" s="42">
        <f>'2 lentelė'!N7</f>
        <v>0</v>
      </c>
      <c r="O7" s="42">
        <f>'2 lentelė'!O7</f>
        <v>847001</v>
      </c>
      <c r="P7" s="58">
        <f>'2 lentelė'!P7</f>
        <v>0</v>
      </c>
      <c r="Q7" s="56">
        <v>42856</v>
      </c>
      <c r="R7" s="56">
        <v>43101</v>
      </c>
      <c r="S7" s="47">
        <f t="shared" si="0"/>
        <v>-8.1666666666666661</v>
      </c>
      <c r="T7" s="59"/>
    </row>
    <row r="8" spans="1:22" ht="29.25" customHeight="1" x14ac:dyDescent="0.25">
      <c r="A8" s="34" t="str">
        <f>'2 lentelė'!A8</f>
        <v>1.1.1.1.2</v>
      </c>
      <c r="B8" s="34" t="str">
        <f>'2 lentelė'!B8</f>
        <v>R089908-293000-1126</v>
      </c>
      <c r="C8" s="35" t="str">
        <f>'2 lentelė'!C8</f>
        <v>Skaudvilės miesto infrastruktūros sutvarkymas</v>
      </c>
      <c r="D8" s="34" t="str">
        <f>'2 lentelė'!D8</f>
        <v>TRSA</v>
      </c>
      <c r="E8" s="34" t="str">
        <f>'2 lentelė'!E8</f>
        <v>VRM</v>
      </c>
      <c r="F8" s="34" t="str">
        <f>'2 lentelė'!F8</f>
        <v>Skaudvilė</v>
      </c>
      <c r="G8" s="34" t="str">
        <f>'2 lentelė'!G8</f>
        <v>08.2.1-CPVA-R-908</v>
      </c>
      <c r="H8" s="34" t="str">
        <f>'2 lentelė'!H8</f>
        <v>R</v>
      </c>
      <c r="I8" s="34">
        <f>'2 lentelė'!I8</f>
        <v>0</v>
      </c>
      <c r="J8" s="42">
        <f>'2 lentelė'!J8</f>
        <v>870553</v>
      </c>
      <c r="K8" s="42">
        <f>'2 lentelė'!K8</f>
        <v>65292</v>
      </c>
      <c r="L8" s="42">
        <f>'2 lentelė'!L8</f>
        <v>65291</v>
      </c>
      <c r="M8" s="42">
        <f>'2 lentelė'!M8</f>
        <v>0</v>
      </c>
      <c r="N8" s="42">
        <f>'2 lentelė'!N8</f>
        <v>0</v>
      </c>
      <c r="O8" s="42">
        <f>'2 lentelė'!O8</f>
        <v>739970</v>
      </c>
      <c r="P8" s="58">
        <f>'2 lentelė'!P8</f>
        <v>0</v>
      </c>
      <c r="Q8" s="56">
        <v>42675</v>
      </c>
      <c r="R8" s="56">
        <v>42856</v>
      </c>
      <c r="S8" s="47">
        <f t="shared" si="0"/>
        <v>-6.0333333333333332</v>
      </c>
      <c r="T8" s="59"/>
    </row>
    <row r="9" spans="1:22" ht="29.25" customHeight="1" x14ac:dyDescent="0.25">
      <c r="A9" s="38" t="str">
        <f>'2 lentelė'!A9</f>
        <v>1.1.1.2</v>
      </c>
      <c r="B9" s="38" t="str">
        <f>'2 lentelė'!B9</f>
        <v/>
      </c>
      <c r="C9" s="39" t="str">
        <f>'2 lentelė'!C9</f>
        <v>Priemonė: Miestų kompleksinė plėtra</v>
      </c>
      <c r="D9" s="38">
        <f>'2 lentelė'!D9</f>
        <v>0</v>
      </c>
      <c r="E9" s="38">
        <f>'2 lentelė'!E9</f>
        <v>0</v>
      </c>
      <c r="F9" s="38">
        <f>'2 lentelė'!F9</f>
        <v>0</v>
      </c>
      <c r="G9" s="38">
        <f>'2 lentelė'!G9</f>
        <v>0</v>
      </c>
      <c r="H9" s="38">
        <f>'2 lentelė'!H9</f>
        <v>0</v>
      </c>
      <c r="I9" s="38">
        <f>'2 lentelė'!I9</f>
        <v>0</v>
      </c>
      <c r="J9" s="41">
        <f>'2 lentelė'!J9</f>
        <v>0</v>
      </c>
      <c r="K9" s="41">
        <f>'2 lentelė'!K9</f>
        <v>0</v>
      </c>
      <c r="L9" s="41">
        <f>'2 lentelė'!L9</f>
        <v>0</v>
      </c>
      <c r="M9" s="41">
        <f>'2 lentelė'!M9</f>
        <v>0</v>
      </c>
      <c r="N9" s="41">
        <f>'2 lentelė'!N9</f>
        <v>0</v>
      </c>
      <c r="O9" s="41">
        <f>'2 lentelė'!O9</f>
        <v>0</v>
      </c>
      <c r="P9" s="41">
        <f>'2 lentelė'!P9</f>
        <v>0</v>
      </c>
      <c r="Q9" s="45"/>
      <c r="R9" s="45"/>
      <c r="S9" s="50">
        <f t="shared" si="0"/>
        <v>0</v>
      </c>
      <c r="T9" s="59"/>
    </row>
    <row r="10" spans="1:22" ht="29.25" customHeight="1" x14ac:dyDescent="0.25">
      <c r="A10" s="34" t="str">
        <f>'2 lentelė'!A10</f>
        <v>1.1.1.2.1</v>
      </c>
      <c r="B10" s="34" t="str">
        <f>'2 lentelė'!B10</f>
        <v>R089905-290000-1128</v>
      </c>
      <c r="C10" s="35" t="str">
        <f>'2 lentelė'!C10</f>
        <v>Pagėgių miesto Turgaus aikštės įrengimas ir jos prieigų sutvarkymas</v>
      </c>
      <c r="D10" s="34" t="str">
        <f>'2 lentelė'!D10</f>
        <v>PSA</v>
      </c>
      <c r="E10" s="34" t="str">
        <f>'2 lentelė'!E10</f>
        <v>VRM</v>
      </c>
      <c r="F10" s="34" t="str">
        <f>'2 lentelė'!F10</f>
        <v>Pagėgiai</v>
      </c>
      <c r="G10" s="34" t="str">
        <f>'2 lentelė'!G10</f>
        <v xml:space="preserve">07.1.1-CPVA-R-905 </v>
      </c>
      <c r="H10" s="34" t="str">
        <f>'2 lentelė'!H10</f>
        <v>R</v>
      </c>
      <c r="I10" s="34" t="str">
        <f>'2 lentelė'!I10</f>
        <v>ITI</v>
      </c>
      <c r="J10" s="42">
        <f>'2 lentelė'!J10</f>
        <v>613921.55000000005</v>
      </c>
      <c r="K10" s="42">
        <f>'2 lentelė'!K10</f>
        <v>128382.2</v>
      </c>
      <c r="L10" s="42">
        <f>'2 lentelė'!L10</f>
        <v>51109.41</v>
      </c>
      <c r="M10" s="42">
        <f>'2 lentelė'!M10</f>
        <v>0</v>
      </c>
      <c r="N10" s="42">
        <f>'2 lentelė'!N10</f>
        <v>0</v>
      </c>
      <c r="O10" s="42">
        <f>'2 lentelė'!O10</f>
        <v>434429.94</v>
      </c>
      <c r="P10" s="58">
        <f>'2 lentelė'!P10</f>
        <v>0</v>
      </c>
      <c r="Q10" s="56">
        <v>42795</v>
      </c>
      <c r="R10" s="56">
        <v>42826</v>
      </c>
      <c r="S10" s="47">
        <f t="shared" si="0"/>
        <v>-1.0333333333333334</v>
      </c>
      <c r="T10" s="59"/>
    </row>
    <row r="11" spans="1:22" ht="29.25" customHeight="1" x14ac:dyDescent="0.25">
      <c r="A11" s="34" t="str">
        <f>'2 lentelė'!A11</f>
        <v>1.1.1.2.2</v>
      </c>
      <c r="B11" s="34" t="str">
        <f>'2 lentelė'!B11</f>
        <v>R089905-280000-1129</v>
      </c>
      <c r="C11" s="35" t="str">
        <f>'2 lentelė'!C11</f>
        <v>Apleistos teritorijos už Kultūros centro Pagėgių mieste konversija ir pritaikymas rekreaciniams, poilsio ir sveikatinimo poreikiams</v>
      </c>
      <c r="D11" s="34" t="str">
        <f>'2 lentelė'!D11</f>
        <v>PSA</v>
      </c>
      <c r="E11" s="34" t="str">
        <f>'2 lentelė'!E11</f>
        <v>VRM</v>
      </c>
      <c r="F11" s="34" t="str">
        <f>'2 lentelė'!F11</f>
        <v>Pagėgiai</v>
      </c>
      <c r="G11" s="34" t="str">
        <f>'2 lentelė'!G11</f>
        <v xml:space="preserve">07.1.1-CPVA-R-905 </v>
      </c>
      <c r="H11" s="34" t="str">
        <f>'2 lentelė'!H11</f>
        <v>R</v>
      </c>
      <c r="I11" s="34" t="str">
        <f>'2 lentelė'!I11</f>
        <v>ITI</v>
      </c>
      <c r="J11" s="42">
        <f>'2 lentelė'!J11</f>
        <v>351133</v>
      </c>
      <c r="K11" s="42">
        <f>'2 lentelė'!K11</f>
        <v>17556.650000000001</v>
      </c>
      <c r="L11" s="42">
        <f>'2 lentelė'!L11</f>
        <v>35113.300000000003</v>
      </c>
      <c r="M11" s="42">
        <f>'2 lentelė'!M11</f>
        <v>0</v>
      </c>
      <c r="N11" s="42">
        <f>'2 lentelė'!N11</f>
        <v>0</v>
      </c>
      <c r="O11" s="42">
        <f>'2 lentelė'!O11</f>
        <v>298463.05</v>
      </c>
      <c r="P11" s="58">
        <f>'2 lentelė'!P11</f>
        <v>0</v>
      </c>
      <c r="Q11" s="56">
        <v>42795</v>
      </c>
      <c r="R11" s="56">
        <v>42795</v>
      </c>
      <c r="S11" s="47" t="str">
        <f t="shared" si="0"/>
        <v>-</v>
      </c>
      <c r="T11" s="59"/>
    </row>
    <row r="12" spans="1:22" ht="29.25" customHeight="1" x14ac:dyDescent="0.25">
      <c r="A12" s="38" t="str">
        <f>'2 lentelė'!A12</f>
        <v>1.1.1.3</v>
      </c>
      <c r="B12" s="38" t="str">
        <f>'2 lentelė'!B12</f>
        <v/>
      </c>
      <c r="C12" s="39" t="str">
        <f>'2 lentelė'!C12</f>
        <v>Priemonė: Pereinamojo laikotarpio tikslinių teritorijų vystymas. I</v>
      </c>
      <c r="D12" s="38">
        <f>'2 lentelė'!D12</f>
        <v>0</v>
      </c>
      <c r="E12" s="38">
        <f>'2 lentelė'!E12</f>
        <v>0</v>
      </c>
      <c r="F12" s="38">
        <f>'2 lentelė'!F12</f>
        <v>0</v>
      </c>
      <c r="G12" s="38">
        <f>'2 lentelė'!G12</f>
        <v>0</v>
      </c>
      <c r="H12" s="38">
        <f>'2 lentelė'!H12</f>
        <v>0</v>
      </c>
      <c r="I12" s="38">
        <f>'2 lentelė'!I12</f>
        <v>0</v>
      </c>
      <c r="J12" s="41">
        <f>'2 lentelė'!J12</f>
        <v>0</v>
      </c>
      <c r="K12" s="41">
        <f>'2 lentelė'!K12</f>
        <v>0</v>
      </c>
      <c r="L12" s="41">
        <f>'2 lentelė'!L12</f>
        <v>0</v>
      </c>
      <c r="M12" s="41">
        <f>'2 lentelė'!M12</f>
        <v>0</v>
      </c>
      <c r="N12" s="41">
        <f>'2 lentelė'!N12</f>
        <v>0</v>
      </c>
      <c r="O12" s="41">
        <f>'2 lentelė'!O12</f>
        <v>0</v>
      </c>
      <c r="P12" s="41">
        <f>'2 lentelė'!P12</f>
        <v>0</v>
      </c>
      <c r="Q12" s="45"/>
      <c r="R12" s="45"/>
      <c r="S12" s="50">
        <f t="shared" si="0"/>
        <v>0</v>
      </c>
      <c r="T12" s="59"/>
    </row>
    <row r="13" spans="1:22" ht="29.25" customHeight="1" x14ac:dyDescent="0.25">
      <c r="A13" s="34" t="str">
        <f>'2 lentelė'!A13</f>
        <v>1.1.1.3.1</v>
      </c>
      <c r="B13" s="34" t="str">
        <f>'2 lentelė'!B13</f>
        <v>R089902-340000-1131</v>
      </c>
      <c r="C13" s="35" t="str">
        <f>'2 lentelė'!C13</f>
        <v>Apleistos teritorijos Tauragės miesto buvusiame kariniame  miestelyje viešųjų pastatų sutvarkymas ir pritaikymas  bendruomenės poreikiams</v>
      </c>
      <c r="D13" s="34" t="str">
        <f>'2 lentelė'!D13</f>
        <v>TRSA</v>
      </c>
      <c r="E13" s="34" t="str">
        <f>'2 lentelė'!E13</f>
        <v>VRM</v>
      </c>
      <c r="F13" s="34" t="str">
        <f>'2 lentelė'!F13</f>
        <v>Tauragės miestas</v>
      </c>
      <c r="G13" s="34" t="str">
        <f>'2 lentelė'!G13</f>
        <v xml:space="preserve">07.1.1-CPVA-V-902 </v>
      </c>
      <c r="H13" s="34" t="str">
        <f>'2 lentelė'!H13</f>
        <v>V</v>
      </c>
      <c r="I13" s="34" t="str">
        <f>'2 lentelė'!I13</f>
        <v>ITI</v>
      </c>
      <c r="J13" s="42">
        <f>'2 lentelė'!J13</f>
        <v>1436769.54</v>
      </c>
      <c r="K13" s="42">
        <f>'2 lentelė'!K13</f>
        <v>76668</v>
      </c>
      <c r="L13" s="42">
        <f>'2 lentelė'!L13</f>
        <v>491201.54</v>
      </c>
      <c r="M13" s="42">
        <f>'2 lentelė'!M13</f>
        <v>0</v>
      </c>
      <c r="N13" s="42">
        <f>'2 lentelė'!N13</f>
        <v>0</v>
      </c>
      <c r="O13" s="42">
        <f>'2 lentelė'!O13</f>
        <v>868900</v>
      </c>
      <c r="P13" s="58">
        <f>'2 lentelė'!P13</f>
        <v>0</v>
      </c>
      <c r="Q13" s="56">
        <v>42644</v>
      </c>
      <c r="R13" s="56">
        <v>42705</v>
      </c>
      <c r="S13" s="47">
        <f t="shared" si="0"/>
        <v>-2.0333333333333332</v>
      </c>
      <c r="T13" s="59"/>
    </row>
    <row r="14" spans="1:22" ht="29.25" customHeight="1" x14ac:dyDescent="0.25">
      <c r="A14" s="38" t="str">
        <f>'2 lentelė'!A14</f>
        <v>1.1.1.4</v>
      </c>
      <c r="B14" s="38" t="str">
        <f>'2 lentelė'!B14</f>
        <v/>
      </c>
      <c r="C14" s="39" t="str">
        <f>'2 lentelė'!C14</f>
        <v>Priemonė: Pereinamojo laikotarpio tikslinių teritorijų vystymas. II</v>
      </c>
      <c r="D14" s="38">
        <f>'2 lentelė'!D14</f>
        <v>0</v>
      </c>
      <c r="E14" s="38">
        <f>'2 lentelė'!E14</f>
        <v>0</v>
      </c>
      <c r="F14" s="38">
        <f>'2 lentelė'!F14</f>
        <v>0</v>
      </c>
      <c r="G14" s="38">
        <f>'2 lentelė'!G14</f>
        <v>0</v>
      </c>
      <c r="H14" s="38">
        <f>'2 lentelė'!H14</f>
        <v>0</v>
      </c>
      <c r="I14" s="38">
        <f>'2 lentelė'!I14</f>
        <v>0</v>
      </c>
      <c r="J14" s="41">
        <f>'2 lentelė'!J14</f>
        <v>0</v>
      </c>
      <c r="K14" s="41">
        <f>'2 lentelė'!K14</f>
        <v>0</v>
      </c>
      <c r="L14" s="41">
        <f>'2 lentelė'!L14</f>
        <v>0</v>
      </c>
      <c r="M14" s="41">
        <f>'2 lentelė'!M14</f>
        <v>0</v>
      </c>
      <c r="N14" s="41">
        <f>'2 lentelė'!N14</f>
        <v>0</v>
      </c>
      <c r="O14" s="41">
        <f>'2 lentelė'!O14</f>
        <v>0</v>
      </c>
      <c r="P14" s="41">
        <f>'2 lentelė'!P14</f>
        <v>0</v>
      </c>
      <c r="Q14" s="45"/>
      <c r="R14" s="45"/>
      <c r="S14" s="50">
        <f t="shared" si="0"/>
        <v>0</v>
      </c>
      <c r="T14" s="59"/>
    </row>
    <row r="15" spans="1:22" ht="29.25" customHeight="1" x14ac:dyDescent="0.25">
      <c r="A15" s="34" t="str">
        <f>'2 lentelė'!A15</f>
        <v>1.1.1.4.1</v>
      </c>
      <c r="B15" s="34" t="str">
        <f>'2 lentelė'!B15</f>
        <v>R089903-300000-1133</v>
      </c>
      <c r="C15" s="35" t="str">
        <f>'2 lentelė'!C15</f>
        <v>Gyvenamųjų namų kvartalų kompleksinis sutvarkymas Jurbarko mieste</v>
      </c>
      <c r="D15" s="34" t="str">
        <f>'2 lentelė'!D15</f>
        <v>JRSA</v>
      </c>
      <c r="E15" s="34" t="str">
        <f>'2 lentelė'!E15</f>
        <v>VRM</v>
      </c>
      <c r="F15" s="34" t="str">
        <f>'2 lentelė'!F15</f>
        <v>Jurbarkas</v>
      </c>
      <c r="G15" s="34" t="str">
        <f>'2 lentelė'!G15</f>
        <v xml:space="preserve">07.1.1-CPVA-R-903 </v>
      </c>
      <c r="H15" s="34" t="str">
        <f>'2 lentelė'!H15</f>
        <v>R</v>
      </c>
      <c r="I15" s="34" t="str">
        <f>'2 lentelė'!I15</f>
        <v>ITI</v>
      </c>
      <c r="J15" s="42">
        <f>'2 lentelė'!J15</f>
        <v>364031.13</v>
      </c>
      <c r="K15" s="42">
        <f>'2 lentelė'!K15</f>
        <v>27302.34</v>
      </c>
      <c r="L15" s="42">
        <f>'2 lentelė'!L15</f>
        <v>27302.33</v>
      </c>
      <c r="M15" s="42">
        <f>'2 lentelė'!M15</f>
        <v>0</v>
      </c>
      <c r="N15" s="42">
        <f>'2 lentelė'!N15</f>
        <v>0</v>
      </c>
      <c r="O15" s="42">
        <f>'2 lentelė'!O15</f>
        <v>309426.46000000002</v>
      </c>
      <c r="P15" s="58">
        <f>'2 lentelė'!P15</f>
        <v>0</v>
      </c>
      <c r="Q15" s="56">
        <v>42705</v>
      </c>
      <c r="R15" s="56">
        <v>42795</v>
      </c>
      <c r="S15" s="47">
        <f t="shared" si="0"/>
        <v>-3</v>
      </c>
      <c r="T15" s="60"/>
      <c r="U15" s="51"/>
      <c r="V15" s="51"/>
    </row>
    <row r="16" spans="1:22" ht="29.25" customHeight="1" x14ac:dyDescent="0.25">
      <c r="A16" s="36" t="str">
        <f>'2 lentelė'!A16</f>
        <v>1.1.2.</v>
      </c>
      <c r="B16" s="36" t="str">
        <f>'2 lentelė'!B16</f>
        <v/>
      </c>
      <c r="C16" s="37" t="str">
        <f>'2 lentelė'!C16</f>
        <v>Uždavinys. Mažinti atskirtį tarp miesto ir kaimo, remti kompleksišką kaimo atnaujinimą ir plėtrą,  gerinti kaimo gyvenamąją aplinką, didinti gyventojų užimtumą ir saugumą.</v>
      </c>
      <c r="D16" s="36">
        <f>'2 lentelė'!D16</f>
        <v>0</v>
      </c>
      <c r="E16" s="36">
        <f>'2 lentelė'!E16</f>
        <v>0</v>
      </c>
      <c r="F16" s="36">
        <f>'2 lentelė'!F16</f>
        <v>0</v>
      </c>
      <c r="G16" s="36">
        <f>'2 lentelė'!G16</f>
        <v>0</v>
      </c>
      <c r="H16" s="36">
        <f>'2 lentelė'!H16</f>
        <v>0</v>
      </c>
      <c r="I16" s="36">
        <f>'2 lentelė'!I16</f>
        <v>0</v>
      </c>
      <c r="J16" s="40">
        <f>'2 lentelė'!J16</f>
        <v>0</v>
      </c>
      <c r="K16" s="40">
        <f>'2 lentelė'!K16</f>
        <v>0</v>
      </c>
      <c r="L16" s="40">
        <f>'2 lentelė'!L16</f>
        <v>0</v>
      </c>
      <c r="M16" s="40">
        <f>'2 lentelė'!M16</f>
        <v>0</v>
      </c>
      <c r="N16" s="40">
        <f>'2 lentelė'!N16</f>
        <v>0</v>
      </c>
      <c r="O16" s="40">
        <f>'2 lentelė'!O16</f>
        <v>0</v>
      </c>
      <c r="P16" s="40">
        <f>'2 lentelė'!P16</f>
        <v>0</v>
      </c>
      <c r="Q16" s="44"/>
      <c r="R16" s="44"/>
      <c r="S16" s="49">
        <f t="shared" si="0"/>
        <v>0</v>
      </c>
      <c r="T16" s="59"/>
    </row>
    <row r="17" spans="1:20" ht="29.25" customHeight="1" x14ac:dyDescent="0.25">
      <c r="A17" s="38" t="str">
        <f>'2 lentelė'!A17</f>
        <v>1.1.2.1</v>
      </c>
      <c r="B17" s="38" t="str">
        <f>'2 lentelė'!B17</f>
        <v/>
      </c>
      <c r="C17" s="39" t="str">
        <f>'2 lentelė'!C17</f>
        <v>Priemonė: Pagrindinės paslaugos ir kaimų atnaujinimas kaimo vietovėse</v>
      </c>
      <c r="D17" s="38" t="str">
        <f>'2 lentelė'!D17</f>
        <v>JRSA, PSA, ŠRSA, TRSA</v>
      </c>
      <c r="E17" s="38" t="str">
        <f>'2 lentelė'!E17</f>
        <v>ŽŪM</v>
      </c>
      <c r="F17" s="38" t="str">
        <f>'2 lentelė'!F17</f>
        <v>Tauragės regionas</v>
      </c>
      <c r="G17" s="38" t="str">
        <f>'2 lentelė'!G17</f>
        <v>7.2</v>
      </c>
      <c r="H17" s="38" t="str">
        <f>'2 lentelė'!H17</f>
        <v>R</v>
      </c>
      <c r="I17" s="38">
        <f>'2 lentelė'!I17</f>
        <v>0</v>
      </c>
      <c r="J17" s="41">
        <f>'2 lentelė'!J17</f>
        <v>0</v>
      </c>
      <c r="K17" s="41">
        <f>'2 lentelė'!K17</f>
        <v>0</v>
      </c>
      <c r="L17" s="41">
        <f>'2 lentelė'!L17</f>
        <v>0</v>
      </c>
      <c r="M17" s="41">
        <f>'2 lentelė'!M17</f>
        <v>0</v>
      </c>
      <c r="N17" s="41">
        <f>'2 lentelė'!N17</f>
        <v>0</v>
      </c>
      <c r="O17" s="41">
        <v>2851772</v>
      </c>
      <c r="P17" s="41">
        <f>'2 lentelė'!P17</f>
        <v>0</v>
      </c>
      <c r="Q17" s="45"/>
      <c r="R17" s="45">
        <v>43435</v>
      </c>
      <c r="S17" s="50"/>
      <c r="T17" s="59"/>
    </row>
    <row r="18" spans="1:20" ht="29.25" customHeight="1" x14ac:dyDescent="0.25">
      <c r="A18" s="36" t="str">
        <f>'2 lentelė'!A18</f>
        <v>1.2.</v>
      </c>
      <c r="B18" s="36" t="str">
        <f>'2 lentelė'!B18</f>
        <v/>
      </c>
      <c r="C18" s="37" t="str">
        <f>'2 lentelė'!C18</f>
        <v>Tikslas. Pagerinti sąlygas investicijų pritraukimui, sudaryti palankią aplinką verslui vystytis, ekonominės veiklos efektyvumui didinti.</v>
      </c>
      <c r="D18" s="36">
        <f>'2 lentelė'!D18</f>
        <v>0</v>
      </c>
      <c r="E18" s="36">
        <f>'2 lentelė'!E18</f>
        <v>0</v>
      </c>
      <c r="F18" s="36">
        <f>'2 lentelė'!F18</f>
        <v>0</v>
      </c>
      <c r="G18" s="36">
        <f>'2 lentelė'!G18</f>
        <v>0</v>
      </c>
      <c r="H18" s="36">
        <f>'2 lentelė'!H18</f>
        <v>0</v>
      </c>
      <c r="I18" s="36">
        <f>'2 lentelė'!I18</f>
        <v>0</v>
      </c>
      <c r="J18" s="40">
        <f>'2 lentelė'!J18</f>
        <v>0</v>
      </c>
      <c r="K18" s="40">
        <f>'2 lentelė'!K18</f>
        <v>0</v>
      </c>
      <c r="L18" s="40">
        <f>'2 lentelė'!L18</f>
        <v>0</v>
      </c>
      <c r="M18" s="40">
        <f>'2 lentelė'!M18</f>
        <v>0</v>
      </c>
      <c r="N18" s="40">
        <f>'2 lentelė'!N18</f>
        <v>0</v>
      </c>
      <c r="O18" s="40">
        <f>'2 lentelė'!O18</f>
        <v>0</v>
      </c>
      <c r="P18" s="40">
        <f>'2 lentelė'!P18</f>
        <v>0</v>
      </c>
      <c r="Q18" s="44"/>
      <c r="R18" s="44"/>
      <c r="S18" s="49">
        <f t="shared" si="0"/>
        <v>0</v>
      </c>
      <c r="T18" s="59"/>
    </row>
    <row r="19" spans="1:20" ht="29.25" customHeight="1" x14ac:dyDescent="0.25">
      <c r="A19" s="36" t="str">
        <f>'2 lentelė'!A19</f>
        <v>1.2.1.</v>
      </c>
      <c r="B19" s="36" t="str">
        <f>'2 lentelė'!B19</f>
        <v/>
      </c>
      <c r="C19" s="37" t="str">
        <f>'2 lentelė'!C19</f>
        <v>Uždavinys. Tobulinti susisiekimo sistemas regione, vystyti ekologiškai darnią transporto infrastruktūrą, padidinti darbo jėgos judumą, gerinti eismo saugumą.</v>
      </c>
      <c r="D19" s="36">
        <f>'2 lentelė'!D19</f>
        <v>0</v>
      </c>
      <c r="E19" s="36">
        <f>'2 lentelė'!E19</f>
        <v>0</v>
      </c>
      <c r="F19" s="36">
        <f>'2 lentelė'!F19</f>
        <v>0</v>
      </c>
      <c r="G19" s="36">
        <f>'2 lentelė'!G19</f>
        <v>0</v>
      </c>
      <c r="H19" s="36">
        <f>'2 lentelė'!H19</f>
        <v>0</v>
      </c>
      <c r="I19" s="36">
        <f>'2 lentelė'!I19</f>
        <v>0</v>
      </c>
      <c r="J19" s="40">
        <f>'2 lentelė'!J19</f>
        <v>0</v>
      </c>
      <c r="K19" s="40">
        <f>'2 lentelė'!K19</f>
        <v>0</v>
      </c>
      <c r="L19" s="40">
        <f>'2 lentelė'!L19</f>
        <v>0</v>
      </c>
      <c r="M19" s="40">
        <f>'2 lentelė'!M19</f>
        <v>0</v>
      </c>
      <c r="N19" s="40">
        <f>'2 lentelė'!N19</f>
        <v>0</v>
      </c>
      <c r="O19" s="40">
        <f>'2 lentelė'!O19</f>
        <v>0</v>
      </c>
      <c r="P19" s="40">
        <f>'2 lentelė'!P19</f>
        <v>0</v>
      </c>
      <c r="Q19" s="44"/>
      <c r="R19" s="44"/>
      <c r="S19" s="49">
        <f t="shared" si="0"/>
        <v>0</v>
      </c>
      <c r="T19" s="59"/>
    </row>
    <row r="20" spans="1:20" ht="29.25" customHeight="1" x14ac:dyDescent="0.25">
      <c r="A20" s="38" t="str">
        <f>'2 lentelė'!A20</f>
        <v>1.2.1.1</v>
      </c>
      <c r="B20" s="38" t="str">
        <f>'2 lentelė'!B20</f>
        <v/>
      </c>
      <c r="C20" s="39" t="str">
        <f>'2 lentelė'!C20</f>
        <v>Priemonė: Vietinių kelių techninių parametrų ir eismo saugos gerinimas</v>
      </c>
      <c r="D20" s="38">
        <f>'2 lentelė'!D20</f>
        <v>0</v>
      </c>
      <c r="E20" s="38">
        <f>'2 lentelė'!E20</f>
        <v>0</v>
      </c>
      <c r="F20" s="38">
        <f>'2 lentelė'!F20</f>
        <v>0</v>
      </c>
      <c r="G20" s="38">
        <f>'2 lentelė'!G20</f>
        <v>0</v>
      </c>
      <c r="H20" s="38">
        <f>'2 lentelė'!H20</f>
        <v>0</v>
      </c>
      <c r="I20" s="38">
        <f>'2 lentelė'!I20</f>
        <v>0</v>
      </c>
      <c r="J20" s="41">
        <f>'2 lentelė'!J20</f>
        <v>0</v>
      </c>
      <c r="K20" s="41">
        <f>'2 lentelė'!K20</f>
        <v>0</v>
      </c>
      <c r="L20" s="41">
        <f>'2 lentelė'!L20</f>
        <v>0</v>
      </c>
      <c r="M20" s="41">
        <f>'2 lentelė'!M20</f>
        <v>0</v>
      </c>
      <c r="N20" s="41">
        <f>'2 lentelė'!N20</f>
        <v>0</v>
      </c>
      <c r="O20" s="41">
        <f>'2 lentelė'!O20</f>
        <v>0</v>
      </c>
      <c r="P20" s="41">
        <f>'2 lentelė'!P20</f>
        <v>0</v>
      </c>
      <c r="Q20" s="45"/>
      <c r="R20" s="45"/>
      <c r="S20" s="50">
        <f t="shared" si="0"/>
        <v>0</v>
      </c>
      <c r="T20" s="59"/>
    </row>
    <row r="21" spans="1:20" ht="29.25" customHeight="1" x14ac:dyDescent="0.25">
      <c r="A21" s="34" t="str">
        <f>'2 lentelė'!A21</f>
        <v>1.2.1.1.1</v>
      </c>
      <c r="B21" s="34" t="str">
        <f>'2 lentelė'!B21</f>
        <v>R085511-190000-1139</v>
      </c>
      <c r="C21" s="35" t="str">
        <f>'2 lentelė'!C21</f>
        <v>Eismo saugumo priemonių diegimas Šilalės mieste ir rajono gyvenvietėse</v>
      </c>
      <c r="D21" s="34" t="str">
        <f>'2 lentelė'!D21</f>
        <v>ŠRSA</v>
      </c>
      <c r="E21" s="34" t="str">
        <f>'2 lentelė'!E21</f>
        <v>SM</v>
      </c>
      <c r="F21" s="34" t="str">
        <f>'2 lentelė'!F21</f>
        <v>Šilalės r.</v>
      </c>
      <c r="G21" s="34" t="str">
        <f>'2 lentelė'!G21</f>
        <v>06.2.1-TID-R-511</v>
      </c>
      <c r="H21" s="34" t="str">
        <f>'2 lentelė'!H21</f>
        <v>R</v>
      </c>
      <c r="I21" s="34">
        <f>'2 lentelė'!I21</f>
        <v>0</v>
      </c>
      <c r="J21" s="42">
        <f>'2 lentelė'!J21</f>
        <v>822057.65</v>
      </c>
      <c r="K21" s="42">
        <f>'2 lentelė'!K21</f>
        <v>123308.65</v>
      </c>
      <c r="L21" s="42">
        <f>'2 lentelė'!L21</f>
        <v>0</v>
      </c>
      <c r="M21" s="42">
        <f>'2 lentelė'!M21</f>
        <v>0</v>
      </c>
      <c r="N21" s="42">
        <f>'2 lentelė'!N21</f>
        <v>0</v>
      </c>
      <c r="O21" s="42">
        <f>'2 lentelė'!O21</f>
        <v>698749</v>
      </c>
      <c r="P21" s="58">
        <f>'2 lentelė'!P21</f>
        <v>0</v>
      </c>
      <c r="Q21" s="56">
        <v>42917</v>
      </c>
      <c r="R21" s="56">
        <v>42979</v>
      </c>
      <c r="S21" s="47">
        <f t="shared" si="0"/>
        <v>-2.0666666666666669</v>
      </c>
      <c r="T21" s="59"/>
    </row>
    <row r="22" spans="1:20" ht="29.25" customHeight="1" x14ac:dyDescent="0.25">
      <c r="A22" s="34" t="str">
        <f>'2 lentelė'!A22</f>
        <v>1.2.1.1.2</v>
      </c>
      <c r="B22" s="34" t="str">
        <f>'2 lentelė'!B22</f>
        <v>R085511-120000-1140</v>
      </c>
      <c r="C22" s="35" t="str">
        <f>'2 lentelė'!C22</f>
        <v>Jaunimo ir Rambyno gatvių Pagėgiuose infrastruktūros sutvarkymas</v>
      </c>
      <c r="D22" s="34" t="str">
        <f>'2 lentelė'!D22</f>
        <v>PSA</v>
      </c>
      <c r="E22" s="34" t="str">
        <f>'2 lentelė'!E22</f>
        <v>SM</v>
      </c>
      <c r="F22" s="34" t="str">
        <f>'2 lentelė'!F22</f>
        <v>Pagėgių miestas</v>
      </c>
      <c r="G22" s="34" t="str">
        <f>'2 lentelė'!G22</f>
        <v>06.2.1-TID-R-511</v>
      </c>
      <c r="H22" s="34" t="str">
        <f>'2 lentelė'!H22</f>
        <v>R</v>
      </c>
      <c r="I22" s="34" t="str">
        <f>'2 lentelė'!I22</f>
        <v>ITI</v>
      </c>
      <c r="J22" s="42">
        <f>'2 lentelė'!J22</f>
        <v>288232.7</v>
      </c>
      <c r="K22" s="42">
        <f>'2 lentelė'!K22</f>
        <v>43234.91</v>
      </c>
      <c r="L22" s="42">
        <f>'2 lentelė'!L22</f>
        <v>0</v>
      </c>
      <c r="M22" s="42">
        <f>'2 lentelė'!M22</f>
        <v>0</v>
      </c>
      <c r="N22" s="42">
        <f>'2 lentelė'!N22</f>
        <v>0</v>
      </c>
      <c r="O22" s="42">
        <f>'2 lentelė'!O22</f>
        <v>244997.79</v>
      </c>
      <c r="P22" s="58">
        <f>'2 lentelė'!P22</f>
        <v>0</v>
      </c>
      <c r="Q22" s="56">
        <v>42826</v>
      </c>
      <c r="R22" s="56">
        <v>43132</v>
      </c>
      <c r="S22" s="47">
        <f t="shared" si="0"/>
        <v>-10.199999999999999</v>
      </c>
      <c r="T22" s="59"/>
    </row>
    <row r="23" spans="1:20" ht="29.25" customHeight="1" x14ac:dyDescent="0.25">
      <c r="A23" s="34" t="str">
        <f>'2 lentelė'!A23</f>
        <v>1.2.1.1.3</v>
      </c>
      <c r="B23" s="34" t="str">
        <f>'2 lentelė'!B23</f>
        <v>R085511-120000-1141</v>
      </c>
      <c r="C23" s="35" t="str">
        <f>'2 lentelė'!C23</f>
        <v>A. Giedraičio-Giedriaus gatvės rekonstravimas Jurbarko mieste</v>
      </c>
      <c r="D23" s="34" t="str">
        <f>'2 lentelė'!D23</f>
        <v>JRSA</v>
      </c>
      <c r="E23" s="34" t="str">
        <f>'2 lentelė'!E23</f>
        <v>SM</v>
      </c>
      <c r="F23" s="34" t="str">
        <f>'2 lentelė'!F23</f>
        <v>Jurbarko miestas</v>
      </c>
      <c r="G23" s="34" t="str">
        <f>'2 lentelė'!G23</f>
        <v>06.2.1-TID-R-511</v>
      </c>
      <c r="H23" s="34" t="str">
        <f>'2 lentelė'!H23</f>
        <v>R</v>
      </c>
      <c r="I23" s="34" t="str">
        <f>'2 lentelė'!I23</f>
        <v>ITI</v>
      </c>
      <c r="J23" s="42">
        <f>'2 lentelė'!J23</f>
        <v>794019</v>
      </c>
      <c r="K23" s="42">
        <f>'2 lentelė'!K23</f>
        <v>59552</v>
      </c>
      <c r="L23" s="42">
        <f>'2 lentelė'!L23</f>
        <v>0</v>
      </c>
      <c r="M23" s="42">
        <f>'2 lentelė'!M23</f>
        <v>0</v>
      </c>
      <c r="N23" s="42">
        <f>'2 lentelė'!N23</f>
        <v>59551</v>
      </c>
      <c r="O23" s="42">
        <f>'2 lentelė'!O23</f>
        <v>674916</v>
      </c>
      <c r="P23" s="58">
        <f>'2 lentelė'!P23</f>
        <v>0</v>
      </c>
      <c r="Q23" s="56">
        <v>42979</v>
      </c>
      <c r="R23" s="56">
        <v>43009</v>
      </c>
      <c r="S23" s="47">
        <f t="shared" si="0"/>
        <v>-1</v>
      </c>
      <c r="T23" s="59"/>
    </row>
    <row r="24" spans="1:20" ht="29.25" customHeight="1" x14ac:dyDescent="0.25">
      <c r="A24" s="34" t="str">
        <f>'2 lentelė'!A24</f>
        <v>1.2.1.1.4</v>
      </c>
      <c r="B24" s="34" t="str">
        <f>'2 lentelė'!B24</f>
        <v>R085511-190000-1142</v>
      </c>
      <c r="C24" s="35" t="str">
        <f>'2 lentelė'!C24</f>
        <v>Eismo saugos priemonių diegimas Jurbarko miesto Lauko gatvėje</v>
      </c>
      <c r="D24" s="34" t="str">
        <f>'2 lentelė'!D24</f>
        <v>JRSA</v>
      </c>
      <c r="E24" s="34" t="str">
        <f>'2 lentelė'!E24</f>
        <v>SM</v>
      </c>
      <c r="F24" s="34" t="str">
        <f>'2 lentelė'!F24</f>
        <v>Jurbarko miestas</v>
      </c>
      <c r="G24" s="34" t="str">
        <f>'2 lentelė'!G24</f>
        <v>06.2.1-TID-R-511</v>
      </c>
      <c r="H24" s="34" t="str">
        <f>'2 lentelė'!H24</f>
        <v>R</v>
      </c>
      <c r="I24" s="34" t="str">
        <f>'2 lentelė'!I24</f>
        <v>ITI</v>
      </c>
      <c r="J24" s="42">
        <f>'2 lentelė'!J24</f>
        <v>194118</v>
      </c>
      <c r="K24" s="42">
        <f>'2 lentelė'!K24</f>
        <v>64860</v>
      </c>
      <c r="L24" s="42">
        <f>'2 lentelė'!L24</f>
        <v>0</v>
      </c>
      <c r="M24" s="42">
        <f>'2 lentelė'!M24</f>
        <v>0</v>
      </c>
      <c r="N24" s="42">
        <f>'2 lentelė'!N24</f>
        <v>14558</v>
      </c>
      <c r="O24" s="42">
        <f>'2 lentelė'!O24</f>
        <v>114700</v>
      </c>
      <c r="P24" s="58">
        <f>'2 lentelė'!P24</f>
        <v>0</v>
      </c>
      <c r="Q24" s="56">
        <v>43617</v>
      </c>
      <c r="R24" s="56"/>
      <c r="S24" s="47" t="str">
        <f t="shared" si="0"/>
        <v>-</v>
      </c>
      <c r="T24" s="59"/>
    </row>
    <row r="25" spans="1:20" ht="29.25" customHeight="1" x14ac:dyDescent="0.25">
      <c r="A25" s="34" t="str">
        <f>'2 lentelė'!A25</f>
        <v>1.2.1.1.5</v>
      </c>
      <c r="B25" s="34" t="str">
        <f>'2 lentelė'!B25</f>
        <v>R085511-120000-1143</v>
      </c>
      <c r="C25" s="35" t="str">
        <f>'2 lentelė'!C25</f>
        <v>Tauragės miesto gatvių rekonstrukcija (Žemaitės, Smėlynų g. ir Smėlynų skg.)</v>
      </c>
      <c r="D25" s="34" t="str">
        <f>'2 lentelė'!D25</f>
        <v>TRSA</v>
      </c>
      <c r="E25" s="34" t="str">
        <f>'2 lentelė'!E25</f>
        <v>SM</v>
      </c>
      <c r="F25" s="34" t="str">
        <f>'2 lentelė'!F25</f>
        <v>Tauragės miestas</v>
      </c>
      <c r="G25" s="34" t="str">
        <f>'2 lentelė'!G25</f>
        <v>06.2.1-TID-R-511</v>
      </c>
      <c r="H25" s="34" t="str">
        <f>'2 lentelė'!H25</f>
        <v>R</v>
      </c>
      <c r="I25" s="34" t="str">
        <f>'2 lentelė'!I25</f>
        <v>ITI</v>
      </c>
      <c r="J25" s="42">
        <f>'2 lentelė'!J25</f>
        <v>1284188.24</v>
      </c>
      <c r="K25" s="42">
        <f>'2 lentelė'!K25</f>
        <v>192628.24</v>
      </c>
      <c r="L25" s="42">
        <f>'2 lentelė'!L25</f>
        <v>0</v>
      </c>
      <c r="M25" s="42">
        <f>'2 lentelė'!M25</f>
        <v>0</v>
      </c>
      <c r="N25" s="42">
        <f>'2 lentelė'!N25</f>
        <v>0</v>
      </c>
      <c r="O25" s="42">
        <f>'2 lentelė'!O25</f>
        <v>1091560</v>
      </c>
      <c r="P25" s="58">
        <f>'2 lentelė'!P25</f>
        <v>0</v>
      </c>
      <c r="Q25" s="56">
        <v>42887</v>
      </c>
      <c r="R25" s="56">
        <v>42917</v>
      </c>
      <c r="S25" s="47">
        <f t="shared" si="0"/>
        <v>-1</v>
      </c>
      <c r="T25" s="59"/>
    </row>
    <row r="26" spans="1:20" ht="29.25" customHeight="1" x14ac:dyDescent="0.25">
      <c r="A26" s="38" t="str">
        <f>'2 lentelė'!A26</f>
        <v>1.2.1.2</v>
      </c>
      <c r="B26" s="38" t="str">
        <f>'2 lentelė'!B26</f>
        <v/>
      </c>
      <c r="C26" s="39" t="str">
        <f>'2 lentelė'!C26</f>
        <v>Priemonė: Darnaus judumo priemonių diegimas</v>
      </c>
      <c r="D26" s="38">
        <f>'2 lentelė'!D26</f>
        <v>0</v>
      </c>
      <c r="E26" s="38">
        <f>'2 lentelė'!E26</f>
        <v>0</v>
      </c>
      <c r="F26" s="38">
        <f>'2 lentelė'!F26</f>
        <v>0</v>
      </c>
      <c r="G26" s="38">
        <f>'2 lentelė'!G26</f>
        <v>0</v>
      </c>
      <c r="H26" s="38">
        <f>'2 lentelė'!H26</f>
        <v>0</v>
      </c>
      <c r="I26" s="38">
        <f>'2 lentelė'!I26</f>
        <v>0</v>
      </c>
      <c r="J26" s="41">
        <f>'2 lentelė'!J26</f>
        <v>0</v>
      </c>
      <c r="K26" s="41">
        <f>'2 lentelė'!K26</f>
        <v>0</v>
      </c>
      <c r="L26" s="41">
        <f>'2 lentelė'!L26</f>
        <v>0</v>
      </c>
      <c r="M26" s="41">
        <f>'2 lentelė'!M26</f>
        <v>0</v>
      </c>
      <c r="N26" s="41">
        <f>'2 lentelė'!N26</f>
        <v>0</v>
      </c>
      <c r="O26" s="41">
        <f>'2 lentelė'!O26</f>
        <v>0</v>
      </c>
      <c r="P26" s="41">
        <f>'2 lentelė'!P26</f>
        <v>0</v>
      </c>
      <c r="Q26" s="45"/>
      <c r="R26" s="45"/>
      <c r="S26" s="50">
        <f t="shared" si="0"/>
        <v>0</v>
      </c>
      <c r="T26" s="59"/>
    </row>
    <row r="27" spans="1:20" ht="29.25" customHeight="1" x14ac:dyDescent="0.25">
      <c r="A27" s="34" t="str">
        <f>'2 lentelė'!A27</f>
        <v>1.2.1.2.1</v>
      </c>
      <c r="B27" s="34" t="str">
        <f>'2 lentelė'!B27</f>
        <v>R085514-190000-1145</v>
      </c>
      <c r="C27" s="35" t="str">
        <f>'2 lentelė'!C27</f>
        <v>Darnaus judumo priemonių diegimas Tauragės mieste</v>
      </c>
      <c r="D27" s="34" t="str">
        <f>'2 lentelė'!D27</f>
        <v>TRSA</v>
      </c>
      <c r="E27" s="34" t="str">
        <f>'2 lentelė'!E27</f>
        <v>SM</v>
      </c>
      <c r="F27" s="34" t="str">
        <f>'2 lentelė'!F27</f>
        <v>Tauragės miestas</v>
      </c>
      <c r="G27" s="34" t="str">
        <f>'2 lentelė'!G27</f>
        <v>04.5.1-TID-R-514</v>
      </c>
      <c r="H27" s="34" t="str">
        <f>'2 lentelė'!H27</f>
        <v>R</v>
      </c>
      <c r="I27" s="34" t="str">
        <f>'2 lentelė'!I27</f>
        <v>ITI</v>
      </c>
      <c r="J27" s="42">
        <f>'2 lentelė'!J27</f>
        <v>772237</v>
      </c>
      <c r="K27" s="42">
        <f>'2 lentelė'!K27</f>
        <v>115836</v>
      </c>
      <c r="L27" s="42">
        <f>'2 lentelė'!L27</f>
        <v>0</v>
      </c>
      <c r="M27" s="42">
        <f>'2 lentelė'!M27</f>
        <v>0</v>
      </c>
      <c r="N27" s="42">
        <f>'2 lentelė'!N27</f>
        <v>0</v>
      </c>
      <c r="O27" s="42">
        <f>'2 lentelė'!O27</f>
        <v>656401</v>
      </c>
      <c r="P27" s="58">
        <f>'2 lentelė'!P27</f>
        <v>0</v>
      </c>
      <c r="Q27" s="56">
        <v>43435</v>
      </c>
      <c r="R27" s="56"/>
      <c r="S27" s="47" t="str">
        <f>IF(O27&gt;0,IF(Q27&gt;=R27,"-",(Q27-R27)/30),0)</f>
        <v>-</v>
      </c>
      <c r="T27" s="59"/>
    </row>
    <row r="28" spans="1:20" ht="29.25" customHeight="1" x14ac:dyDescent="0.25">
      <c r="A28" s="34" t="str">
        <f>'2 lentelė'!A28</f>
        <v>1.2.1.2.2</v>
      </c>
      <c r="B28" s="34" t="str">
        <f>'2 lentelė'!B28</f>
        <v>R085513-500000-1146</v>
      </c>
      <c r="C28" s="35" t="str">
        <f>'2 lentelė'!C28</f>
        <v xml:space="preserve">Tauragės miesto darnaus judumo plano parengimas </v>
      </c>
      <c r="D28" s="34" t="str">
        <f>'2 lentelė'!D28</f>
        <v>TRSA</v>
      </c>
      <c r="E28" s="34" t="str">
        <f>'2 lentelė'!E28</f>
        <v>SM</v>
      </c>
      <c r="F28" s="34" t="str">
        <f>'2 lentelė'!F28</f>
        <v>Tauragės miestas</v>
      </c>
      <c r="G28" s="34" t="str">
        <f>'2 lentelė'!G28</f>
        <v>04.5.1-TID-V-513</v>
      </c>
      <c r="H28" s="34" t="str">
        <f>'2 lentelė'!H28</f>
        <v>V</v>
      </c>
      <c r="I28" s="34" t="str">
        <f>'2 lentelė'!I28</f>
        <v>ITI</v>
      </c>
      <c r="J28" s="42">
        <f>'2 lentelė'!J28</f>
        <v>11900</v>
      </c>
      <c r="K28" s="42">
        <f>'2 lentelė'!K28</f>
        <v>1785</v>
      </c>
      <c r="L28" s="42">
        <f>'2 lentelė'!L28</f>
        <v>0</v>
      </c>
      <c r="M28" s="42">
        <f>'2 lentelė'!M28</f>
        <v>0</v>
      </c>
      <c r="N28" s="42">
        <f>'2 lentelė'!N28</f>
        <v>0</v>
      </c>
      <c r="O28" s="42">
        <f>'2 lentelė'!O28</f>
        <v>10115</v>
      </c>
      <c r="P28" s="58">
        <f>'2 lentelė'!P28</f>
        <v>0</v>
      </c>
      <c r="Q28" s="56">
        <v>42705</v>
      </c>
      <c r="R28" s="56">
        <v>42736</v>
      </c>
      <c r="S28" s="47">
        <f t="shared" si="0"/>
        <v>-1.0333333333333334</v>
      </c>
      <c r="T28" s="59"/>
    </row>
    <row r="29" spans="1:20" ht="29.25" customHeight="1" x14ac:dyDescent="0.25">
      <c r="A29" s="38" t="str">
        <f>'2 lentelė'!A29</f>
        <v>1.2.1.3</v>
      </c>
      <c r="B29" s="38" t="str">
        <f>'2 lentelė'!B29</f>
        <v/>
      </c>
      <c r="C29" s="39" t="str">
        <f>'2 lentelė'!C29</f>
        <v>Priemonė: Pėsčiųjų ir dviračių takų rekonstrukcija ir plėtra</v>
      </c>
      <c r="D29" s="38">
        <f>'2 lentelė'!D29</f>
        <v>0</v>
      </c>
      <c r="E29" s="38">
        <f>'2 lentelė'!E29</f>
        <v>0</v>
      </c>
      <c r="F29" s="38">
        <f>'2 lentelė'!F29</f>
        <v>0</v>
      </c>
      <c r="G29" s="38">
        <f>'2 lentelė'!G29</f>
        <v>0</v>
      </c>
      <c r="H29" s="38">
        <f>'2 lentelė'!H29</f>
        <v>0</v>
      </c>
      <c r="I29" s="38">
        <f>'2 lentelė'!I29</f>
        <v>0</v>
      </c>
      <c r="J29" s="41">
        <f>'2 lentelė'!J29</f>
        <v>0</v>
      </c>
      <c r="K29" s="41">
        <f>'2 lentelė'!K29</f>
        <v>0</v>
      </c>
      <c r="L29" s="41">
        <f>'2 lentelė'!L29</f>
        <v>0</v>
      </c>
      <c r="M29" s="41">
        <f>'2 lentelė'!M29</f>
        <v>0</v>
      </c>
      <c r="N29" s="41">
        <f>'2 lentelė'!N29</f>
        <v>0</v>
      </c>
      <c r="O29" s="41">
        <f>'2 lentelė'!O29</f>
        <v>0</v>
      </c>
      <c r="P29" s="41">
        <f>'2 lentelė'!P29</f>
        <v>0</v>
      </c>
      <c r="Q29" s="45"/>
      <c r="R29" s="45"/>
      <c r="S29" s="50">
        <f t="shared" si="0"/>
        <v>0</v>
      </c>
      <c r="T29" s="59"/>
    </row>
    <row r="30" spans="1:20" ht="29.25" customHeight="1" x14ac:dyDescent="0.25">
      <c r="A30" s="34" t="str">
        <f>'2 lentelė'!A30</f>
        <v>1.2.1.3.1</v>
      </c>
      <c r="B30" s="34" t="str">
        <f>'2 lentelė'!B30</f>
        <v>R085516-190000-1148</v>
      </c>
      <c r="C30" s="35" t="str">
        <f>'2 lentelė'!C30</f>
        <v>Pėsčiųjų tako Vytauto Didžiojo gatvėje  Šilalės m. rekonstrukcija</v>
      </c>
      <c r="D30" s="34" t="str">
        <f>'2 lentelė'!D30</f>
        <v>ŠRSA</v>
      </c>
      <c r="E30" s="34" t="str">
        <f>'2 lentelė'!E30</f>
        <v>SM</v>
      </c>
      <c r="F30" s="34" t="str">
        <f>'2 lentelė'!F30</f>
        <v>Šilalė</v>
      </c>
      <c r="G30" s="34" t="str">
        <f>'2 lentelė'!G30</f>
        <v xml:space="preserve">04.5.1-TID-R-516 </v>
      </c>
      <c r="H30" s="34" t="str">
        <f>'2 lentelė'!H30</f>
        <v>R</v>
      </c>
      <c r="I30" s="34">
        <f>'2 lentelė'!I30</f>
        <v>0</v>
      </c>
      <c r="J30" s="42">
        <f>'2 lentelė'!J30</f>
        <v>83796.47</v>
      </c>
      <c r="K30" s="42">
        <f>'2 lentelė'!K30</f>
        <v>12569.47</v>
      </c>
      <c r="L30" s="42">
        <f>'2 lentelė'!L30</f>
        <v>0</v>
      </c>
      <c r="M30" s="42">
        <f>'2 lentelė'!M30</f>
        <v>0</v>
      </c>
      <c r="N30" s="42">
        <f>'2 lentelė'!N30</f>
        <v>0</v>
      </c>
      <c r="O30" s="42">
        <f>'2 lentelė'!O30</f>
        <v>71227</v>
      </c>
      <c r="P30" s="58">
        <f>'2 lentelė'!P30</f>
        <v>0</v>
      </c>
      <c r="Q30" s="56">
        <v>43040</v>
      </c>
      <c r="R30" s="56">
        <v>43160</v>
      </c>
      <c r="S30" s="47">
        <f t="shared" si="0"/>
        <v>-4</v>
      </c>
      <c r="T30" s="59"/>
    </row>
    <row r="31" spans="1:20" ht="29.25" customHeight="1" x14ac:dyDescent="0.25">
      <c r="A31" s="34" t="str">
        <f>'2 lentelė'!A31</f>
        <v>1.2.1.3.2</v>
      </c>
      <c r="B31" s="34" t="str">
        <f>'2 lentelė'!B31</f>
        <v>R085516-190000-1149</v>
      </c>
      <c r="C31" s="35" t="str">
        <f>'2 lentelė'!C31</f>
        <v>Pėsčiųjų ir dviračių takų įrengimas prie Jankaus gatvės Pagėgiuose</v>
      </c>
      <c r="D31" s="34" t="str">
        <f>'2 lentelė'!D31</f>
        <v>PSA</v>
      </c>
      <c r="E31" s="34" t="str">
        <f>'2 lentelė'!E31</f>
        <v>SM</v>
      </c>
      <c r="F31" s="34" t="str">
        <f>'2 lentelė'!F31</f>
        <v>Pagėgių miestas</v>
      </c>
      <c r="G31" s="34" t="str">
        <f>'2 lentelė'!G31</f>
        <v xml:space="preserve">04.5.1-TID-R-516 </v>
      </c>
      <c r="H31" s="34" t="str">
        <f>'2 lentelė'!H31</f>
        <v>R</v>
      </c>
      <c r="I31" s="34" t="str">
        <f>'2 lentelė'!I31</f>
        <v>ITI</v>
      </c>
      <c r="J31" s="42">
        <f>'2 lentelė'!J31</f>
        <v>69389.47</v>
      </c>
      <c r="K31" s="42">
        <f>'2 lentelė'!K31</f>
        <v>42007.47</v>
      </c>
      <c r="L31" s="42">
        <f>'2 lentelė'!L31</f>
        <v>0</v>
      </c>
      <c r="M31" s="42">
        <f>'2 lentelė'!M31</f>
        <v>0</v>
      </c>
      <c r="N31" s="42">
        <f>'2 lentelė'!N31</f>
        <v>0</v>
      </c>
      <c r="O31" s="42">
        <f>'2 lentelė'!O31</f>
        <v>27382</v>
      </c>
      <c r="P31" s="58">
        <f>'2 lentelė'!P31</f>
        <v>0</v>
      </c>
      <c r="Q31" s="56">
        <v>42917</v>
      </c>
      <c r="R31" s="56">
        <v>43101</v>
      </c>
      <c r="S31" s="47">
        <f t="shared" si="0"/>
        <v>-6.1333333333333337</v>
      </c>
      <c r="T31" s="59"/>
    </row>
    <row r="32" spans="1:20" ht="29.25" customHeight="1" x14ac:dyDescent="0.25">
      <c r="A32" s="34" t="str">
        <f>'2 lentelė'!A32</f>
        <v>1.2.1.3.3</v>
      </c>
      <c r="B32" s="34" t="str">
        <f>'2 lentelė'!B32</f>
        <v>R085516-190000-1150</v>
      </c>
      <c r="C32" s="35" t="str">
        <f>'2 lentelė'!C32</f>
        <v>Pėsčiųjų ir dviračių tako įrengimas Jurbarko miesto Barkūnų gatvėje</v>
      </c>
      <c r="D32" s="34" t="str">
        <f>'2 lentelė'!D32</f>
        <v>JRSA</v>
      </c>
      <c r="E32" s="34" t="str">
        <f>'2 lentelė'!E32</f>
        <v>SM</v>
      </c>
      <c r="F32" s="34" t="str">
        <f>'2 lentelė'!F32</f>
        <v>Jurbarko miestas</v>
      </c>
      <c r="G32" s="34" t="str">
        <f>'2 lentelė'!G32</f>
        <v xml:space="preserve">04.5.1-TID-R-516 </v>
      </c>
      <c r="H32" s="34" t="str">
        <f>'2 lentelė'!H32</f>
        <v>R</v>
      </c>
      <c r="I32" s="34" t="str">
        <f>'2 lentelė'!I32</f>
        <v>ITI</v>
      </c>
      <c r="J32" s="42">
        <f>'2 lentelė'!J32</f>
        <v>100770</v>
      </c>
      <c r="K32" s="42">
        <f>'2 lentelė'!K32</f>
        <v>20280</v>
      </c>
      <c r="L32" s="42">
        <f>'2 lentelė'!L32</f>
        <v>0</v>
      </c>
      <c r="M32" s="42">
        <f>'2 lentelė'!M32</f>
        <v>0</v>
      </c>
      <c r="N32" s="42">
        <f>'2 lentelė'!N32</f>
        <v>0</v>
      </c>
      <c r="O32" s="42">
        <f>'2 lentelė'!O32</f>
        <v>80490</v>
      </c>
      <c r="P32" s="58">
        <f>'2 lentelė'!P32</f>
        <v>0</v>
      </c>
      <c r="Q32" s="56">
        <v>43586</v>
      </c>
      <c r="R32" s="56"/>
      <c r="S32" s="47" t="str">
        <f t="shared" si="0"/>
        <v>-</v>
      </c>
      <c r="T32" s="59"/>
    </row>
    <row r="33" spans="1:20" ht="29.25" customHeight="1" x14ac:dyDescent="0.25">
      <c r="A33" s="34" t="str">
        <f>'2 lentelė'!A33</f>
        <v>1.2.1.3.4</v>
      </c>
      <c r="B33" s="34" t="str">
        <f>'2 lentelė'!B33</f>
        <v>R085516-190000-1151</v>
      </c>
      <c r="C33" s="35" t="str">
        <f>'2 lentelė'!C33</f>
        <v>Pėsčiųjų ir dviračių tako įrengimas iki Norkaičių gyvenvietės</v>
      </c>
      <c r="D33" s="34" t="str">
        <f>'2 lentelė'!D33</f>
        <v>TRSA</v>
      </c>
      <c r="E33" s="34" t="str">
        <f>'2 lentelė'!E33</f>
        <v>SM</v>
      </c>
      <c r="F33" s="34" t="str">
        <f>'2 lentelė'!F33</f>
        <v>Tauragės rajonas</v>
      </c>
      <c r="G33" s="34" t="str">
        <f>'2 lentelė'!G33</f>
        <v xml:space="preserve">04.5.1-TID-R-516 </v>
      </c>
      <c r="H33" s="34" t="str">
        <f>'2 lentelė'!H33</f>
        <v>R</v>
      </c>
      <c r="I33" s="34">
        <f>'2 lentelė'!I33</f>
        <v>0</v>
      </c>
      <c r="J33" s="42">
        <f>'2 lentelė'!J33</f>
        <v>139304.47</v>
      </c>
      <c r="K33" s="42">
        <f>'2 lentelė'!K33</f>
        <v>28035.47</v>
      </c>
      <c r="L33" s="42">
        <f>'2 lentelė'!L33</f>
        <v>0</v>
      </c>
      <c r="M33" s="42">
        <f>'2 lentelė'!M33</f>
        <v>0</v>
      </c>
      <c r="N33" s="42">
        <f>'2 lentelė'!N33</f>
        <v>0</v>
      </c>
      <c r="O33" s="42">
        <f>'2 lentelė'!O33</f>
        <v>111269</v>
      </c>
      <c r="P33" s="58">
        <f>'2 lentelė'!P33</f>
        <v>0</v>
      </c>
      <c r="Q33" s="56">
        <v>42948</v>
      </c>
      <c r="R33" s="56">
        <v>42917</v>
      </c>
      <c r="S33" s="47" t="str">
        <f t="shared" si="0"/>
        <v>-</v>
      </c>
      <c r="T33" s="59"/>
    </row>
    <row r="34" spans="1:20" ht="29.25" customHeight="1" x14ac:dyDescent="0.25">
      <c r="A34" s="38" t="str">
        <f>'2 lentelė'!A34</f>
        <v>1.2.1.4</v>
      </c>
      <c r="B34" s="38" t="str">
        <f>'2 lentelė'!B34</f>
        <v/>
      </c>
      <c r="C34" s="39" t="str">
        <f>'2 lentelė'!C34</f>
        <v>Priemonė: Vietinio susisiekimo viešojo transporto priemonių parko atnaujinimas</v>
      </c>
      <c r="D34" s="38">
        <f>'2 lentelė'!D34</f>
        <v>0</v>
      </c>
      <c r="E34" s="38">
        <f>'2 lentelė'!E34</f>
        <v>0</v>
      </c>
      <c r="F34" s="38">
        <f>'2 lentelė'!F34</f>
        <v>0</v>
      </c>
      <c r="G34" s="38">
        <f>'2 lentelė'!G34</f>
        <v>0</v>
      </c>
      <c r="H34" s="38">
        <f>'2 lentelė'!H34</f>
        <v>0</v>
      </c>
      <c r="I34" s="38">
        <f>'2 lentelė'!I34</f>
        <v>0</v>
      </c>
      <c r="J34" s="41">
        <f>'2 lentelė'!J34</f>
        <v>0</v>
      </c>
      <c r="K34" s="41">
        <f>'2 lentelė'!K34</f>
        <v>0</v>
      </c>
      <c r="L34" s="41">
        <f>'2 lentelė'!L34</f>
        <v>0</v>
      </c>
      <c r="M34" s="41">
        <f>'2 lentelė'!M34</f>
        <v>0</v>
      </c>
      <c r="N34" s="41">
        <f>'2 lentelė'!N34</f>
        <v>0</v>
      </c>
      <c r="O34" s="41">
        <f>'2 lentelė'!O34</f>
        <v>0</v>
      </c>
      <c r="P34" s="41">
        <f>'2 lentelė'!P34</f>
        <v>0</v>
      </c>
      <c r="Q34" s="45"/>
      <c r="R34" s="45"/>
      <c r="S34" s="50">
        <f t="shared" si="0"/>
        <v>0</v>
      </c>
      <c r="T34" s="59"/>
    </row>
    <row r="35" spans="1:20" ht="29.25" customHeight="1" x14ac:dyDescent="0.25">
      <c r="A35" s="34" t="str">
        <f>'2 lentelė'!A35</f>
        <v>1.2.1.4.1</v>
      </c>
      <c r="B35" s="34" t="str">
        <f>'2 lentelė'!B35</f>
        <v>R085518-100000-1153</v>
      </c>
      <c r="C35" s="35" t="str">
        <f>'2 lentelė'!C35</f>
        <v>Tauragės miesto viešojo susisiekimo parko transporto priemonių atnaujinimas</v>
      </c>
      <c r="D35" s="34" t="str">
        <f>'2 lentelė'!D35</f>
        <v>TRSA</v>
      </c>
      <c r="E35" s="34" t="str">
        <f>'2 lentelė'!E35</f>
        <v>SM</v>
      </c>
      <c r="F35" s="34" t="str">
        <f>'2 lentelė'!F35</f>
        <v>Tauragės miestas</v>
      </c>
      <c r="G35" s="34" t="str">
        <f>'2 lentelė'!G35</f>
        <v>04.5.1-TID-R-518</v>
      </c>
      <c r="H35" s="34" t="str">
        <f>'2 lentelė'!H35</f>
        <v>R</v>
      </c>
      <c r="I35" s="34" t="str">
        <f>'2 lentelė'!I35</f>
        <v>ITI</v>
      </c>
      <c r="J35" s="42">
        <f>'2 lentelė'!J35</f>
        <v>798964</v>
      </c>
      <c r="K35" s="42">
        <f>'2 lentelė'!K35</f>
        <v>119845</v>
      </c>
      <c r="L35" s="42">
        <f>'2 lentelė'!L35</f>
        <v>0</v>
      </c>
      <c r="M35" s="42">
        <f>'2 lentelė'!M35</f>
        <v>0</v>
      </c>
      <c r="N35" s="42">
        <f>'2 lentelė'!N35</f>
        <v>0</v>
      </c>
      <c r="O35" s="42">
        <f>'2 lentelė'!O35</f>
        <v>679119</v>
      </c>
      <c r="P35" s="58">
        <f>'2 lentelė'!P35</f>
        <v>0</v>
      </c>
      <c r="Q35" s="56">
        <v>43070</v>
      </c>
      <c r="R35" s="56">
        <v>43221</v>
      </c>
      <c r="S35" s="47">
        <f t="shared" si="0"/>
        <v>-5.0333333333333332</v>
      </c>
      <c r="T35" s="59"/>
    </row>
    <row r="36" spans="1:20" ht="29.25" customHeight="1" x14ac:dyDescent="0.25">
      <c r="A36" s="36" t="str">
        <f>'2 lentelė'!A36</f>
        <v>1.2.2.</v>
      </c>
      <c r="B36" s="36" t="str">
        <f>'2 lentelė'!B36</f>
        <v/>
      </c>
      <c r="C36" s="37" t="str">
        <f>'2 lentelė'!C36</f>
        <v>Uždavinys. Modernizuoti kultūros įstaigų fizinę ir informacinę infrastruktūrą, kultūros paslaugoms pritaikyti  kultūros paveldo objektus ir netradicines erdves,  didinti paslaugų prieinamumą.</v>
      </c>
      <c r="D36" s="36">
        <f>'2 lentelė'!D36</f>
        <v>0</v>
      </c>
      <c r="E36" s="36">
        <f>'2 lentelė'!E36</f>
        <v>0</v>
      </c>
      <c r="F36" s="36">
        <f>'2 lentelė'!F36</f>
        <v>0</v>
      </c>
      <c r="G36" s="36">
        <f>'2 lentelė'!G36</f>
        <v>0</v>
      </c>
      <c r="H36" s="36">
        <f>'2 lentelė'!H36</f>
        <v>0</v>
      </c>
      <c r="I36" s="36">
        <f>'2 lentelė'!I36</f>
        <v>0</v>
      </c>
      <c r="J36" s="40">
        <f>'2 lentelė'!J36</f>
        <v>0</v>
      </c>
      <c r="K36" s="40">
        <f>'2 lentelė'!K36</f>
        <v>0</v>
      </c>
      <c r="L36" s="40">
        <f>'2 lentelė'!L36</f>
        <v>0</v>
      </c>
      <c r="M36" s="40">
        <f>'2 lentelė'!M36</f>
        <v>0</v>
      </c>
      <c r="N36" s="40">
        <f>'2 lentelė'!N36</f>
        <v>0</v>
      </c>
      <c r="O36" s="40">
        <f>'2 lentelė'!O36</f>
        <v>0</v>
      </c>
      <c r="P36" s="40">
        <f>'2 lentelė'!P36</f>
        <v>0</v>
      </c>
      <c r="Q36" s="44"/>
      <c r="R36" s="44"/>
      <c r="S36" s="49">
        <f t="shared" si="0"/>
        <v>0</v>
      </c>
      <c r="T36" s="59"/>
    </row>
    <row r="37" spans="1:20" ht="29.25" customHeight="1" x14ac:dyDescent="0.25">
      <c r="A37" s="38" t="str">
        <f>'2 lentelė'!A37</f>
        <v>1.2.2.1</v>
      </c>
      <c r="B37" s="38" t="str">
        <f>'2 lentelė'!B37</f>
        <v/>
      </c>
      <c r="C37" s="39" t="str">
        <f>'2 lentelė'!C37</f>
        <v>Priemonė: Modernizuoti savivaldybių kultūros infrastruktūrą</v>
      </c>
      <c r="D37" s="38">
        <f>'2 lentelė'!D37</f>
        <v>0</v>
      </c>
      <c r="E37" s="38">
        <f>'2 lentelė'!E37</f>
        <v>0</v>
      </c>
      <c r="F37" s="38">
        <f>'2 lentelė'!F37</f>
        <v>0</v>
      </c>
      <c r="G37" s="38">
        <f>'2 lentelė'!G37</f>
        <v>0</v>
      </c>
      <c r="H37" s="38">
        <f>'2 lentelė'!H37</f>
        <v>0</v>
      </c>
      <c r="I37" s="38">
        <f>'2 lentelė'!I37</f>
        <v>0</v>
      </c>
      <c r="J37" s="41">
        <f>'2 lentelė'!J37</f>
        <v>0</v>
      </c>
      <c r="K37" s="41">
        <f>'2 lentelė'!K37</f>
        <v>0</v>
      </c>
      <c r="L37" s="41">
        <f>'2 lentelė'!L37</f>
        <v>0</v>
      </c>
      <c r="M37" s="41">
        <f>'2 lentelė'!M37</f>
        <v>0</v>
      </c>
      <c r="N37" s="41">
        <f>'2 lentelė'!N37</f>
        <v>0</v>
      </c>
      <c r="O37" s="41">
        <f>'2 lentelė'!O37</f>
        <v>0</v>
      </c>
      <c r="P37" s="41">
        <f>'2 lentelė'!P37</f>
        <v>0</v>
      </c>
      <c r="Q37" s="45"/>
      <c r="R37" s="45"/>
      <c r="S37" s="50">
        <f t="shared" si="0"/>
        <v>0</v>
      </c>
      <c r="T37" s="59"/>
    </row>
    <row r="38" spans="1:20" ht="29.25" customHeight="1" x14ac:dyDescent="0.25">
      <c r="A38" s="34" t="str">
        <f>'2 lentelė'!A38</f>
        <v>1.2.2.1.1</v>
      </c>
      <c r="B38" s="34" t="str">
        <f>'2 lentelė'!B38</f>
        <v>R083305-330000-1156</v>
      </c>
      <c r="C38" s="35" t="str">
        <f>'2 lentelė'!C38</f>
        <v>Tauragės krašto muziejaus modernizavimas</v>
      </c>
      <c r="D38" s="34" t="str">
        <f>'2 lentelė'!D38</f>
        <v>TRSA</v>
      </c>
      <c r="E38" s="34" t="str">
        <f>'2 lentelė'!E38</f>
        <v>KM</v>
      </c>
      <c r="F38" s="34" t="str">
        <f>'2 lentelė'!F38</f>
        <v>Tauragės miestas</v>
      </c>
      <c r="G38" s="34" t="str">
        <f>'2 lentelė'!G38</f>
        <v>07.1.1-CPVA-R-305</v>
      </c>
      <c r="H38" s="34" t="str">
        <f>'2 lentelė'!H38</f>
        <v>R</v>
      </c>
      <c r="I38" s="34" t="str">
        <f>'2 lentelė'!I38</f>
        <v>ITI</v>
      </c>
      <c r="J38" s="42">
        <f>'2 lentelė'!J38</f>
        <v>728508.61</v>
      </c>
      <c r="K38" s="42">
        <f>'2 lentelė'!K38</f>
        <v>228404.45</v>
      </c>
      <c r="L38" s="42">
        <f>'2 lentelė'!L38</f>
        <v>0</v>
      </c>
      <c r="M38" s="42">
        <f>'2 lentelė'!M38</f>
        <v>0</v>
      </c>
      <c r="N38" s="42">
        <f>'2 lentelė'!N38</f>
        <v>0</v>
      </c>
      <c r="O38" s="42">
        <f>'2 lentelė'!O38</f>
        <v>500104.16</v>
      </c>
      <c r="P38" s="58">
        <f>'2 lentelė'!P38</f>
        <v>0</v>
      </c>
      <c r="Q38" s="56">
        <v>42795</v>
      </c>
      <c r="R38" s="56">
        <v>42826</v>
      </c>
      <c r="S38" s="47">
        <f t="shared" si="0"/>
        <v>-1.0333333333333334</v>
      </c>
      <c r="T38" s="59"/>
    </row>
    <row r="39" spans="1:20" ht="29.25" customHeight="1" x14ac:dyDescent="0.25">
      <c r="A39" s="34" t="str">
        <f>'2 lentelė'!A39</f>
        <v>1.2.2.1.2</v>
      </c>
      <c r="B39" s="34" t="str">
        <f>'2 lentelė'!B39</f>
        <v>R083305-330000-1157</v>
      </c>
      <c r="C39" s="35" t="str">
        <f>'2 lentelė'!C39</f>
        <v>Jurbarko kultūros centro modernizavimas</v>
      </c>
      <c r="D39" s="34" t="str">
        <f>'2 lentelė'!D39</f>
        <v>JRSA</v>
      </c>
      <c r="E39" s="34" t="str">
        <f>'2 lentelė'!E39</f>
        <v>KM</v>
      </c>
      <c r="F39" s="34" t="str">
        <f>'2 lentelė'!F39</f>
        <v>Jurbarko miestas</v>
      </c>
      <c r="G39" s="34" t="str">
        <f>'2 lentelė'!G39</f>
        <v>07.1.1-CPVA-R-305</v>
      </c>
      <c r="H39" s="34" t="str">
        <f>'2 lentelė'!H39</f>
        <v>R</v>
      </c>
      <c r="I39" s="34" t="str">
        <f>'2 lentelė'!I39</f>
        <v>ITI</v>
      </c>
      <c r="J39" s="42">
        <f>'2 lentelė'!J39</f>
        <v>515526.52</v>
      </c>
      <c r="K39" s="42">
        <f>'2 lentelė'!K39</f>
        <v>97732.29</v>
      </c>
      <c r="L39" s="42">
        <f>'2 lentelė'!L39</f>
        <v>0</v>
      </c>
      <c r="M39" s="42">
        <f>'2 lentelė'!M39</f>
        <v>0</v>
      </c>
      <c r="N39" s="42">
        <f>'2 lentelė'!N39</f>
        <v>226000</v>
      </c>
      <c r="O39" s="42">
        <f>'2 lentelė'!O39</f>
        <v>191794.23</v>
      </c>
      <c r="P39" s="58">
        <f>'2 lentelė'!P39</f>
        <v>0</v>
      </c>
      <c r="Q39" s="56">
        <v>42795</v>
      </c>
      <c r="R39" s="56">
        <v>42795</v>
      </c>
      <c r="S39" s="47" t="str">
        <f t="shared" si="0"/>
        <v>-</v>
      </c>
      <c r="T39" s="59"/>
    </row>
    <row r="40" spans="1:20" ht="29.25" customHeight="1" x14ac:dyDescent="0.25">
      <c r="A40" s="38" t="str">
        <f>'2 lentelė'!A40</f>
        <v>1.2.2.2</v>
      </c>
      <c r="B40" s="38" t="str">
        <f>'2 lentelė'!B40</f>
        <v/>
      </c>
      <c r="C40" s="39" t="str">
        <f>'2 lentelė'!C40</f>
        <v>Priemonė: Aktualizuoti savivaldybių kultūros paveldo objektus</v>
      </c>
      <c r="D40" s="38">
        <f>'2 lentelė'!D40</f>
        <v>0</v>
      </c>
      <c r="E40" s="38">
        <f>'2 lentelė'!E40</f>
        <v>0</v>
      </c>
      <c r="F40" s="38">
        <f>'2 lentelė'!F40</f>
        <v>0</v>
      </c>
      <c r="G40" s="38">
        <f>'2 lentelė'!G40</f>
        <v>0</v>
      </c>
      <c r="H40" s="38">
        <f>'2 lentelė'!H40</f>
        <v>0</v>
      </c>
      <c r="I40" s="38">
        <f>'2 lentelė'!I40</f>
        <v>0</v>
      </c>
      <c r="J40" s="41">
        <f>'2 lentelė'!J40</f>
        <v>0</v>
      </c>
      <c r="K40" s="41">
        <f>'2 lentelė'!K40</f>
        <v>0</v>
      </c>
      <c r="L40" s="41">
        <f>'2 lentelė'!L40</f>
        <v>0</v>
      </c>
      <c r="M40" s="41">
        <f>'2 lentelė'!M40</f>
        <v>0</v>
      </c>
      <c r="N40" s="41">
        <f>'2 lentelė'!N40</f>
        <v>0</v>
      </c>
      <c r="O40" s="41">
        <f>'2 lentelė'!O40</f>
        <v>0</v>
      </c>
      <c r="P40" s="41">
        <f>'2 lentelė'!P40</f>
        <v>0</v>
      </c>
      <c r="Q40" s="45"/>
      <c r="R40" s="45"/>
      <c r="S40" s="50">
        <f t="shared" si="0"/>
        <v>0</v>
      </c>
      <c r="T40" s="59"/>
    </row>
    <row r="41" spans="1:20" ht="29.25" customHeight="1" x14ac:dyDescent="0.25">
      <c r="A41" s="34" t="str">
        <f>'2 lentelė'!A41</f>
        <v>1.2.2.2.1</v>
      </c>
      <c r="B41" s="34" t="str">
        <f>'2 lentelė'!B41</f>
        <v>R083302-440000-1159</v>
      </c>
      <c r="C41" s="35" t="str">
        <f>'2 lentelė'!C41</f>
        <v xml:space="preserve">Tauragės pilies rūsio kultūros paveldo savybių išsaugojimas ir pritaikymas bendruomeniniams poreikiams </v>
      </c>
      <c r="D41" s="34" t="str">
        <f>'2 lentelė'!D41</f>
        <v>TRSA</v>
      </c>
      <c r="E41" s="34" t="str">
        <f>'2 lentelė'!E41</f>
        <v>KM</v>
      </c>
      <c r="F41" s="34" t="str">
        <f>'2 lentelė'!F41</f>
        <v>Tauragės miestas</v>
      </c>
      <c r="G41" s="34" t="str">
        <f>'2 lentelė'!G41</f>
        <v>05.4.1-CPVA-R-302</v>
      </c>
      <c r="H41" s="34" t="str">
        <f>'2 lentelė'!H41</f>
        <v>R</v>
      </c>
      <c r="I41" s="34" t="str">
        <f>'2 lentelė'!I41</f>
        <v>ITI</v>
      </c>
      <c r="J41" s="42">
        <f>'2 lentelė'!J41</f>
        <v>518106.26</v>
      </c>
      <c r="K41" s="42">
        <f>'2 lentelė'!K41</f>
        <v>123302.26</v>
      </c>
      <c r="L41" s="42">
        <f>'2 lentelė'!L41</f>
        <v>0</v>
      </c>
      <c r="M41" s="42">
        <f>'2 lentelė'!M41</f>
        <v>0</v>
      </c>
      <c r="N41" s="42">
        <f>'2 lentelė'!N41</f>
        <v>0</v>
      </c>
      <c r="O41" s="42">
        <f>'2 lentelė'!O41</f>
        <v>394804</v>
      </c>
      <c r="P41" s="58">
        <f>'2 lentelė'!P41</f>
        <v>0</v>
      </c>
      <c r="Q41" s="56">
        <v>42856</v>
      </c>
      <c r="R41" s="56">
        <v>42887</v>
      </c>
      <c r="S41" s="47">
        <f t="shared" si="0"/>
        <v>-1.0333333333333334</v>
      </c>
      <c r="T41" s="59"/>
    </row>
    <row r="42" spans="1:20" ht="29.25" customHeight="1" x14ac:dyDescent="0.25">
      <c r="A42" s="34" t="str">
        <f>'2 lentelė'!A42</f>
        <v>1.2.2.2.2</v>
      </c>
      <c r="B42" s="34" t="str">
        <f>'2 lentelė'!B42</f>
        <v>R083302-440000-1160</v>
      </c>
      <c r="C42" s="35" t="str">
        <f>'2 lentelė'!C42</f>
        <v>Požerės Kristaus Atsimainymo bažnyčios komplekso aktualizavimas vietos bendruomenės poreikiams</v>
      </c>
      <c r="D42" s="34" t="str">
        <f>'2 lentelė'!D42</f>
        <v>ŠRSA</v>
      </c>
      <c r="E42" s="34" t="str">
        <f>'2 lentelė'!E42</f>
        <v>KM</v>
      </c>
      <c r="F42" s="34" t="str">
        <f>'2 lentelė'!F42</f>
        <v>Požerės k.</v>
      </c>
      <c r="G42" s="34" t="str">
        <f>'2 lentelė'!G42</f>
        <v>05.4.1-CPVA-R-302</v>
      </c>
      <c r="H42" s="34" t="str">
        <f>'2 lentelė'!H42</f>
        <v>R</v>
      </c>
      <c r="I42" s="34">
        <f>'2 lentelė'!I42</f>
        <v>0</v>
      </c>
      <c r="J42" s="42">
        <f>'2 lentelė'!J42</f>
        <v>297327.13</v>
      </c>
      <c r="K42" s="42">
        <f>'2 lentelė'!K42</f>
        <v>44599.07</v>
      </c>
      <c r="L42" s="42">
        <f>'2 lentelė'!L42</f>
        <v>0</v>
      </c>
      <c r="M42" s="42">
        <f>'2 lentelė'!M42</f>
        <v>0</v>
      </c>
      <c r="N42" s="42">
        <f>'2 lentelė'!N42</f>
        <v>0</v>
      </c>
      <c r="O42" s="42">
        <f>'2 lentelė'!O42</f>
        <v>252728.06</v>
      </c>
      <c r="P42" s="58">
        <f>'2 lentelė'!P42</f>
        <v>0</v>
      </c>
      <c r="Q42" s="56">
        <v>42887</v>
      </c>
      <c r="R42" s="56">
        <v>42979</v>
      </c>
      <c r="S42" s="47">
        <f t="shared" si="0"/>
        <v>-3.0666666666666669</v>
      </c>
      <c r="T42" s="59"/>
    </row>
    <row r="43" spans="1:20" ht="29.25" customHeight="1" x14ac:dyDescent="0.25">
      <c r="A43" s="34" t="str">
        <f>'2 lentelė'!A43</f>
        <v>1.2.2.2.3</v>
      </c>
      <c r="B43" s="34" t="str">
        <f>'2 lentelė'!B43</f>
        <v>R083302-440000-1161</v>
      </c>
      <c r="C43" s="35" t="str">
        <f>'2 lentelė'!C43</f>
        <v xml:space="preserve">Buvusio Kristijono Donelaičio gimnazijos pastato Vilniaus g. 46, Pagėgiai, aktų salės ir vidaus laiptų paveldosaugos vertingųjų savybių sutvarkymas </v>
      </c>
      <c r="D43" s="34" t="str">
        <f>'2 lentelė'!D43</f>
        <v>PSA</v>
      </c>
      <c r="E43" s="34" t="str">
        <f>'2 lentelė'!E43</f>
        <v>KM</v>
      </c>
      <c r="F43" s="34" t="str">
        <f>'2 lentelė'!F43</f>
        <v>Pagėgiai</v>
      </c>
      <c r="G43" s="34" t="str">
        <f>'2 lentelė'!G43</f>
        <v>05.4.1-CPVA-R-302</v>
      </c>
      <c r="H43" s="34" t="str">
        <f>'2 lentelė'!H43</f>
        <v>R</v>
      </c>
      <c r="I43" s="34" t="str">
        <f>'2 lentelė'!I43</f>
        <v>ITI</v>
      </c>
      <c r="J43" s="42">
        <f>'2 lentelė'!J43</f>
        <v>129468.93</v>
      </c>
      <c r="K43" s="42">
        <f>'2 lentelė'!K43</f>
        <v>32313.93</v>
      </c>
      <c r="L43" s="42">
        <f>'2 lentelė'!L43</f>
        <v>0</v>
      </c>
      <c r="M43" s="42">
        <f>'2 lentelė'!M43</f>
        <v>0</v>
      </c>
      <c r="N43" s="42">
        <f>'2 lentelė'!N43</f>
        <v>0</v>
      </c>
      <c r="O43" s="42">
        <f>'2 lentelė'!O43</f>
        <v>97155</v>
      </c>
      <c r="P43" s="58">
        <f>'2 lentelė'!P43</f>
        <v>0</v>
      </c>
      <c r="Q43" s="56">
        <v>42826</v>
      </c>
      <c r="R43" s="56">
        <v>42948</v>
      </c>
      <c r="S43" s="47">
        <f t="shared" si="0"/>
        <v>-4.0666666666666664</v>
      </c>
      <c r="T43" s="59"/>
    </row>
    <row r="44" spans="1:20" ht="29.25" customHeight="1" x14ac:dyDescent="0.25">
      <c r="A44" s="34" t="str">
        <f>'2 lentelė'!A44</f>
        <v>1.2.2.2.4</v>
      </c>
      <c r="B44" s="34" t="str">
        <f>'2 lentelė'!B44</f>
        <v>R083302-440000-1162</v>
      </c>
      <c r="C44" s="35" t="str">
        <f>'2 lentelė'!C44</f>
        <v>Mažosios Lietuvos Jurbarko krašto kultūros centro aktualizavimas</v>
      </c>
      <c r="D44" s="34" t="str">
        <f>'2 lentelė'!D44</f>
        <v>JRSA</v>
      </c>
      <c r="E44" s="34" t="str">
        <f>'2 lentelė'!E44</f>
        <v>KM</v>
      </c>
      <c r="F44" s="34" t="str">
        <f>'2 lentelė'!F44</f>
        <v>Jurbarko rajonas</v>
      </c>
      <c r="G44" s="34" t="str">
        <f>'2 lentelė'!G44</f>
        <v>05.4.1-CPVA-R-302</v>
      </c>
      <c r="H44" s="34" t="str">
        <f>'2 lentelė'!H44</f>
        <v>R</v>
      </c>
      <c r="I44" s="34">
        <f>'2 lentelė'!I44</f>
        <v>0</v>
      </c>
      <c r="J44" s="42">
        <f>'2 lentelė'!J44</f>
        <v>335993</v>
      </c>
      <c r="K44" s="42">
        <f>'2 lentelė'!K44</f>
        <v>50398.95</v>
      </c>
      <c r="L44" s="42">
        <f>'2 lentelė'!L44</f>
        <v>0</v>
      </c>
      <c r="M44" s="42">
        <f>'2 lentelė'!M44</f>
        <v>0</v>
      </c>
      <c r="N44" s="42">
        <f>'2 lentelė'!N44</f>
        <v>0</v>
      </c>
      <c r="O44" s="42">
        <f>'2 lentelė'!O44</f>
        <v>285594.05</v>
      </c>
      <c r="P44" s="58">
        <f>'2 lentelė'!P44</f>
        <v>0</v>
      </c>
      <c r="Q44" s="56">
        <v>43252</v>
      </c>
      <c r="R44" s="56">
        <v>43305</v>
      </c>
      <c r="S44" s="47">
        <f t="shared" si="0"/>
        <v>-1.7666666666666666</v>
      </c>
      <c r="T44" s="59"/>
    </row>
    <row r="45" spans="1:20" ht="29.25" customHeight="1" x14ac:dyDescent="0.25">
      <c r="A45" s="36" t="str">
        <f>'2 lentelė'!A45</f>
        <v>1.2.3.</v>
      </c>
      <c r="B45" s="36" t="str">
        <f>'2 lentelė'!B45</f>
        <v/>
      </c>
      <c r="C45" s="37" t="str">
        <f>'2 lentelė'!C45</f>
        <v xml:space="preserve">Uždavinys. Vykdyti informacines marketingo priemones, skatinančias viešąsias ir privačias investicijas  į rekreacijos ir turizmo sistemos plėtrą, gerinti turizmo įvaizdį ir didinti paslaugų prieinamumą.  </v>
      </c>
      <c r="D45" s="36">
        <f>'2 lentelė'!D45</f>
        <v>0</v>
      </c>
      <c r="E45" s="36">
        <f>'2 lentelė'!E45</f>
        <v>0</v>
      </c>
      <c r="F45" s="36">
        <f>'2 lentelė'!F45</f>
        <v>0</v>
      </c>
      <c r="G45" s="36">
        <f>'2 lentelė'!G45</f>
        <v>0</v>
      </c>
      <c r="H45" s="36">
        <f>'2 lentelė'!H45</f>
        <v>0</v>
      </c>
      <c r="I45" s="36">
        <f>'2 lentelė'!I45</f>
        <v>0</v>
      </c>
      <c r="J45" s="40">
        <f>'2 lentelė'!J45</f>
        <v>0</v>
      </c>
      <c r="K45" s="40">
        <f>'2 lentelė'!K45</f>
        <v>0</v>
      </c>
      <c r="L45" s="40">
        <f>'2 lentelė'!L45</f>
        <v>0</v>
      </c>
      <c r="M45" s="40">
        <f>'2 lentelė'!M45</f>
        <v>0</v>
      </c>
      <c r="N45" s="40">
        <f>'2 lentelė'!N45</f>
        <v>0</v>
      </c>
      <c r="O45" s="40">
        <f>'2 lentelė'!O45</f>
        <v>0</v>
      </c>
      <c r="P45" s="40">
        <f>'2 lentelė'!P45</f>
        <v>0</v>
      </c>
      <c r="Q45" s="44"/>
      <c r="R45" s="44"/>
      <c r="S45" s="49">
        <f t="shared" si="0"/>
        <v>0</v>
      </c>
      <c r="T45" s="59"/>
    </row>
    <row r="46" spans="1:20" ht="29.25" customHeight="1" x14ac:dyDescent="0.25">
      <c r="A46" s="38" t="str">
        <f>'2 lentelė'!A46</f>
        <v>1.2.3.1</v>
      </c>
      <c r="B46" s="38" t="str">
        <f>'2 lentelė'!B46</f>
        <v/>
      </c>
      <c r="C46" s="39" t="str">
        <f>'2 lentelė'!C46</f>
        <v>Priemonė: Savivaldybes jungiančių turizmo trasų ir turizmo maršrutų informacinės infrastruktūros plėtra</v>
      </c>
      <c r="D46" s="38">
        <f>'2 lentelė'!D46</f>
        <v>0</v>
      </c>
      <c r="E46" s="38">
        <f>'2 lentelė'!E46</f>
        <v>0</v>
      </c>
      <c r="F46" s="38">
        <f>'2 lentelė'!F46</f>
        <v>0</v>
      </c>
      <c r="G46" s="38">
        <f>'2 lentelė'!G46</f>
        <v>0</v>
      </c>
      <c r="H46" s="38">
        <f>'2 lentelė'!H46</f>
        <v>0</v>
      </c>
      <c r="I46" s="38">
        <f>'2 lentelė'!I46</f>
        <v>0</v>
      </c>
      <c r="J46" s="41">
        <f>'2 lentelė'!J46</f>
        <v>0</v>
      </c>
      <c r="K46" s="41">
        <f>'2 lentelė'!K46</f>
        <v>0</v>
      </c>
      <c r="L46" s="41">
        <f>'2 lentelė'!L46</f>
        <v>0</v>
      </c>
      <c r="M46" s="41">
        <f>'2 lentelė'!M46</f>
        <v>0</v>
      </c>
      <c r="N46" s="41">
        <f>'2 lentelė'!N46</f>
        <v>0</v>
      </c>
      <c r="O46" s="41">
        <f>'2 lentelė'!O46</f>
        <v>0</v>
      </c>
      <c r="P46" s="41">
        <f>'2 lentelė'!P46</f>
        <v>0</v>
      </c>
      <c r="Q46" s="45"/>
      <c r="R46" s="45"/>
      <c r="S46" s="50">
        <f t="shared" si="0"/>
        <v>0</v>
      </c>
      <c r="T46" s="59"/>
    </row>
    <row r="47" spans="1:20" ht="29.25" customHeight="1" x14ac:dyDescent="0.25">
      <c r="A47" s="34" t="str">
        <f>'2 lentelė'!A47</f>
        <v>1.2.3.1.1</v>
      </c>
      <c r="B47" s="34" t="str">
        <f>'2 lentelė'!B47</f>
        <v>R088821-420000-1165</v>
      </c>
      <c r="C47" s="35" t="str">
        <f>'2 lentelė'!C47</f>
        <v>Savivaldybes jungiančių turizmo trąsų ir turizmo maršrutų infrastruktūros plėtra Tauragės regione</v>
      </c>
      <c r="D47" s="34" t="str">
        <f>'2 lentelė'!D47</f>
        <v>JRSA</v>
      </c>
      <c r="E47" s="34" t="str">
        <f>'2 lentelė'!E47</f>
        <v>ŪM</v>
      </c>
      <c r="F47" s="34" t="str">
        <f>'2 lentelė'!F47</f>
        <v>Tauragės apskritis</v>
      </c>
      <c r="G47" s="34" t="str">
        <f>'2 lentelė'!G47</f>
        <v>05.4.1-LVPA-R-821</v>
      </c>
      <c r="H47" s="34" t="str">
        <f>'2 lentelė'!H47</f>
        <v>R</v>
      </c>
      <c r="I47" s="34">
        <f>'2 lentelė'!I47</f>
        <v>0</v>
      </c>
      <c r="J47" s="42">
        <f>'2 lentelė'!J47</f>
        <v>466925.52</v>
      </c>
      <c r="K47" s="42">
        <f>'2 lentelė'!K47</f>
        <v>70038.83</v>
      </c>
      <c r="L47" s="42">
        <f>'2 lentelė'!L47</f>
        <v>0</v>
      </c>
      <c r="M47" s="42">
        <f>'2 lentelė'!M47</f>
        <v>0</v>
      </c>
      <c r="N47" s="42">
        <f>'2 lentelė'!N47</f>
        <v>0</v>
      </c>
      <c r="O47" s="42">
        <f>'2 lentelė'!O47</f>
        <v>396886.69</v>
      </c>
      <c r="P47" s="58">
        <f>'2 lentelė'!P47</f>
        <v>0</v>
      </c>
      <c r="Q47" s="56">
        <v>42917</v>
      </c>
      <c r="R47" s="56">
        <v>42917</v>
      </c>
      <c r="S47" s="47" t="str">
        <f t="shared" si="0"/>
        <v>-</v>
      </c>
      <c r="T47" s="59"/>
    </row>
    <row r="48" spans="1:20" ht="29.25" customHeight="1" x14ac:dyDescent="0.25">
      <c r="A48" s="36" t="str">
        <f>'2 lentelė'!A48</f>
        <v>2.1.</v>
      </c>
      <c r="B48" s="36" t="str">
        <f>'2 lentelė'!B48</f>
        <v/>
      </c>
      <c r="C48" s="37" t="str">
        <f>'2 lentelė'!C48</f>
        <v xml:space="preserve">Tikslas. Gerinti viešųjų sveikatos apsaugos, švietimo ir socialinių paslaugų teikimo kokybę, didinti jų prieinamumą gyventojams. </v>
      </c>
      <c r="D48" s="36">
        <f>'2 lentelė'!D48</f>
        <v>0</v>
      </c>
      <c r="E48" s="36">
        <f>'2 lentelė'!E48</f>
        <v>0</v>
      </c>
      <c r="F48" s="36">
        <f>'2 lentelė'!F48</f>
        <v>0</v>
      </c>
      <c r="G48" s="36">
        <f>'2 lentelė'!G48</f>
        <v>0</v>
      </c>
      <c r="H48" s="36">
        <f>'2 lentelė'!H48</f>
        <v>0</v>
      </c>
      <c r="I48" s="36">
        <f>'2 lentelė'!I48</f>
        <v>0</v>
      </c>
      <c r="J48" s="40">
        <f>'2 lentelė'!J48</f>
        <v>0</v>
      </c>
      <c r="K48" s="40">
        <f>'2 lentelė'!K48</f>
        <v>0</v>
      </c>
      <c r="L48" s="40">
        <f>'2 lentelė'!L48</f>
        <v>0</v>
      </c>
      <c r="M48" s="40">
        <f>'2 lentelė'!M48</f>
        <v>0</v>
      </c>
      <c r="N48" s="40">
        <f>'2 lentelė'!N48</f>
        <v>0</v>
      </c>
      <c r="O48" s="40">
        <f>'2 lentelė'!O48</f>
        <v>0</v>
      </c>
      <c r="P48" s="40">
        <f>'2 lentelė'!P48</f>
        <v>0</v>
      </c>
      <c r="Q48" s="44"/>
      <c r="R48" s="44"/>
      <c r="S48" s="49">
        <f t="shared" si="0"/>
        <v>0</v>
      </c>
      <c r="T48" s="59"/>
    </row>
    <row r="49" spans="1:20" ht="29.25" customHeight="1" x14ac:dyDescent="0.25">
      <c r="A49" s="36" t="str">
        <f>'2 lentelė'!A49</f>
        <v>2.1.1.</v>
      </c>
      <c r="B49" s="36" t="str">
        <f>'2 lentelė'!B49</f>
        <v/>
      </c>
      <c r="C49" s="37" t="str">
        <f>'2 lentelė'!C49</f>
        <v>Uždavinys. Padidinti bendrojo ugdymo, priešmokyklinio ir ikimokyklinio bei neformaliojo švietimo įstaigų tinklo efektyvumą, plėtoti vaikų ir jaunimo ugdymo galimybes ir prieinamumą.</v>
      </c>
      <c r="D49" s="36">
        <f>'2 lentelė'!D49</f>
        <v>0</v>
      </c>
      <c r="E49" s="36">
        <f>'2 lentelė'!E49</f>
        <v>0</v>
      </c>
      <c r="F49" s="36">
        <f>'2 lentelė'!F49</f>
        <v>0</v>
      </c>
      <c r="G49" s="36">
        <f>'2 lentelė'!G49</f>
        <v>0</v>
      </c>
      <c r="H49" s="36">
        <f>'2 lentelė'!H49</f>
        <v>0</v>
      </c>
      <c r="I49" s="36">
        <f>'2 lentelė'!I49</f>
        <v>0</v>
      </c>
      <c r="J49" s="40">
        <f>'2 lentelė'!J49</f>
        <v>0</v>
      </c>
      <c r="K49" s="40">
        <f>'2 lentelė'!K49</f>
        <v>0</v>
      </c>
      <c r="L49" s="40">
        <f>'2 lentelė'!L49</f>
        <v>0</v>
      </c>
      <c r="M49" s="40">
        <f>'2 lentelė'!M49</f>
        <v>0</v>
      </c>
      <c r="N49" s="40">
        <f>'2 lentelė'!N49</f>
        <v>0</v>
      </c>
      <c r="O49" s="40">
        <f>'2 lentelė'!O49</f>
        <v>0</v>
      </c>
      <c r="P49" s="40">
        <f>'2 lentelė'!P49</f>
        <v>0</v>
      </c>
      <c r="Q49" s="44"/>
      <c r="R49" s="44"/>
      <c r="S49" s="49">
        <f t="shared" si="0"/>
        <v>0</v>
      </c>
      <c r="T49" s="59"/>
    </row>
    <row r="50" spans="1:20" ht="29.25" customHeight="1" x14ac:dyDescent="0.25">
      <c r="A50" s="38" t="str">
        <f>'2 lentelė'!A50</f>
        <v>2.1.1.1</v>
      </c>
      <c r="B50" s="38" t="str">
        <f>'2 lentelė'!B50</f>
        <v/>
      </c>
      <c r="C50" s="39" t="str">
        <f>'2 lentelė'!C50</f>
        <v>Priemonė: Mokyklų tinklo efektyvumo didinimas „Modernizuoti bendrojo ugdymo įstaigas ir aprūpinti jas gamtos, technologijų, menų ir kitų mokslų laboratorijų įranga“</v>
      </c>
      <c r="D50" s="38">
        <f>'2 lentelė'!D50</f>
        <v>0</v>
      </c>
      <c r="E50" s="38">
        <f>'2 lentelė'!E50</f>
        <v>0</v>
      </c>
      <c r="F50" s="38">
        <f>'2 lentelė'!F50</f>
        <v>0</v>
      </c>
      <c r="G50" s="38">
        <f>'2 lentelė'!G50</f>
        <v>0</v>
      </c>
      <c r="H50" s="38">
        <f>'2 lentelė'!H50</f>
        <v>0</v>
      </c>
      <c r="I50" s="38">
        <f>'2 lentelė'!I50</f>
        <v>0</v>
      </c>
      <c r="J50" s="41">
        <f>'2 lentelė'!J50</f>
        <v>0</v>
      </c>
      <c r="K50" s="41">
        <f>'2 lentelė'!K50</f>
        <v>0</v>
      </c>
      <c r="L50" s="41">
        <f>'2 lentelė'!L50</f>
        <v>0</v>
      </c>
      <c r="M50" s="41">
        <f>'2 lentelė'!M50</f>
        <v>0</v>
      </c>
      <c r="N50" s="41">
        <f>'2 lentelė'!N50</f>
        <v>0</v>
      </c>
      <c r="O50" s="41">
        <f>'2 lentelė'!O50</f>
        <v>0</v>
      </c>
      <c r="P50" s="41">
        <f>'2 lentelė'!P50</f>
        <v>0</v>
      </c>
      <c r="Q50" s="45"/>
      <c r="R50" s="45"/>
      <c r="S50" s="50">
        <f t="shared" si="0"/>
        <v>0</v>
      </c>
      <c r="T50" s="59"/>
    </row>
    <row r="51" spans="1:20" ht="29.25" customHeight="1" x14ac:dyDescent="0.25">
      <c r="A51" s="34" t="str">
        <f>'2 lentelė'!A51</f>
        <v>2.1.1.1.1</v>
      </c>
      <c r="B51" s="34" t="str">
        <f>'2 lentelė'!B51</f>
        <v>R087724-220000-1169</v>
      </c>
      <c r="C51" s="35" t="str">
        <f>'2 lentelė'!C51</f>
        <v>Šilalės Simono Gaudėšiaus gimnazijos  pastato dalies patalpų modernizavimas ir aprūpinimas įranga</v>
      </c>
      <c r="D51" s="34" t="str">
        <f>'2 lentelė'!D51</f>
        <v>ŠRSA</v>
      </c>
      <c r="E51" s="34" t="str">
        <f>'2 lentelė'!E51</f>
        <v>ŠMM</v>
      </c>
      <c r="F51" s="34" t="str">
        <f>'2 lentelė'!F51</f>
        <v>Šilalės m.</v>
      </c>
      <c r="G51" s="34" t="str">
        <f>'2 lentelė'!G51</f>
        <v>09.1.3-CPVA-R-724</v>
      </c>
      <c r="H51" s="34" t="str">
        <f>'2 lentelė'!H51</f>
        <v>R</v>
      </c>
      <c r="I51" s="34">
        <f>'2 lentelė'!I51</f>
        <v>0</v>
      </c>
      <c r="J51" s="42">
        <f>'2 lentelė'!J51</f>
        <v>348722.37</v>
      </c>
      <c r="K51" s="42">
        <f>'2 lentelė'!K51</f>
        <v>26154.19</v>
      </c>
      <c r="L51" s="42">
        <f>'2 lentelė'!L51</f>
        <v>26154.18</v>
      </c>
      <c r="M51" s="42">
        <f>'2 lentelė'!M51</f>
        <v>0</v>
      </c>
      <c r="N51" s="42">
        <f>'2 lentelė'!N51</f>
        <v>0</v>
      </c>
      <c r="O51" s="42">
        <f>'2 lentelė'!O51</f>
        <v>296414</v>
      </c>
      <c r="P51" s="58">
        <f>'2 lentelė'!P51</f>
        <v>0</v>
      </c>
      <c r="Q51" s="56">
        <v>43070</v>
      </c>
      <c r="R51" s="56">
        <v>43132</v>
      </c>
      <c r="S51" s="47">
        <f t="shared" si="0"/>
        <v>-2.0666666666666669</v>
      </c>
      <c r="T51" s="59"/>
    </row>
    <row r="52" spans="1:20" ht="29.25" customHeight="1" x14ac:dyDescent="0.25">
      <c r="A52" s="34" t="str">
        <f>'2 lentelė'!A52</f>
        <v>2.1.1.1.2</v>
      </c>
      <c r="B52" s="34" t="str">
        <f>'2 lentelė'!B52</f>
        <v>R087724-220000-1170</v>
      </c>
      <c r="C52" s="35" t="str">
        <f>'2 lentelė'!C52</f>
        <v>Mokyklo tinklo efektyvumo didinimas Pagėgių Algimanto Mackaus gimnazijoje</v>
      </c>
      <c r="D52" s="34" t="str">
        <f>'2 lentelė'!D52</f>
        <v>PSA</v>
      </c>
      <c r="E52" s="34" t="str">
        <f>'2 lentelė'!E52</f>
        <v>ŠMM</v>
      </c>
      <c r="F52" s="34" t="str">
        <f>'2 lentelė'!F52</f>
        <v>Pagėgių miestas</v>
      </c>
      <c r="G52" s="34" t="str">
        <f>'2 lentelė'!G52</f>
        <v>09.1.3-CPVA-R-724</v>
      </c>
      <c r="H52" s="34" t="str">
        <f>'2 lentelė'!H52</f>
        <v>R</v>
      </c>
      <c r="I52" s="34">
        <f>'2 lentelė'!I52</f>
        <v>0</v>
      </c>
      <c r="J52" s="42">
        <f>'2 lentelė'!J52</f>
        <v>134057.64705882352</v>
      </c>
      <c r="K52" s="42">
        <f>'2 lentelė'!K52</f>
        <v>10054.323529411764</v>
      </c>
      <c r="L52" s="42">
        <f>'2 lentelė'!L52</f>
        <v>10054.323529411764</v>
      </c>
      <c r="M52" s="42">
        <f>'2 lentelė'!M52</f>
        <v>0</v>
      </c>
      <c r="N52" s="42">
        <f>'2 lentelė'!N52</f>
        <v>0</v>
      </c>
      <c r="O52" s="42">
        <f>'2 lentelė'!O52</f>
        <v>113949</v>
      </c>
      <c r="P52" s="58">
        <f>'2 lentelė'!P52</f>
        <v>0</v>
      </c>
      <c r="Q52" s="56">
        <v>43070</v>
      </c>
      <c r="R52" s="56">
        <v>43132</v>
      </c>
      <c r="S52" s="47">
        <f t="shared" si="0"/>
        <v>-2.0666666666666669</v>
      </c>
      <c r="T52" s="59"/>
    </row>
    <row r="53" spans="1:20" ht="29.25" customHeight="1" x14ac:dyDescent="0.25">
      <c r="A53" s="34" t="str">
        <f>'2 lentelė'!A53</f>
        <v>2.1.1.1.3</v>
      </c>
      <c r="B53" s="34" t="str">
        <f>'2 lentelė'!B53</f>
        <v>R087724-220000-1171</v>
      </c>
      <c r="C53" s="35" t="str">
        <f>'2 lentelė'!C53</f>
        <v>Ikimokyklinio ir priešmokyklinio ugdymo patalpų įrengimas Eržvilko gimnazijoje</v>
      </c>
      <c r="D53" s="34" t="str">
        <f>'2 lentelė'!D53</f>
        <v>JRSA</v>
      </c>
      <c r="E53" s="34" t="str">
        <f>'2 lentelė'!E53</f>
        <v>ŠMM</v>
      </c>
      <c r="F53" s="34" t="str">
        <f>'2 lentelė'!F53</f>
        <v>Jurbarko miestas</v>
      </c>
      <c r="G53" s="34" t="str">
        <f>'2 lentelė'!G53</f>
        <v>09.1.3-CPVA-R-724</v>
      </c>
      <c r="H53" s="34" t="str">
        <f>'2 lentelė'!H53</f>
        <v>R</v>
      </c>
      <c r="I53" s="34">
        <f>'2 lentelė'!I53</f>
        <v>0</v>
      </c>
      <c r="J53" s="42">
        <f>'2 lentelė'!J53</f>
        <v>394072</v>
      </c>
      <c r="K53" s="42">
        <f>'2 lentelė'!K53</f>
        <v>29556</v>
      </c>
      <c r="L53" s="42">
        <f>'2 lentelė'!L53</f>
        <v>29555</v>
      </c>
      <c r="M53" s="42">
        <f>'2 lentelė'!M53</f>
        <v>0</v>
      </c>
      <c r="N53" s="42">
        <f>'2 lentelė'!N53</f>
        <v>0</v>
      </c>
      <c r="O53" s="42">
        <f>'2 lentelė'!O53</f>
        <v>334961</v>
      </c>
      <c r="P53" s="58">
        <f>'2 lentelė'!P53</f>
        <v>0</v>
      </c>
      <c r="Q53" s="56">
        <v>43070</v>
      </c>
      <c r="R53" s="56">
        <v>43132</v>
      </c>
      <c r="S53" s="47">
        <f t="shared" si="0"/>
        <v>-2.0666666666666669</v>
      </c>
      <c r="T53" s="59"/>
    </row>
    <row r="54" spans="1:20" ht="29.25" customHeight="1" x14ac:dyDescent="0.25">
      <c r="A54" s="34" t="str">
        <f>'2 lentelė'!A54</f>
        <v>2.1.1.1.4</v>
      </c>
      <c r="B54" s="34" t="str">
        <f>'2 lentelė'!B54</f>
        <v>R087724-220000-1172</v>
      </c>
      <c r="C54" s="35" t="str">
        <f>'2 lentelė'!C54</f>
        <v>Tauragės Martyno Mažvydo progimnazijos modernizavimas</v>
      </c>
      <c r="D54" s="34" t="str">
        <f>'2 lentelė'!D54</f>
        <v>TRSA</v>
      </c>
      <c r="E54" s="34" t="str">
        <f>'2 lentelė'!E54</f>
        <v>ŠMM</v>
      </c>
      <c r="F54" s="34" t="str">
        <f>'2 lentelė'!F54</f>
        <v>Tauragės miestas</v>
      </c>
      <c r="G54" s="34" t="str">
        <f>'2 lentelė'!G54</f>
        <v>09.1.3-CPVA-R-724</v>
      </c>
      <c r="H54" s="34" t="str">
        <f>'2 lentelė'!H54</f>
        <v>R</v>
      </c>
      <c r="I54" s="34">
        <f>'2 lentelė'!I54</f>
        <v>0</v>
      </c>
      <c r="J54" s="42">
        <f>'2 lentelė'!J54</f>
        <v>544762.36</v>
      </c>
      <c r="K54" s="42">
        <f>'2 lentelė'!K54</f>
        <v>40857.18</v>
      </c>
      <c r="L54" s="42">
        <f>'2 lentelė'!L54</f>
        <v>40857.18</v>
      </c>
      <c r="M54" s="42">
        <f>'2 lentelė'!M54</f>
        <v>0</v>
      </c>
      <c r="N54" s="42">
        <f>'2 lentelė'!N54</f>
        <v>0</v>
      </c>
      <c r="O54" s="42">
        <f>'2 lentelė'!O54</f>
        <v>463048</v>
      </c>
      <c r="P54" s="58">
        <f>'2 lentelė'!P54</f>
        <v>0</v>
      </c>
      <c r="Q54" s="56">
        <v>43070</v>
      </c>
      <c r="R54" s="56">
        <v>43132</v>
      </c>
      <c r="S54" s="47">
        <f t="shared" si="0"/>
        <v>-2.0666666666666669</v>
      </c>
      <c r="T54" s="59"/>
    </row>
    <row r="55" spans="1:20" ht="29.25" customHeight="1" x14ac:dyDescent="0.25">
      <c r="A55" s="38" t="str">
        <f>'2 lentelė'!A55</f>
        <v>2.1.1.2</v>
      </c>
      <c r="B55" s="38" t="str">
        <f>'2 lentelė'!B55</f>
        <v/>
      </c>
      <c r="C55" s="39" t="str">
        <f>'2 lentelė'!C55</f>
        <v>Priemonė: Neformaliojo švietimo infrastruktūros tobulinimas „Plėtoti vaikų ir jauninimo neformaliojo ugdymo galimybes (ypač kaimo vietovėse)“</v>
      </c>
      <c r="D55" s="38">
        <f>'2 lentelė'!D55</f>
        <v>0</v>
      </c>
      <c r="E55" s="38">
        <f>'2 lentelė'!E55</f>
        <v>0</v>
      </c>
      <c r="F55" s="38">
        <f>'2 lentelė'!F55</f>
        <v>0</v>
      </c>
      <c r="G55" s="38">
        <f>'2 lentelė'!G55</f>
        <v>0</v>
      </c>
      <c r="H55" s="38">
        <f>'2 lentelė'!H55</f>
        <v>0</v>
      </c>
      <c r="I55" s="38">
        <f>'2 lentelė'!I55</f>
        <v>0</v>
      </c>
      <c r="J55" s="41">
        <f>'2 lentelė'!J55</f>
        <v>0</v>
      </c>
      <c r="K55" s="41">
        <f>'2 lentelė'!K55</f>
        <v>0</v>
      </c>
      <c r="L55" s="41">
        <f>'2 lentelė'!L55</f>
        <v>0</v>
      </c>
      <c r="M55" s="41">
        <f>'2 lentelė'!M55</f>
        <v>0</v>
      </c>
      <c r="N55" s="41">
        <f>'2 lentelė'!N55</f>
        <v>0</v>
      </c>
      <c r="O55" s="41">
        <f>'2 lentelė'!O55</f>
        <v>0</v>
      </c>
      <c r="P55" s="41">
        <f>'2 lentelė'!P55</f>
        <v>0</v>
      </c>
      <c r="Q55" s="45"/>
      <c r="R55" s="45"/>
      <c r="S55" s="50">
        <f t="shared" si="0"/>
        <v>0</v>
      </c>
      <c r="T55" s="59"/>
    </row>
    <row r="56" spans="1:20" ht="29.25" customHeight="1" x14ac:dyDescent="0.25">
      <c r="A56" s="34" t="str">
        <f>'2 lentelė'!A56</f>
        <v>2.1.1.2.1</v>
      </c>
      <c r="B56" s="34" t="str">
        <f>'2 lentelė'!B56</f>
        <v>R087725-240000-1174</v>
      </c>
      <c r="C56" s="35" t="str">
        <f>'2 lentelė'!C56</f>
        <v>Neformaliojo švietimo infrastruktūros tobulinimas Pagėgių meno ir sporto mokykloje</v>
      </c>
      <c r="D56" s="34" t="str">
        <f>'2 lentelė'!D56</f>
        <v>PSA</v>
      </c>
      <c r="E56" s="34" t="str">
        <f>'2 lentelė'!E56</f>
        <v>ŠMM</v>
      </c>
      <c r="F56" s="34" t="str">
        <f>'2 lentelė'!F56</f>
        <v>Pagėgių miestas</v>
      </c>
      <c r="G56" s="34" t="str">
        <f>'2 lentelė'!G56</f>
        <v>09.1.3-CPVA-R-725</v>
      </c>
      <c r="H56" s="34" t="str">
        <f>'2 lentelė'!H56</f>
        <v>R</v>
      </c>
      <c r="I56" s="34">
        <f>'2 lentelė'!I56</f>
        <v>0</v>
      </c>
      <c r="J56" s="42">
        <f>'2 lentelė'!J56</f>
        <v>148515.76</v>
      </c>
      <c r="K56" s="42">
        <f>'2 lentelė'!K56</f>
        <v>24397.759999999998</v>
      </c>
      <c r="L56" s="42">
        <f>'2 lentelė'!L56</f>
        <v>0</v>
      </c>
      <c r="M56" s="42">
        <f>'2 lentelė'!M56</f>
        <v>0</v>
      </c>
      <c r="N56" s="42">
        <f>'2 lentelė'!N56</f>
        <v>0</v>
      </c>
      <c r="O56" s="42">
        <f>'2 lentelė'!O56</f>
        <v>124118</v>
      </c>
      <c r="P56" s="58">
        <f>'2 lentelė'!P56</f>
        <v>0</v>
      </c>
      <c r="Q56" s="56">
        <v>43070</v>
      </c>
      <c r="R56" s="56">
        <v>43070</v>
      </c>
      <c r="S56" s="47" t="str">
        <f t="shared" si="0"/>
        <v>-</v>
      </c>
      <c r="T56" s="59"/>
    </row>
    <row r="57" spans="1:20" ht="29.25" customHeight="1" x14ac:dyDescent="0.25">
      <c r="A57" s="34" t="str">
        <f>'2 lentelė'!A57</f>
        <v>2.1.1.2.2</v>
      </c>
      <c r="B57" s="34" t="str">
        <f>'2 lentelė'!B57</f>
        <v>R087725-240000-1175</v>
      </c>
      <c r="C57" s="35" t="str">
        <f>'2 lentelė'!C57</f>
        <v>Jurbarko Antano Sodeikos meno mokyklos atnaujinimas ir pritaikymas neformaliajam ugdymui</v>
      </c>
      <c r="D57" s="34" t="str">
        <f>'2 lentelė'!D57</f>
        <v>JRSA</v>
      </c>
      <c r="E57" s="34" t="str">
        <f>'2 lentelė'!E57</f>
        <v>ŠMM</v>
      </c>
      <c r="F57" s="34" t="str">
        <f>'2 lentelė'!F57</f>
        <v>Jurbarko miestas</v>
      </c>
      <c r="G57" s="34" t="str">
        <f>'2 lentelė'!G57</f>
        <v>09.1.3-CPVA-R-725</v>
      </c>
      <c r="H57" s="34" t="str">
        <f>'2 lentelė'!H57</f>
        <v>R</v>
      </c>
      <c r="I57" s="34">
        <f>'2 lentelė'!I57</f>
        <v>0</v>
      </c>
      <c r="J57" s="42">
        <f>'2 lentelė'!J57</f>
        <v>181044</v>
      </c>
      <c r="K57" s="42">
        <f>'2 lentelė'!K57</f>
        <v>27157</v>
      </c>
      <c r="L57" s="42">
        <f>'2 lentelė'!L57</f>
        <v>0</v>
      </c>
      <c r="M57" s="42">
        <f>'2 lentelė'!M57</f>
        <v>0</v>
      </c>
      <c r="N57" s="42">
        <f>'2 lentelė'!N57</f>
        <v>0</v>
      </c>
      <c r="O57" s="42">
        <f>'2 lentelė'!O57</f>
        <v>153887</v>
      </c>
      <c r="P57" s="58">
        <f>'2 lentelė'!P57</f>
        <v>0</v>
      </c>
      <c r="Q57" s="56">
        <v>43070</v>
      </c>
      <c r="R57" s="56">
        <v>43070</v>
      </c>
      <c r="S57" s="47" t="str">
        <f t="shared" si="0"/>
        <v>-</v>
      </c>
      <c r="T57" s="59"/>
    </row>
    <row r="58" spans="1:20" ht="29.25" customHeight="1" x14ac:dyDescent="0.25">
      <c r="A58" s="34" t="str">
        <f>'2 lentelė'!A58</f>
        <v>2.1.1.2.3</v>
      </c>
      <c r="B58" s="34" t="str">
        <f>'2 lentelė'!B58</f>
        <v>R087725-240000-1176</v>
      </c>
      <c r="C58" s="35" t="str">
        <f>'2 lentelė'!C58</f>
        <v>Vaikų ir jaunimo neformalaus ugdymosi galimybių plėtra Tauragės Moksleivių kūrybos centre</v>
      </c>
      <c r="D58" s="34" t="str">
        <f>'2 lentelė'!D58</f>
        <v>TRSA</v>
      </c>
      <c r="E58" s="34" t="str">
        <f>'2 lentelė'!E58</f>
        <v>ŠMM</v>
      </c>
      <c r="F58" s="34" t="str">
        <f>'2 lentelė'!F58</f>
        <v>Tauragės miestas</v>
      </c>
      <c r="G58" s="34" t="str">
        <f>'2 lentelė'!G58</f>
        <v>09.1.3-CPVA-R-725</v>
      </c>
      <c r="H58" s="34" t="str">
        <f>'2 lentelė'!H58</f>
        <v>R</v>
      </c>
      <c r="I58" s="34">
        <f>'2 lentelė'!I58</f>
        <v>0</v>
      </c>
      <c r="J58" s="42">
        <f>'2 lentelė'!J58</f>
        <v>250274.11</v>
      </c>
      <c r="K58" s="42">
        <f>'2 lentelė'!K58</f>
        <v>37541.11</v>
      </c>
      <c r="L58" s="42">
        <f>'2 lentelė'!L58</f>
        <v>0</v>
      </c>
      <c r="M58" s="42">
        <f>'2 lentelė'!M58</f>
        <v>0</v>
      </c>
      <c r="N58" s="42">
        <f>'2 lentelė'!N58</f>
        <v>0</v>
      </c>
      <c r="O58" s="42">
        <f>'2 lentelė'!O58</f>
        <v>212733</v>
      </c>
      <c r="P58" s="58">
        <f>'2 lentelė'!P58</f>
        <v>0</v>
      </c>
      <c r="Q58" s="56">
        <v>43160</v>
      </c>
      <c r="R58" s="56">
        <v>43221</v>
      </c>
      <c r="S58" s="47">
        <f t="shared" si="0"/>
        <v>-2.0333333333333332</v>
      </c>
      <c r="T58" s="59"/>
    </row>
    <row r="59" spans="1:20" ht="29.25" customHeight="1" x14ac:dyDescent="0.25">
      <c r="A59" s="34" t="str">
        <f>'2 lentelė'!A59</f>
        <v>2.1.1.2.4</v>
      </c>
      <c r="B59" s="34" t="str">
        <f>'2 lentelė'!B59</f>
        <v>R087725-240000-1177</v>
      </c>
      <c r="C59" s="35" t="str">
        <f>'2 lentelė'!C59</f>
        <v>Šilalės meno mokyklos infrastruktūros tobulinimas plėtojant vaikų ir jaunimo neformaliojo ugdymo galimybes</v>
      </c>
      <c r="D59" s="34" t="str">
        <f>'2 lentelė'!D59</f>
        <v>Šilalės meno mokykla</v>
      </c>
      <c r="E59" s="34" t="str">
        <f>'2 lentelė'!E59</f>
        <v>ŠMM</v>
      </c>
      <c r="F59" s="34" t="str">
        <f>'2 lentelė'!F59</f>
        <v>Šilalės m.</v>
      </c>
      <c r="G59" s="34" t="str">
        <f>'2 lentelė'!G59</f>
        <v>09.1.3-CPVA-R-725</v>
      </c>
      <c r="H59" s="34" t="str">
        <f>'2 lentelė'!H59</f>
        <v>R</v>
      </c>
      <c r="I59" s="34">
        <f>'2 lentelė'!I59</f>
        <v>0</v>
      </c>
      <c r="J59" s="42">
        <f>'2 lentelė'!J59</f>
        <v>92842.82</v>
      </c>
      <c r="K59" s="42">
        <f>'2 lentelė'!K59</f>
        <v>28431.82</v>
      </c>
      <c r="L59" s="42">
        <f>'2 lentelė'!L59</f>
        <v>0</v>
      </c>
      <c r="M59" s="42">
        <f>'2 lentelė'!M59</f>
        <v>0</v>
      </c>
      <c r="N59" s="42">
        <f>'2 lentelė'!N59</f>
        <v>0</v>
      </c>
      <c r="O59" s="42">
        <f>'2 lentelė'!O59</f>
        <v>64411</v>
      </c>
      <c r="P59" s="58">
        <f>'2 lentelė'!P59</f>
        <v>0</v>
      </c>
      <c r="Q59" s="56">
        <v>43070</v>
      </c>
      <c r="R59" s="56">
        <v>43040</v>
      </c>
      <c r="S59" s="47" t="str">
        <f t="shared" si="0"/>
        <v>-</v>
      </c>
      <c r="T59" s="59"/>
    </row>
    <row r="60" spans="1:20" ht="29.25" customHeight="1" x14ac:dyDescent="0.25">
      <c r="A60" s="38" t="str">
        <f>'2 lentelė'!A60</f>
        <v>2.1.1.3</v>
      </c>
      <c r="B60" s="38" t="str">
        <f>'2 lentelė'!B60</f>
        <v/>
      </c>
      <c r="C60" s="39" t="str">
        <f>'2 lentelė'!C60</f>
        <v>Priemonė: Ikimokyklinio ir priešmokyklinio ugdymo prieinamumo didinimas</v>
      </c>
      <c r="D60" s="38">
        <f>'2 lentelė'!D60</f>
        <v>0</v>
      </c>
      <c r="E60" s="38">
        <f>'2 lentelė'!E60</f>
        <v>0</v>
      </c>
      <c r="F60" s="38">
        <f>'2 lentelė'!F60</f>
        <v>0</v>
      </c>
      <c r="G60" s="38">
        <f>'2 lentelė'!G60</f>
        <v>0</v>
      </c>
      <c r="H60" s="38">
        <f>'2 lentelė'!H60</f>
        <v>0</v>
      </c>
      <c r="I60" s="38">
        <f>'2 lentelė'!I60</f>
        <v>0</v>
      </c>
      <c r="J60" s="41">
        <f>'2 lentelė'!J60</f>
        <v>0</v>
      </c>
      <c r="K60" s="41">
        <f>'2 lentelė'!K60</f>
        <v>0</v>
      </c>
      <c r="L60" s="41">
        <f>'2 lentelė'!L60</f>
        <v>0</v>
      </c>
      <c r="M60" s="41">
        <f>'2 lentelė'!M60</f>
        <v>0</v>
      </c>
      <c r="N60" s="41">
        <f>'2 lentelė'!N60</f>
        <v>0</v>
      </c>
      <c r="O60" s="41">
        <f>'2 lentelė'!O60</f>
        <v>0</v>
      </c>
      <c r="P60" s="41">
        <f>'2 lentelė'!P60</f>
        <v>0</v>
      </c>
      <c r="Q60" s="45"/>
      <c r="R60" s="45"/>
      <c r="S60" s="50">
        <f t="shared" si="0"/>
        <v>0</v>
      </c>
      <c r="T60" s="59"/>
    </row>
    <row r="61" spans="1:20" ht="29.25" customHeight="1" x14ac:dyDescent="0.25">
      <c r="A61" s="34" t="str">
        <f>'2 lentelė'!A61</f>
        <v>2.1.1.3.1</v>
      </c>
      <c r="B61" s="34" t="str">
        <f>'2 lentelė'!B61</f>
        <v>R087705-230000-1179</v>
      </c>
      <c r="C61" s="35" t="str">
        <f>'2 lentelė'!C61</f>
        <v>Ikimokyklinio ugdymo prieinamumo didinimas Šilalės mieste</v>
      </c>
      <c r="D61" s="34" t="str">
        <f>'2 lentelė'!D61</f>
        <v>ŠRSA</v>
      </c>
      <c r="E61" s="34" t="str">
        <f>'2 lentelė'!E61</f>
        <v>ŠMM</v>
      </c>
      <c r="F61" s="34" t="str">
        <f>'2 lentelė'!F61</f>
        <v>Šilalės m.</v>
      </c>
      <c r="G61" s="34" t="str">
        <f>'2 lentelė'!G61</f>
        <v>09.1.3-CPVA-R-705</v>
      </c>
      <c r="H61" s="34" t="str">
        <f>'2 lentelė'!H61</f>
        <v>R</v>
      </c>
      <c r="I61" s="34">
        <f>'2 lentelė'!I61</f>
        <v>0</v>
      </c>
      <c r="J61" s="42">
        <f>'2 lentelė'!J61</f>
        <v>809630.41999999993</v>
      </c>
      <c r="K61" s="42">
        <f>'2 lentelė'!K61</f>
        <v>553430.44999999995</v>
      </c>
      <c r="L61" s="42">
        <f>'2 lentelė'!L61</f>
        <v>20772.97</v>
      </c>
      <c r="M61" s="42">
        <f>'2 lentelė'!M61</f>
        <v>0</v>
      </c>
      <c r="N61" s="42">
        <f>'2 lentelė'!N61</f>
        <v>0</v>
      </c>
      <c r="O61" s="42">
        <f>'2 lentelė'!O61</f>
        <v>235427</v>
      </c>
      <c r="P61" s="58">
        <f>'2 lentelė'!P61</f>
        <v>0</v>
      </c>
      <c r="Q61" s="56">
        <v>43160</v>
      </c>
      <c r="R61" s="56">
        <v>43160</v>
      </c>
      <c r="S61" s="47" t="str">
        <f t="shared" si="0"/>
        <v>-</v>
      </c>
      <c r="T61" s="59"/>
    </row>
    <row r="62" spans="1:20" ht="29.25" customHeight="1" x14ac:dyDescent="0.25">
      <c r="A62" s="34" t="str">
        <f>'2 lentelė'!A62</f>
        <v>2.1.1.3.2</v>
      </c>
      <c r="B62" s="34" t="str">
        <f>'2 lentelė'!B62</f>
        <v>R087705-230000-1180</v>
      </c>
      <c r="C62" s="35" t="str">
        <f>'2 lentelė'!C62</f>
        <v>Ikimokyklinio ir priešmokyklinio ugdymo prieinamumo didinimas Rotulių lopšelyje-darželyje</v>
      </c>
      <c r="D62" s="34" t="str">
        <f>'2 lentelė'!D62</f>
        <v>JRSA</v>
      </c>
      <c r="E62" s="34" t="str">
        <f>'2 lentelė'!E62</f>
        <v>ŠMM</v>
      </c>
      <c r="F62" s="34" t="str">
        <f>'2 lentelė'!F62</f>
        <v>Jurbarko rajonas</v>
      </c>
      <c r="G62" s="34" t="str">
        <f>'2 lentelė'!G62</f>
        <v>09.1.3-CPVA-R-705</v>
      </c>
      <c r="H62" s="34" t="str">
        <f>'2 lentelė'!H62</f>
        <v>R</v>
      </c>
      <c r="I62" s="34">
        <f>'2 lentelė'!I62</f>
        <v>0</v>
      </c>
      <c r="J62" s="42">
        <f>'2 lentelė'!J62</f>
        <v>226080</v>
      </c>
      <c r="K62" s="42">
        <f>'2 lentelė'!K62</f>
        <v>16956</v>
      </c>
      <c r="L62" s="42">
        <f>'2 lentelė'!L62</f>
        <v>16956</v>
      </c>
      <c r="M62" s="42">
        <f>'2 lentelė'!M62</f>
        <v>0</v>
      </c>
      <c r="N62" s="42">
        <f>'2 lentelė'!N62</f>
        <v>0</v>
      </c>
      <c r="O62" s="42">
        <f>'2 lentelė'!O62</f>
        <v>192168</v>
      </c>
      <c r="P62" s="58">
        <f>'2 lentelė'!P62</f>
        <v>0</v>
      </c>
      <c r="Q62" s="56">
        <v>43132</v>
      </c>
      <c r="R62" s="56">
        <v>43160</v>
      </c>
      <c r="S62" s="47">
        <f t="shared" si="0"/>
        <v>-0.93333333333333335</v>
      </c>
      <c r="T62" s="59"/>
    </row>
    <row r="63" spans="1:20" ht="29.25" customHeight="1" x14ac:dyDescent="0.25">
      <c r="A63" s="34" t="str">
        <f>'2 lentelė'!A63</f>
        <v>2.1.1.3.3</v>
      </c>
      <c r="B63" s="34" t="str">
        <f>'2 lentelė'!B63</f>
        <v>R087705-230000-1181</v>
      </c>
      <c r="C63" s="35" t="str">
        <f>'2 lentelė'!C63</f>
        <v>Ikimokyklinio ir priešmokyklinio ugdymo prieinamumo didinimas, modernizuojant Tauragės vaikų reabilitacijos centro-mokyklos "Pušelė“ ugdymo aplinką</v>
      </c>
      <c r="D63" s="34" t="str">
        <f>'2 lentelė'!D63</f>
        <v>TRSA</v>
      </c>
      <c r="E63" s="34" t="str">
        <f>'2 lentelė'!E63</f>
        <v>ŠMM</v>
      </c>
      <c r="F63" s="34" t="str">
        <f>'2 lentelė'!F63</f>
        <v>Tauragės miestas</v>
      </c>
      <c r="G63" s="34" t="str">
        <f>'2 lentelė'!G63</f>
        <v>09.1.3-CPVA-R-705</v>
      </c>
      <c r="H63" s="34" t="str">
        <f>'2 lentelė'!H63</f>
        <v>R</v>
      </c>
      <c r="I63" s="34">
        <f>'2 lentelė'!I63</f>
        <v>0</v>
      </c>
      <c r="J63" s="42">
        <f>'2 lentelė'!J63</f>
        <v>312531.76470588235</v>
      </c>
      <c r="K63" s="42">
        <f>'2 lentelė'!K63</f>
        <v>23439.882352941175</v>
      </c>
      <c r="L63" s="42">
        <f>'2 lentelė'!L63</f>
        <v>23439.882352941175</v>
      </c>
      <c r="M63" s="42">
        <f>'2 lentelė'!M63</f>
        <v>0</v>
      </c>
      <c r="N63" s="42">
        <f>'2 lentelė'!N63</f>
        <v>0</v>
      </c>
      <c r="O63" s="42">
        <f>'2 lentelė'!O63</f>
        <v>265652</v>
      </c>
      <c r="P63" s="58">
        <f>'2 lentelė'!P63</f>
        <v>0</v>
      </c>
      <c r="Q63" s="56">
        <v>43132</v>
      </c>
      <c r="R63" s="56">
        <v>43160</v>
      </c>
      <c r="S63" s="47">
        <f t="shared" si="0"/>
        <v>-0.93333333333333335</v>
      </c>
      <c r="T63" s="59"/>
    </row>
    <row r="64" spans="1:20" ht="29.25" customHeight="1" x14ac:dyDescent="0.25">
      <c r="A64" s="36" t="str">
        <f>'2 lentelė'!A64</f>
        <v>2.1.2.</v>
      </c>
      <c r="B64" s="36" t="str">
        <f>'2 lentelė'!B64</f>
        <v/>
      </c>
      <c r="C64" s="37" t="str">
        <f>'2 lentelė'!C64</f>
        <v>Uždavinys. Gerinti sveikatos priežiūros įstaigų infrastruktūrą, kelti paslaugų kokybę ir jų prieinamumą (ypač tikslinėms grupėms), diegti sveiko senėjimo procesą regione.</v>
      </c>
      <c r="D64" s="36">
        <f>'2 lentelė'!D64</f>
        <v>0</v>
      </c>
      <c r="E64" s="36">
        <f>'2 lentelė'!E64</f>
        <v>0</v>
      </c>
      <c r="F64" s="36">
        <f>'2 lentelė'!F64</f>
        <v>0</v>
      </c>
      <c r="G64" s="36">
        <f>'2 lentelė'!G64</f>
        <v>0</v>
      </c>
      <c r="H64" s="36">
        <f>'2 lentelė'!H64</f>
        <v>0</v>
      </c>
      <c r="I64" s="36">
        <f>'2 lentelė'!I64</f>
        <v>0</v>
      </c>
      <c r="J64" s="40">
        <f>'2 lentelė'!J64</f>
        <v>0</v>
      </c>
      <c r="K64" s="40">
        <f>'2 lentelė'!K64</f>
        <v>0</v>
      </c>
      <c r="L64" s="40">
        <f>'2 lentelė'!L64</f>
        <v>0</v>
      </c>
      <c r="M64" s="40">
        <f>'2 lentelė'!M64</f>
        <v>0</v>
      </c>
      <c r="N64" s="40">
        <f>'2 lentelė'!N64</f>
        <v>0</v>
      </c>
      <c r="O64" s="40">
        <f>'2 lentelė'!O64</f>
        <v>0</v>
      </c>
      <c r="P64" s="40">
        <f>'2 lentelė'!P64</f>
        <v>0</v>
      </c>
      <c r="Q64" s="44"/>
      <c r="R64" s="44"/>
      <c r="S64" s="49">
        <f t="shared" si="0"/>
        <v>0</v>
      </c>
      <c r="T64" s="59"/>
    </row>
    <row r="65" spans="1:20" ht="29.25" customHeight="1" x14ac:dyDescent="0.25">
      <c r="A65" s="38" t="str">
        <f>'2 lentelė'!A65</f>
        <v>2.1.2.1</v>
      </c>
      <c r="B65" s="38" t="str">
        <f>'2 lentelė'!B65</f>
        <v/>
      </c>
      <c r="C65" s="39" t="str">
        <f>'2 lentelė'!C65</f>
        <v>Priemonė: Sveikos gyvensenos skatinimas Tauragės regione</v>
      </c>
      <c r="D65" s="38">
        <f>'2 lentelė'!D65</f>
        <v>0</v>
      </c>
      <c r="E65" s="38">
        <f>'2 lentelė'!E65</f>
        <v>0</v>
      </c>
      <c r="F65" s="38">
        <f>'2 lentelė'!F65</f>
        <v>0</v>
      </c>
      <c r="G65" s="38">
        <f>'2 lentelė'!G65</f>
        <v>0</v>
      </c>
      <c r="H65" s="38">
        <f>'2 lentelė'!H65</f>
        <v>0</v>
      </c>
      <c r="I65" s="38">
        <f>'2 lentelė'!I65</f>
        <v>0</v>
      </c>
      <c r="J65" s="41">
        <f>'2 lentelė'!J65</f>
        <v>0</v>
      </c>
      <c r="K65" s="41">
        <f>'2 lentelė'!K65</f>
        <v>0</v>
      </c>
      <c r="L65" s="41">
        <f>'2 lentelė'!L65</f>
        <v>0</v>
      </c>
      <c r="M65" s="41">
        <f>'2 lentelė'!M65</f>
        <v>0</v>
      </c>
      <c r="N65" s="41">
        <f>'2 lentelė'!N65</f>
        <v>0</v>
      </c>
      <c r="O65" s="41">
        <f>'2 lentelė'!O65</f>
        <v>0</v>
      </c>
      <c r="P65" s="41">
        <f>'2 lentelė'!P65</f>
        <v>0</v>
      </c>
      <c r="Q65" s="45"/>
      <c r="R65" s="45"/>
      <c r="S65" s="50">
        <f t="shared" si="0"/>
        <v>0</v>
      </c>
      <c r="T65" s="59"/>
    </row>
    <row r="66" spans="1:20" ht="29.25" customHeight="1" x14ac:dyDescent="0.25">
      <c r="A66" s="34" t="str">
        <f>'2 lentelė'!A66</f>
        <v>2.1.2.1.1</v>
      </c>
      <c r="B66" s="34" t="str">
        <f>'2 lentelė'!B66</f>
        <v>R086630-470000-1184</v>
      </c>
      <c r="C66" s="35" t="str">
        <f>'2 lentelė'!C66</f>
        <v>Sveikos gyvensenos skatinimas Pagėgių savivaldybėje</v>
      </c>
      <c r="D66" s="34" t="str">
        <f>'2 lentelė'!D66</f>
        <v>PSA</v>
      </c>
      <c r="E66" s="34" t="str">
        <f>'2 lentelė'!E66</f>
        <v>SAM</v>
      </c>
      <c r="F66" s="34" t="str">
        <f>'2 lentelė'!F66</f>
        <v>Pagėgių savivalybė</v>
      </c>
      <c r="G66" s="34" t="str">
        <f>'2 lentelė'!G66</f>
        <v>08.4.2-ESFA-R-630</v>
      </c>
      <c r="H66" s="34" t="str">
        <f>'2 lentelė'!H66</f>
        <v>R</v>
      </c>
      <c r="I66" s="34">
        <f>'2 lentelė'!I66</f>
        <v>0</v>
      </c>
      <c r="J66" s="42">
        <f>'2 lentelė'!J66</f>
        <v>46877.647058823532</v>
      </c>
      <c r="K66" s="42">
        <f>'2 lentelė'!K66</f>
        <v>3515.8235294117649</v>
      </c>
      <c r="L66" s="42">
        <f>'2 lentelė'!L66</f>
        <v>3515.8235294117649</v>
      </c>
      <c r="M66" s="42">
        <f>'2 lentelė'!M66</f>
        <v>0</v>
      </c>
      <c r="N66" s="42">
        <f>'2 lentelė'!N66</f>
        <v>0</v>
      </c>
      <c r="O66" s="42">
        <f>'2 lentelė'!O66</f>
        <v>39846</v>
      </c>
      <c r="P66" s="58">
        <f>'2 lentelė'!P66</f>
        <v>0</v>
      </c>
      <c r="Q66" s="56">
        <v>43252</v>
      </c>
      <c r="R66" s="56">
        <v>43284</v>
      </c>
      <c r="S66" s="47">
        <f t="shared" si="0"/>
        <v>-1.0666666666666667</v>
      </c>
      <c r="T66" s="59"/>
    </row>
    <row r="67" spans="1:20" ht="29.25" customHeight="1" x14ac:dyDescent="0.25">
      <c r="A67" s="34" t="str">
        <f>'2 lentelė'!A67</f>
        <v>2.1.2.1.2</v>
      </c>
      <c r="B67" s="34" t="str">
        <f>'2 lentelė'!B67</f>
        <v>R086630-470000-1185</v>
      </c>
      <c r="C67" s="35" t="str">
        <f>'2 lentelė'!C67</f>
        <v xml:space="preserve">Jurbarko rajono gyventojų sveikos gyvensenos skatinimas  </v>
      </c>
      <c r="D67" s="34" t="str">
        <f>'2 lentelė'!D67</f>
        <v>JRS VSB</v>
      </c>
      <c r="E67" s="34" t="str">
        <f>'2 lentelė'!E67</f>
        <v>SAM</v>
      </c>
      <c r="F67" s="34" t="str">
        <f>'2 lentelė'!F67</f>
        <v>Jurbarko rajonas</v>
      </c>
      <c r="G67" s="34" t="str">
        <f>'2 lentelė'!G67</f>
        <v>08.4.2-ESFA-R-630</v>
      </c>
      <c r="H67" s="34" t="str">
        <f>'2 lentelė'!H67</f>
        <v>R</v>
      </c>
      <c r="I67" s="34">
        <f>'2 lentelė'!I67</f>
        <v>0</v>
      </c>
      <c r="J67" s="42">
        <f>'2 lentelė'!J67</f>
        <v>137798.82352941178</v>
      </c>
      <c r="K67" s="42">
        <f>'2 lentelė'!K67</f>
        <v>10334.911764705883</v>
      </c>
      <c r="L67" s="42">
        <f>'2 lentelė'!L67</f>
        <v>10334.911764705883</v>
      </c>
      <c r="M67" s="42">
        <f>'2 lentelė'!M67</f>
        <v>0</v>
      </c>
      <c r="N67" s="42">
        <f>'2 lentelė'!N67</f>
        <v>0</v>
      </c>
      <c r="O67" s="42">
        <f>'2 lentelė'!O67</f>
        <v>117129</v>
      </c>
      <c r="P67" s="58">
        <f>'2 lentelė'!P67</f>
        <v>0</v>
      </c>
      <c r="Q67" s="56">
        <v>43259</v>
      </c>
      <c r="R67" s="56">
        <v>43259</v>
      </c>
      <c r="S67" s="47" t="str">
        <f t="shared" si="0"/>
        <v>-</v>
      </c>
      <c r="T67" s="59"/>
    </row>
    <row r="68" spans="1:20" ht="29.25" customHeight="1" x14ac:dyDescent="0.25">
      <c r="A68" s="34" t="str">
        <f>'2 lentelė'!A68</f>
        <v>2.1.2.1.3</v>
      </c>
      <c r="B68" s="34" t="str">
        <f>'2 lentelė'!B68</f>
        <v>R086630-470000-1186</v>
      </c>
      <c r="C68" s="35" t="str">
        <f>'2 lentelė'!C68</f>
        <v>Sveikam gyvenimui sakome - TAIP!</v>
      </c>
      <c r="D68" s="34" t="str">
        <f>'2 lentelė'!D68</f>
        <v>TRS VSB</v>
      </c>
      <c r="E68" s="34" t="str">
        <f>'2 lentelė'!E68</f>
        <v>SAM</v>
      </c>
      <c r="F68" s="34" t="str">
        <f>'2 lentelė'!F68</f>
        <v xml:space="preserve">Tauragės raj.  </v>
      </c>
      <c r="G68" s="34" t="str">
        <f>'2 lentelė'!G68</f>
        <v>08.4.2-ESFA-R-630</v>
      </c>
      <c r="H68" s="34" t="str">
        <f>'2 lentelė'!H68</f>
        <v>R</v>
      </c>
      <c r="I68" s="34">
        <f>'2 lentelė'!I68</f>
        <v>0</v>
      </c>
      <c r="J68" s="42">
        <f>'2 lentelė'!J68</f>
        <v>190492.9411764706</v>
      </c>
      <c r="K68" s="42">
        <f>'2 lentelė'!K68</f>
        <v>14286.970588235294</v>
      </c>
      <c r="L68" s="42">
        <f>'2 lentelė'!L68</f>
        <v>14286.970588235294</v>
      </c>
      <c r="M68" s="42">
        <f>'2 lentelė'!M68</f>
        <v>0</v>
      </c>
      <c r="N68" s="42">
        <f>'2 lentelė'!N68</f>
        <v>0</v>
      </c>
      <c r="O68" s="42">
        <f>'2 lentelė'!O68</f>
        <v>161919</v>
      </c>
      <c r="P68" s="58">
        <f>'2 lentelė'!P68</f>
        <v>0</v>
      </c>
      <c r="Q68" s="56">
        <v>43252</v>
      </c>
      <c r="R68" s="56">
        <v>43286</v>
      </c>
      <c r="S68" s="47">
        <f t="shared" si="0"/>
        <v>-1.1333333333333333</v>
      </c>
      <c r="T68" s="59"/>
    </row>
    <row r="69" spans="1:20" ht="29.25" customHeight="1" x14ac:dyDescent="0.25">
      <c r="A69" s="34" t="str">
        <f>'2 lentelė'!A69</f>
        <v>2.1.2.1.4</v>
      </c>
      <c r="B69" s="34" t="str">
        <f>'2 lentelė'!B69</f>
        <v>R086630-470000-1187</v>
      </c>
      <c r="C69" s="35" t="str">
        <f>'2 lentelė'!C69</f>
        <v>Šilalės rajono gyventojų sveikatos stiprinimas ir sveikos gyvensenos ugdymas</v>
      </c>
      <c r="D69" s="34" t="str">
        <f>'2 lentelė'!D69</f>
        <v>ŠRS VSB</v>
      </c>
      <c r="E69" s="34" t="str">
        <f>'2 lentelė'!E69</f>
        <v>SAM</v>
      </c>
      <c r="F69" s="34" t="str">
        <f>'2 lentelė'!F69</f>
        <v xml:space="preserve">Šilalės raj.  </v>
      </c>
      <c r="G69" s="34" t="str">
        <f>'2 lentelė'!G69</f>
        <v>08.4.2-ESFA-R-630</v>
      </c>
      <c r="H69" s="34" t="str">
        <f>'2 lentelė'!H69</f>
        <v>R</v>
      </c>
      <c r="I69" s="34">
        <f>'2 lentelė'!I69</f>
        <v>0</v>
      </c>
      <c r="J69" s="42">
        <f>'2 lentelė'!J69</f>
        <v>121941.17647058824</v>
      </c>
      <c r="K69" s="42">
        <f>'2 lentelė'!K69</f>
        <v>9145.5882352941171</v>
      </c>
      <c r="L69" s="42">
        <f>'2 lentelė'!L69</f>
        <v>9145.5882352941171</v>
      </c>
      <c r="M69" s="42">
        <f>'2 lentelė'!M69</f>
        <v>0</v>
      </c>
      <c r="N69" s="42">
        <f>'2 lentelė'!N69</f>
        <v>0</v>
      </c>
      <c r="O69" s="42">
        <f>'2 lentelė'!O69</f>
        <v>103650</v>
      </c>
      <c r="P69" s="58">
        <f>'2 lentelė'!P69</f>
        <v>0</v>
      </c>
      <c r="Q69" s="56">
        <v>43252</v>
      </c>
      <c r="R69" s="56">
        <v>43285</v>
      </c>
      <c r="S69" s="47">
        <f t="shared" ref="S69:S132" si="1">IF(O69&gt;0,IF(Q69&gt;=R69,"-",(Q69-R69)/30),0)</f>
        <v>-1.1000000000000001</v>
      </c>
      <c r="T69" s="59"/>
    </row>
    <row r="70" spans="1:20" ht="29.25" customHeight="1" x14ac:dyDescent="0.25">
      <c r="A70" s="38" t="str">
        <f>'2 lentelė'!A70</f>
        <v>2.1.2.2</v>
      </c>
      <c r="B70" s="38" t="str">
        <f>'2 lentelė'!B70</f>
        <v/>
      </c>
      <c r="C70" s="39" t="str">
        <f>'2 lentelė'!C70</f>
        <v>Priemonė: Priemonių, gerinančių ambulatorinių sveikatos priežiūros paslaugų prieinamumą tuberkulioze sergantiems asmenims, įgyvendinimas</v>
      </c>
      <c r="D70" s="38">
        <f>'2 lentelė'!D70</f>
        <v>0</v>
      </c>
      <c r="E70" s="38">
        <f>'2 lentelė'!E70</f>
        <v>0</v>
      </c>
      <c r="F70" s="38">
        <f>'2 lentelė'!F70</f>
        <v>0</v>
      </c>
      <c r="G70" s="38">
        <f>'2 lentelė'!G70</f>
        <v>0</v>
      </c>
      <c r="H70" s="38">
        <f>'2 lentelė'!H70</f>
        <v>0</v>
      </c>
      <c r="I70" s="38">
        <f>'2 lentelė'!I70</f>
        <v>0</v>
      </c>
      <c r="J70" s="41">
        <f>'2 lentelė'!J70</f>
        <v>0</v>
      </c>
      <c r="K70" s="41">
        <f>'2 lentelė'!K70</f>
        <v>0</v>
      </c>
      <c r="L70" s="41">
        <f>'2 lentelė'!L70</f>
        <v>0</v>
      </c>
      <c r="M70" s="41">
        <f>'2 lentelė'!M70</f>
        <v>0</v>
      </c>
      <c r="N70" s="41">
        <f>'2 lentelė'!N70</f>
        <v>0</v>
      </c>
      <c r="O70" s="41">
        <f>'2 lentelė'!O70</f>
        <v>0</v>
      </c>
      <c r="P70" s="41">
        <f>'2 lentelė'!P70</f>
        <v>0</v>
      </c>
      <c r="Q70" s="45"/>
      <c r="R70" s="45"/>
      <c r="S70" s="50">
        <f t="shared" si="1"/>
        <v>0</v>
      </c>
      <c r="T70" s="59"/>
    </row>
    <row r="71" spans="1:20" ht="29.25" customHeight="1" x14ac:dyDescent="0.25">
      <c r="A71" s="34" t="str">
        <f>'2 lentelė'!A71</f>
        <v>2.1.2.2.1</v>
      </c>
      <c r="B71" s="34" t="str">
        <f>'2 lentelė'!B71</f>
        <v>R086615-470000-1189</v>
      </c>
      <c r="C71" s="35" t="str">
        <f>'2 lentelė'!C71</f>
        <v>Priemonių, gerinančių ambulatorinių asmens sveikatos priežiūros paslaugų prieinamumą tuberkulioze sergantiems asmenims Jurbarko rajone, įgyvendinimas</v>
      </c>
      <c r="D71" s="34" t="str">
        <f>'2 lentelė'!D71</f>
        <v>JRS PSPC</v>
      </c>
      <c r="E71" s="34" t="str">
        <f>'2 lentelė'!E71</f>
        <v>SAM</v>
      </c>
      <c r="F71" s="34" t="str">
        <f>'2 lentelė'!F71</f>
        <v>Jurbarko rajonas</v>
      </c>
      <c r="G71" s="34" t="str">
        <f>'2 lentelė'!G71</f>
        <v xml:space="preserve">08.4.2-ESFA-R-615 </v>
      </c>
      <c r="H71" s="34" t="str">
        <f>'2 lentelė'!H71</f>
        <v>R</v>
      </c>
      <c r="I71" s="34">
        <f>'2 lentelė'!I71</f>
        <v>0</v>
      </c>
      <c r="J71" s="42">
        <f>'2 lentelė'!J71</f>
        <v>12312.235294117647</v>
      </c>
      <c r="K71" s="42">
        <f>'2 lentelė'!K71</f>
        <v>923.4176470588236</v>
      </c>
      <c r="L71" s="42">
        <f>'2 lentelė'!L71</f>
        <v>923.4176470588236</v>
      </c>
      <c r="M71" s="42">
        <f>'2 lentelė'!M71</f>
        <v>0</v>
      </c>
      <c r="N71" s="42">
        <f>'2 lentelė'!N71</f>
        <v>0</v>
      </c>
      <c r="O71" s="42">
        <f>'2 lentelė'!O71</f>
        <v>10465.4</v>
      </c>
      <c r="P71" s="58">
        <f>'2 lentelė'!P71</f>
        <v>0</v>
      </c>
      <c r="Q71" s="56">
        <v>43282</v>
      </c>
      <c r="R71" s="56">
        <v>43313</v>
      </c>
      <c r="S71" s="47">
        <f t="shared" si="1"/>
        <v>-1.0333333333333334</v>
      </c>
      <c r="T71" s="59"/>
    </row>
    <row r="72" spans="1:20" ht="29.25" customHeight="1" x14ac:dyDescent="0.25">
      <c r="A72" s="34" t="str">
        <f>'2 lentelė'!A72</f>
        <v>2.1.2.2.2</v>
      </c>
      <c r="B72" s="34" t="str">
        <f>'2 lentelė'!B72</f>
        <v>R086615-470000-1190</v>
      </c>
      <c r="C72" s="35" t="str">
        <f>'2 lentelė'!C72</f>
        <v>Pagėgių savivaldybės gyventojų  sergančių tuberkulioze sveikatos priežiūros paslaugų prieinamumo gerinimas</v>
      </c>
      <c r="D72" s="34" t="str">
        <f>'2 lentelė'!D72</f>
        <v>PSA</v>
      </c>
      <c r="E72" s="34" t="str">
        <f>'2 lentelė'!E72</f>
        <v>SAM</v>
      </c>
      <c r="F72" s="34" t="str">
        <f>'2 lentelė'!F72</f>
        <v>Pagėgių sav.</v>
      </c>
      <c r="G72" s="34" t="str">
        <f>'2 lentelė'!G72</f>
        <v xml:space="preserve">08.4.2-ESFA-R-615 </v>
      </c>
      <c r="H72" s="34" t="str">
        <f>'2 lentelė'!H72</f>
        <v>R</v>
      </c>
      <c r="I72" s="34">
        <f>'2 lentelė'!I72</f>
        <v>0</v>
      </c>
      <c r="J72" s="42">
        <f>'2 lentelė'!J72</f>
        <v>4317</v>
      </c>
      <c r="K72" s="42">
        <f>'2 lentelė'!K72</f>
        <v>323.7</v>
      </c>
      <c r="L72" s="42">
        <f>'2 lentelė'!L72</f>
        <v>323.7</v>
      </c>
      <c r="M72" s="42">
        <f>'2 lentelė'!M72</f>
        <v>0</v>
      </c>
      <c r="N72" s="42">
        <f>'2 lentelė'!N72</f>
        <v>0</v>
      </c>
      <c r="O72" s="42">
        <f>'2 lentelė'!O72</f>
        <v>3669.6</v>
      </c>
      <c r="P72" s="58">
        <f>'2 lentelė'!P72</f>
        <v>0</v>
      </c>
      <c r="Q72" s="56">
        <v>43344</v>
      </c>
      <c r="R72" s="56">
        <v>43285</v>
      </c>
      <c r="S72" s="47" t="str">
        <f t="shared" si="1"/>
        <v>-</v>
      </c>
      <c r="T72" s="59"/>
    </row>
    <row r="73" spans="1:20" ht="29.25" customHeight="1" x14ac:dyDescent="0.25">
      <c r="A73" s="34" t="str">
        <f>'2 lentelė'!A73</f>
        <v>2.1.2.2.3</v>
      </c>
      <c r="B73" s="34" t="str">
        <f>'2 lentelė'!B73</f>
        <v>R086615-470000-1191</v>
      </c>
      <c r="C73" s="35" t="str">
        <f>'2 lentelė'!C73</f>
        <v>Ambulatorinių sveikatos priežiūros paslaugų prieinamumo Šilalės PSPC gerinimas tuberkulioze sergantiems asmenims</v>
      </c>
      <c r="D73" s="34" t="str">
        <f>'2 lentelė'!D73</f>
        <v>Šilalės PSPC</v>
      </c>
      <c r="E73" s="34" t="str">
        <f>'2 lentelė'!E73</f>
        <v>SAM</v>
      </c>
      <c r="F73" s="34" t="str">
        <f>'2 lentelė'!F73</f>
        <v>Šilalės rajonas</v>
      </c>
      <c r="G73" s="34" t="str">
        <f>'2 lentelė'!G73</f>
        <v xml:space="preserve">08.4.2-ESFA-R-615 </v>
      </c>
      <c r="H73" s="34" t="str">
        <f>'2 lentelė'!H73</f>
        <v>R</v>
      </c>
      <c r="I73" s="34">
        <f>'2 lentelė'!I73</f>
        <v>0</v>
      </c>
      <c r="J73" s="42">
        <f>'2 lentelė'!J73</f>
        <v>10980</v>
      </c>
      <c r="K73" s="42">
        <f>'2 lentelė'!K73</f>
        <v>823.5</v>
      </c>
      <c r="L73" s="42">
        <f>'2 lentelė'!L73</f>
        <v>823.5</v>
      </c>
      <c r="M73" s="42">
        <f>'2 lentelė'!M73</f>
        <v>0</v>
      </c>
      <c r="N73" s="42">
        <f>'2 lentelė'!N73</f>
        <v>0</v>
      </c>
      <c r="O73" s="42">
        <f>'2 lentelė'!O73</f>
        <v>9333</v>
      </c>
      <c r="P73" s="58">
        <f>'2 lentelė'!P73</f>
        <v>0</v>
      </c>
      <c r="Q73" s="56">
        <v>43344</v>
      </c>
      <c r="R73" s="56">
        <v>43285</v>
      </c>
      <c r="S73" s="47" t="str">
        <f t="shared" si="1"/>
        <v>-</v>
      </c>
      <c r="T73" s="59"/>
    </row>
    <row r="74" spans="1:20" ht="29.25" customHeight="1" x14ac:dyDescent="0.25">
      <c r="A74" s="34" t="str">
        <f>'2 lentelė'!A74</f>
        <v>2.1.2.2.4</v>
      </c>
      <c r="B74" s="34" t="str">
        <f>'2 lentelė'!B74</f>
        <v>R086615-470000-1192</v>
      </c>
      <c r="C74" s="35" t="str">
        <f>'2 lentelė'!C74</f>
        <v>Socialinės paramos priemonių teikimas tuberkulioze sergantiems Tauragės rajono gyventojams</v>
      </c>
      <c r="D74" s="34" t="str">
        <f>'2 lentelė'!D74</f>
        <v>VŠĮ Tauragės rajono PSPC</v>
      </c>
      <c r="E74" s="34" t="str">
        <f>'2 lentelė'!E74</f>
        <v>SAM</v>
      </c>
      <c r="F74" s="34" t="str">
        <f>'2 lentelė'!F74</f>
        <v>Tauragės rajonas</v>
      </c>
      <c r="G74" s="34" t="str">
        <f>'2 lentelė'!G74</f>
        <v xml:space="preserve">08.4.2-ESFA-R-615 </v>
      </c>
      <c r="H74" s="34" t="str">
        <f>'2 lentelė'!H74</f>
        <v>R</v>
      </c>
      <c r="I74" s="34">
        <f>'2 lentelė'!I74</f>
        <v>0</v>
      </c>
      <c r="J74" s="42">
        <f>'2 lentelė'!J74</f>
        <v>17152.939999999999</v>
      </c>
      <c r="K74" s="42">
        <f>'2 lentelė'!K74</f>
        <v>1286.47</v>
      </c>
      <c r="L74" s="42">
        <f>'2 lentelė'!L74</f>
        <v>1286.47</v>
      </c>
      <c r="M74" s="42">
        <f>'2 lentelė'!M74</f>
        <v>0</v>
      </c>
      <c r="N74" s="42">
        <f>'2 lentelė'!N74</f>
        <v>0</v>
      </c>
      <c r="O74" s="42">
        <f>'2 lentelė'!O74</f>
        <v>14580</v>
      </c>
      <c r="P74" s="58">
        <f>'2 lentelė'!P74</f>
        <v>0</v>
      </c>
      <c r="Q74" s="56">
        <v>43435</v>
      </c>
      <c r="R74" s="56">
        <v>43396</v>
      </c>
      <c r="S74" s="47" t="str">
        <f t="shared" si="1"/>
        <v>-</v>
      </c>
      <c r="T74" s="59"/>
    </row>
    <row r="75" spans="1:20" ht="29.25" customHeight="1" x14ac:dyDescent="0.25">
      <c r="A75" s="38" t="str">
        <f>'2 lentelė'!A75</f>
        <v>2.1.2.3</v>
      </c>
      <c r="B75" s="38">
        <f>'2 lentelė'!B75</f>
        <v>0</v>
      </c>
      <c r="C75" s="38" t="str">
        <f>'2 lentelė'!C75</f>
        <v>Priemonė: Pirminės asmens sveikatos priežiūros veiklos efektyvumo didinimas</v>
      </c>
      <c r="D75" s="38">
        <f>'2 lentelė'!D75</f>
        <v>0</v>
      </c>
      <c r="E75" s="38">
        <f>'2 lentelė'!E75</f>
        <v>0</v>
      </c>
      <c r="F75" s="38">
        <f>'2 lentelė'!F75</f>
        <v>0</v>
      </c>
      <c r="G75" s="38">
        <f>'2 lentelė'!G75</f>
        <v>0</v>
      </c>
      <c r="H75" s="38">
        <f>'2 lentelė'!H75</f>
        <v>0</v>
      </c>
      <c r="I75" s="38">
        <f>'2 lentelė'!I75</f>
        <v>0</v>
      </c>
      <c r="J75" s="41">
        <f>'2 lentelė'!J75</f>
        <v>0</v>
      </c>
      <c r="K75" s="41">
        <f>'2 lentelė'!K75</f>
        <v>0</v>
      </c>
      <c r="L75" s="41">
        <f>'2 lentelė'!L75</f>
        <v>0</v>
      </c>
      <c r="M75" s="41">
        <f>'2 lentelė'!M75</f>
        <v>0</v>
      </c>
      <c r="N75" s="41">
        <f>'2 lentelė'!N75</f>
        <v>0</v>
      </c>
      <c r="O75" s="41">
        <f>'2 lentelė'!O75</f>
        <v>0</v>
      </c>
      <c r="P75" s="41">
        <f>'2 lentelė'!P75</f>
        <v>0</v>
      </c>
      <c r="Q75" s="45"/>
      <c r="R75" s="45"/>
      <c r="S75" s="50">
        <f t="shared" si="1"/>
        <v>0</v>
      </c>
      <c r="T75" s="59"/>
    </row>
    <row r="76" spans="1:20" ht="29.25" customHeight="1" x14ac:dyDescent="0.25">
      <c r="A76" s="34" t="str">
        <f>'2 lentelė'!A76</f>
        <v>2.1.2.3.1</v>
      </c>
      <c r="B76" s="34" t="str">
        <f>'2 lentelė'!B76</f>
        <v>R086609-270000-0001</v>
      </c>
      <c r="C76" s="34" t="str">
        <f>'2 lentelė'!C76</f>
        <v>Pagėgių PSPC paslaugų prieinamumo ir kokybės gerinimas</v>
      </c>
      <c r="D76" s="35" t="str">
        <f>'2 lentelė'!D76</f>
        <v>PSA</v>
      </c>
      <c r="E76" s="35" t="str">
        <f>'2 lentelė'!E76</f>
        <v>SAM</v>
      </c>
      <c r="F76" s="35" t="str">
        <f>'2 lentelė'!F76</f>
        <v>Pagėgių sav.</v>
      </c>
      <c r="G76" s="34" t="str">
        <f>'2 lentelė'!G76</f>
        <v>08.1.3-CPVA-R-609</v>
      </c>
      <c r="H76" s="34" t="str">
        <f>'2 lentelė'!H76</f>
        <v>R</v>
      </c>
      <c r="I76" s="34">
        <f>'2 lentelė'!I76</f>
        <v>0</v>
      </c>
      <c r="J76" s="42">
        <f>'2 lentelė'!J76</f>
        <v>33913.85</v>
      </c>
      <c r="K76" s="42">
        <f>'2 lentelė'!K76</f>
        <v>2543.5300000000002</v>
      </c>
      <c r="L76" s="42">
        <f>'2 lentelė'!L76</f>
        <v>2543.5300000000002</v>
      </c>
      <c r="M76" s="42">
        <f>'2 lentelė'!M76</f>
        <v>0</v>
      </c>
      <c r="N76" s="42">
        <f>'2 lentelė'!N76</f>
        <v>0</v>
      </c>
      <c r="O76" s="42">
        <f>'2 lentelė'!O76</f>
        <v>28826.79</v>
      </c>
      <c r="P76" s="58">
        <f>'2 lentelė'!P76</f>
        <v>0</v>
      </c>
      <c r="Q76" s="56">
        <v>43435</v>
      </c>
      <c r="R76" s="56"/>
      <c r="S76" s="47" t="str">
        <f t="shared" si="1"/>
        <v>-</v>
      </c>
      <c r="T76" s="59"/>
    </row>
    <row r="77" spans="1:20" ht="29.25" customHeight="1" x14ac:dyDescent="0.25">
      <c r="A77" s="34" t="str">
        <f>'2 lentelė'!A77</f>
        <v>2.1.2.3.2</v>
      </c>
      <c r="B77" s="34" t="str">
        <f>'2 lentelė'!B77</f>
        <v>R086609-270000-0002</v>
      </c>
      <c r="C77" s="34" t="str">
        <f>'2 lentelė'!C77</f>
        <v>IĮ "Pagėgių šeimos centras" veiklos efektyvumo gerinimas</v>
      </c>
      <c r="D77" s="35" t="str">
        <f>'2 lentelė'!D77</f>
        <v>IĮ "Pagėgių šeimos centras"</v>
      </c>
      <c r="E77" s="35" t="str">
        <f>'2 lentelė'!E77</f>
        <v>SAM</v>
      </c>
      <c r="F77" s="35" t="str">
        <f>'2 lentelė'!F77</f>
        <v>Pagėgių sav.</v>
      </c>
      <c r="G77" s="34" t="str">
        <f>'2 lentelė'!G77</f>
        <v>08.1.3-CPVA-R-609</v>
      </c>
      <c r="H77" s="34" t="str">
        <f>'2 lentelė'!H77</f>
        <v>R</v>
      </c>
      <c r="I77" s="34">
        <f>'2 lentelė'!I77</f>
        <v>0</v>
      </c>
      <c r="J77" s="42">
        <f>'2 lentelė'!J77</f>
        <v>34079.07</v>
      </c>
      <c r="K77" s="42">
        <f>'2 lentelė'!K77</f>
        <v>0</v>
      </c>
      <c r="L77" s="42">
        <f>'2 lentelė'!L77</f>
        <v>2555.9299999999998</v>
      </c>
      <c r="M77" s="42">
        <f>'2 lentelė'!M77</f>
        <v>2555.9299999999998</v>
      </c>
      <c r="N77" s="42">
        <f>'2 lentelė'!N77</f>
        <v>0</v>
      </c>
      <c r="O77" s="42">
        <f>'2 lentelė'!O77</f>
        <v>28967.21</v>
      </c>
      <c r="P77" s="58">
        <f>'2 lentelė'!P77</f>
        <v>0</v>
      </c>
      <c r="Q77" s="56">
        <v>43434</v>
      </c>
      <c r="R77" s="56">
        <v>43452</v>
      </c>
      <c r="S77" s="47">
        <f t="shared" si="1"/>
        <v>-0.6</v>
      </c>
      <c r="T77" s="59"/>
    </row>
    <row r="78" spans="1:20" ht="29.25" customHeight="1" x14ac:dyDescent="0.25">
      <c r="A78" s="34" t="str">
        <f>'2 lentelė'!A78</f>
        <v>2.1.2.3.3</v>
      </c>
      <c r="B78" s="34" t="str">
        <f>'2 lentelė'!B78</f>
        <v>R086609-270000-0003</v>
      </c>
      <c r="C78" s="34" t="str">
        <f>'2 lentelė'!C78</f>
        <v>Jurbarko rajono viešųjų pirminės asmens sveikatos priežiūros įstaigų veiklos efektyvumo didinimas</v>
      </c>
      <c r="D78" s="35" t="str">
        <f>'2 lentelė'!D78</f>
        <v>JPSPC</v>
      </c>
      <c r="E78" s="35" t="str">
        <f>'2 lentelė'!E78</f>
        <v>SAM</v>
      </c>
      <c r="F78" s="35" t="str">
        <f>'2 lentelė'!F78</f>
        <v>Jurbarko r.</v>
      </c>
      <c r="G78" s="34" t="str">
        <f>'2 lentelė'!G78</f>
        <v>08.1.3-CPVA-R-609</v>
      </c>
      <c r="H78" s="34" t="str">
        <f>'2 lentelė'!H78</f>
        <v>R</v>
      </c>
      <c r="I78" s="34">
        <f>'2 lentelė'!I78</f>
        <v>0</v>
      </c>
      <c r="J78" s="42">
        <f>'2 lentelė'!J78</f>
        <v>178381.68000000002</v>
      </c>
      <c r="K78" s="42">
        <f>'2 lentelė'!K78</f>
        <v>13378.64</v>
      </c>
      <c r="L78" s="42">
        <f>'2 lentelė'!L78</f>
        <v>13378.62</v>
      </c>
      <c r="M78" s="42">
        <f>'2 lentelė'!M78</f>
        <v>0</v>
      </c>
      <c r="N78" s="42">
        <f>'2 lentelė'!N78</f>
        <v>0</v>
      </c>
      <c r="O78" s="42">
        <f>'2 lentelė'!O78</f>
        <v>151624.42000000001</v>
      </c>
      <c r="P78" s="58">
        <f>'2 lentelė'!P78</f>
        <v>0</v>
      </c>
      <c r="Q78" s="56">
        <v>43405</v>
      </c>
      <c r="R78" s="56"/>
      <c r="S78" s="47" t="str">
        <f t="shared" si="1"/>
        <v>-</v>
      </c>
      <c r="T78" s="59"/>
    </row>
    <row r="79" spans="1:20" ht="29.25" customHeight="1" x14ac:dyDescent="0.25">
      <c r="A79" s="34" t="str">
        <f>'2 lentelė'!A79</f>
        <v>2.1.2.3.4</v>
      </c>
      <c r="B79" s="34" t="str">
        <f>'2 lentelė'!B79</f>
        <v>R086609-270000-0004</v>
      </c>
      <c r="C79" s="34" t="str">
        <f>'2 lentelė'!C79</f>
        <v>UAB Jurbarko šeimos klinikos pirminės asmens sveikatos priežiūros veiklos efektyvumo didinimas</v>
      </c>
      <c r="D79" s="35" t="str">
        <f>'2 lentelė'!D79</f>
        <v>UAB Jurbarko šeimos klinika</v>
      </c>
      <c r="E79" s="35" t="str">
        <f>'2 lentelė'!E79</f>
        <v>SAM</v>
      </c>
      <c r="F79" s="35" t="str">
        <f>'2 lentelė'!F79</f>
        <v>Jurbarko r.</v>
      </c>
      <c r="G79" s="34" t="str">
        <f>'2 lentelė'!G79</f>
        <v>08.1.3-CPVA-R-609</v>
      </c>
      <c r="H79" s="34" t="str">
        <f>'2 lentelė'!H79</f>
        <v>R</v>
      </c>
      <c r="I79" s="34">
        <f>'2 lentelė'!I79</f>
        <v>0</v>
      </c>
      <c r="J79" s="42">
        <f>'2 lentelė'!J79</f>
        <v>24189.1</v>
      </c>
      <c r="K79" s="42">
        <f>'2 lentelė'!K79</f>
        <v>0</v>
      </c>
      <c r="L79" s="42">
        <f>'2 lentelė'!L79</f>
        <v>1814.18</v>
      </c>
      <c r="M79" s="42">
        <f>'2 lentelė'!M79</f>
        <v>1814.19</v>
      </c>
      <c r="N79" s="42">
        <f>'2 lentelė'!N79</f>
        <v>0</v>
      </c>
      <c r="O79" s="42">
        <f>'2 lentelė'!O79</f>
        <v>20560.73</v>
      </c>
      <c r="P79" s="58">
        <f>'2 lentelė'!P79</f>
        <v>0</v>
      </c>
      <c r="Q79" s="56">
        <v>43405</v>
      </c>
      <c r="R79" s="56"/>
      <c r="S79" s="47" t="str">
        <f t="shared" si="1"/>
        <v>-</v>
      </c>
      <c r="T79" s="59"/>
    </row>
    <row r="80" spans="1:20" ht="29.25" customHeight="1" x14ac:dyDescent="0.25">
      <c r="A80" s="34" t="str">
        <f>'2 lentelė'!A80</f>
        <v>2.1.2.3.5</v>
      </c>
      <c r="B80" s="34" t="str">
        <f>'2 lentelė'!B80</f>
        <v>R086609-270000-0005</v>
      </c>
      <c r="C80" s="34" t="str">
        <f>'2 lentelė'!C80</f>
        <v>N. Dungveckienės šeimos klinikos pirminės asmens sveikatos priežiūros veiklos efektyvumo didinimas</v>
      </c>
      <c r="D80" s="35" t="str">
        <f>'2 lentelė'!D80</f>
        <v>N. Dungveckienės šeimos klinika</v>
      </c>
      <c r="E80" s="35" t="str">
        <f>'2 lentelė'!E80</f>
        <v>SAM</v>
      </c>
      <c r="F80" s="35" t="str">
        <f>'2 lentelė'!F80</f>
        <v>Jurbarko r.</v>
      </c>
      <c r="G80" s="34" t="str">
        <f>'2 lentelė'!G80</f>
        <v>08.1.3-CPVA-R-609</v>
      </c>
      <c r="H80" s="34" t="str">
        <f>'2 lentelė'!H80</f>
        <v>R</v>
      </c>
      <c r="I80" s="34">
        <f>'2 lentelė'!I80</f>
        <v>0</v>
      </c>
      <c r="J80" s="42">
        <f>'2 lentelė'!J80</f>
        <v>23626.350000000002</v>
      </c>
      <c r="K80" s="42">
        <f>'2 lentelė'!K80</f>
        <v>0</v>
      </c>
      <c r="L80" s="42">
        <f>'2 lentelė'!L80</f>
        <v>1771.97</v>
      </c>
      <c r="M80" s="42">
        <f>'2 lentelė'!M80</f>
        <v>1771.98</v>
      </c>
      <c r="N80" s="42">
        <f>'2 lentelė'!N80</f>
        <v>0</v>
      </c>
      <c r="O80" s="42">
        <f>'2 lentelė'!O80</f>
        <v>20082.400000000001</v>
      </c>
      <c r="P80" s="58">
        <f>'2 lentelė'!P80</f>
        <v>0</v>
      </c>
      <c r="Q80" s="56">
        <v>43434</v>
      </c>
      <c r="R80" s="56">
        <v>43461</v>
      </c>
      <c r="S80" s="47">
        <f t="shared" si="1"/>
        <v>-0.9</v>
      </c>
      <c r="T80" s="59"/>
    </row>
    <row r="81" spans="1:20" ht="29.25" customHeight="1" x14ac:dyDescent="0.25">
      <c r="A81" s="34" t="str">
        <f>'2 lentelė'!A81</f>
        <v>2.1.2.3.6</v>
      </c>
      <c r="B81" s="34" t="str">
        <f>'2 lentelė'!B81</f>
        <v>R086609-270000-0006</v>
      </c>
      <c r="C81" s="34" t="str">
        <f>'2 lentelė'!C81</f>
        <v>T. Švedko gydytojos kabineto pirminės asmens sveikatos priežiūros veiklos efektyvumo didinimas</v>
      </c>
      <c r="D81" s="35" t="str">
        <f>'2 lentelė'!D81</f>
        <v>T. Švedko gydytojos kabinetas</v>
      </c>
      <c r="E81" s="35" t="str">
        <f>'2 lentelė'!E81</f>
        <v>SAM</v>
      </c>
      <c r="F81" s="35" t="str">
        <f>'2 lentelė'!F81</f>
        <v>Jurbarko r.</v>
      </c>
      <c r="G81" s="34" t="str">
        <f>'2 lentelė'!G81</f>
        <v>08.1.3-CPVA-R-609</v>
      </c>
      <c r="H81" s="34" t="str">
        <f>'2 lentelė'!H81</f>
        <v>R</v>
      </c>
      <c r="I81" s="34">
        <f>'2 lentelė'!I81</f>
        <v>0</v>
      </c>
      <c r="J81" s="42">
        <f>'2 lentelė'!J81</f>
        <v>14262.54</v>
      </c>
      <c r="K81" s="42">
        <f>'2 lentelė'!K81</f>
        <v>0</v>
      </c>
      <c r="L81" s="42">
        <f>'2 lentelė'!L81</f>
        <v>1069.69</v>
      </c>
      <c r="M81" s="42">
        <f>'2 lentelė'!M81</f>
        <v>1069.7</v>
      </c>
      <c r="N81" s="42">
        <f>'2 lentelė'!N81</f>
        <v>0</v>
      </c>
      <c r="O81" s="42">
        <f>'2 lentelė'!O81</f>
        <v>12123.15</v>
      </c>
      <c r="P81" s="58">
        <f>'2 lentelė'!P81</f>
        <v>0</v>
      </c>
      <c r="Q81" s="56">
        <v>43405</v>
      </c>
      <c r="R81" s="56"/>
      <c r="S81" s="47" t="str">
        <f t="shared" si="1"/>
        <v>-</v>
      </c>
      <c r="T81" s="59"/>
    </row>
    <row r="82" spans="1:20" ht="29.25" customHeight="1" x14ac:dyDescent="0.25">
      <c r="A82" s="34" t="str">
        <f>'2 lentelė'!A82</f>
        <v>2.1.2.3.7</v>
      </c>
      <c r="B82" s="34" t="str">
        <f>'2 lentelė'!B82</f>
        <v>R086609-270000-0007</v>
      </c>
      <c r="C82" s="34" t="str">
        <f>'2 lentelė'!C82</f>
        <v>V. R. Petkinienės IĮ "Philema" pirminės asmens sveikatos priežiūros veiklos efektyvumo didinimas</v>
      </c>
      <c r="D82" s="35" t="str">
        <f>'2 lentelė'!D82</f>
        <v xml:space="preserve">V. R. Petkinienės IĮ "Philema" </v>
      </c>
      <c r="E82" s="35" t="str">
        <f>'2 lentelė'!E82</f>
        <v>SAM</v>
      </c>
      <c r="F82" s="35" t="str">
        <f>'2 lentelė'!F82</f>
        <v>Jurbarko r.</v>
      </c>
      <c r="G82" s="34" t="str">
        <f>'2 lentelė'!G82</f>
        <v>08.1.3-CPVA-R-609</v>
      </c>
      <c r="H82" s="34" t="str">
        <f>'2 lentelė'!H82</f>
        <v>R</v>
      </c>
      <c r="I82" s="34">
        <f>'2 lentelė'!I82</f>
        <v>0</v>
      </c>
      <c r="J82" s="42">
        <f>'2 lentelė'!J82</f>
        <v>21476.829999999998</v>
      </c>
      <c r="K82" s="42">
        <f>'2 lentelė'!K82</f>
        <v>0</v>
      </c>
      <c r="L82" s="42">
        <f>'2 lentelė'!L82</f>
        <v>1610.76</v>
      </c>
      <c r="M82" s="42">
        <f>'2 lentelė'!M82</f>
        <v>1610.77</v>
      </c>
      <c r="N82" s="42">
        <f>'2 lentelė'!N82</f>
        <v>0</v>
      </c>
      <c r="O82" s="42">
        <f>'2 lentelė'!O82</f>
        <v>18255.3</v>
      </c>
      <c r="P82" s="58">
        <f>'2 lentelė'!P82</f>
        <v>0</v>
      </c>
      <c r="Q82" s="56">
        <v>43405</v>
      </c>
      <c r="R82" s="56"/>
      <c r="S82" s="47" t="str">
        <f t="shared" si="1"/>
        <v>-</v>
      </c>
      <c r="T82" s="59"/>
    </row>
    <row r="83" spans="1:20" ht="29.25" customHeight="1" x14ac:dyDescent="0.25">
      <c r="A83" s="34" t="str">
        <f>'2 lentelė'!A83</f>
        <v>2.1.2.3.8</v>
      </c>
      <c r="B83" s="34" t="str">
        <f>'2 lentelė'!B83</f>
        <v>R086609-270000-0008</v>
      </c>
      <c r="C83" s="34" t="str">
        <f>'2 lentelė'!C83</f>
        <v>Sveikatos priežiūros paslaugų prieinamumo VšĮ Šilalės PSPC gerinimas</v>
      </c>
      <c r="D83" s="35" t="str">
        <f>'2 lentelė'!D83</f>
        <v>ŠPSPC</v>
      </c>
      <c r="E83" s="35" t="str">
        <f>'2 lentelė'!E83</f>
        <v>SAM</v>
      </c>
      <c r="F83" s="35" t="str">
        <f>'2 lentelė'!F83</f>
        <v>Šilalės r.</v>
      </c>
      <c r="G83" s="34" t="str">
        <f>'2 lentelė'!G83</f>
        <v>08.1.3-CPVA-R-609</v>
      </c>
      <c r="H83" s="34" t="str">
        <f>'2 lentelė'!H83</f>
        <v>R</v>
      </c>
      <c r="I83" s="34">
        <f>'2 lentelė'!I83</f>
        <v>0</v>
      </c>
      <c r="J83" s="42">
        <f>'2 lentelė'!J83</f>
        <v>100228.23</v>
      </c>
      <c r="K83" s="42">
        <f>'2 lentelė'!K83</f>
        <v>7517.12</v>
      </c>
      <c r="L83" s="42">
        <f>'2 lentelė'!L83</f>
        <v>7517.11</v>
      </c>
      <c r="M83" s="42">
        <f>'2 lentelė'!M83</f>
        <v>0</v>
      </c>
      <c r="N83" s="42">
        <f>'2 lentelė'!N83</f>
        <v>0</v>
      </c>
      <c r="O83" s="42">
        <f>'2 lentelė'!O83</f>
        <v>85194</v>
      </c>
      <c r="P83" s="58">
        <f>'2 lentelė'!P83</f>
        <v>0</v>
      </c>
      <c r="Q83" s="56">
        <v>43455</v>
      </c>
      <c r="R83" s="56">
        <v>43455</v>
      </c>
      <c r="S83" s="47" t="str">
        <f t="shared" si="1"/>
        <v>-</v>
      </c>
      <c r="T83" s="59"/>
    </row>
    <row r="84" spans="1:20" ht="29.25" customHeight="1" x14ac:dyDescent="0.25">
      <c r="A84" s="34" t="str">
        <f>'2 lentelė'!A84</f>
        <v>2.1.2.3.9</v>
      </c>
      <c r="B84" s="34" t="str">
        <f>'2 lentelė'!B84</f>
        <v>R086609-270000-0009</v>
      </c>
      <c r="C84" s="34" t="str">
        <f>'2 lentelė'!C84</f>
        <v>Gyventojų sveikatos priežiūros paslaugų gerinimas ir priklausomybės nuo opioidų mažinimas</v>
      </c>
      <c r="D84" s="35" t="str">
        <f>'2 lentelė'!D84</f>
        <v>UAB "Šilalės šeimos gydytojo praktika"</v>
      </c>
      <c r="E84" s="35" t="str">
        <f>'2 lentelė'!E84</f>
        <v>SAM</v>
      </c>
      <c r="F84" s="35" t="str">
        <f>'2 lentelė'!F84</f>
        <v>Šilalės r.</v>
      </c>
      <c r="G84" s="34" t="str">
        <f>'2 lentelė'!G84</f>
        <v>08.1.3-CPVA-R-609</v>
      </c>
      <c r="H84" s="34" t="str">
        <f>'2 lentelė'!H84</f>
        <v>R</v>
      </c>
      <c r="I84" s="34">
        <f>'2 lentelė'!I84</f>
        <v>0</v>
      </c>
      <c r="J84" s="42">
        <f>'2 lentelė'!J84</f>
        <v>52792.94</v>
      </c>
      <c r="K84" s="42">
        <f>'2 lentelė'!K84</f>
        <v>0</v>
      </c>
      <c r="L84" s="42">
        <f>'2 lentelė'!L84</f>
        <v>3959.47</v>
      </c>
      <c r="M84" s="42">
        <f>'2 lentelė'!M84</f>
        <v>3959.47</v>
      </c>
      <c r="N84" s="42">
        <f>'2 lentelė'!N84</f>
        <v>0</v>
      </c>
      <c r="O84" s="42">
        <f>'2 lentelė'!O84</f>
        <v>44874</v>
      </c>
      <c r="P84" s="58">
        <f>'2 lentelė'!P84</f>
        <v>0</v>
      </c>
      <c r="Q84" s="56">
        <v>43462</v>
      </c>
      <c r="R84" s="56">
        <v>43462</v>
      </c>
      <c r="S84" s="47" t="str">
        <f t="shared" si="1"/>
        <v>-</v>
      </c>
      <c r="T84" s="59"/>
    </row>
    <row r="85" spans="1:20" ht="29.25" customHeight="1" x14ac:dyDescent="0.25">
      <c r="A85" s="34" t="str">
        <f>'2 lentelė'!A85</f>
        <v>2.1.2.3.10</v>
      </c>
      <c r="B85" s="34" t="str">
        <f>'2 lentelė'!B85</f>
        <v>R086609-270000-0010</v>
      </c>
      <c r="C85" s="34" t="str">
        <f>'2 lentelė'!C85</f>
        <v>Ambulatorinių sveikatos priežiūros paslaugų prieinamumo gerinimas VšĮ Pajūrio ambulatorijoje</v>
      </c>
      <c r="D85" s="35" t="str">
        <f>'2 lentelė'!D85</f>
        <v>Viešoji įstaiga Pajūrio ambulatorija</v>
      </c>
      <c r="E85" s="35" t="str">
        <f>'2 lentelė'!E85</f>
        <v>SAM</v>
      </c>
      <c r="F85" s="35" t="str">
        <f>'2 lentelė'!F85</f>
        <v>Šilalės r.</v>
      </c>
      <c r="G85" s="34" t="str">
        <f>'2 lentelė'!G85</f>
        <v>08.1.3-CPVA-R-609</v>
      </c>
      <c r="H85" s="34" t="str">
        <f>'2 lentelė'!H85</f>
        <v>R</v>
      </c>
      <c r="I85" s="34">
        <f>'2 lentelė'!I85</f>
        <v>0</v>
      </c>
      <c r="J85" s="42">
        <f>'2 lentelė'!J85</f>
        <v>21270.58</v>
      </c>
      <c r="K85" s="42">
        <f>'2 lentelė'!K85</f>
        <v>1595.29</v>
      </c>
      <c r="L85" s="42">
        <f>'2 lentelė'!L85</f>
        <v>1595.29</v>
      </c>
      <c r="M85" s="42">
        <f>'2 lentelė'!M85</f>
        <v>0</v>
      </c>
      <c r="N85" s="42">
        <f>'2 lentelė'!N85</f>
        <v>0</v>
      </c>
      <c r="O85" s="42">
        <f>'2 lentelė'!O85</f>
        <v>18080</v>
      </c>
      <c r="P85" s="58">
        <f>'2 lentelė'!P85</f>
        <v>0</v>
      </c>
      <c r="Q85" s="56">
        <v>43435</v>
      </c>
      <c r="R85" s="56"/>
      <c r="S85" s="47" t="str">
        <f t="shared" si="1"/>
        <v>-</v>
      </c>
      <c r="T85" s="59"/>
    </row>
    <row r="86" spans="1:20" ht="29.25" customHeight="1" x14ac:dyDescent="0.25">
      <c r="A86" s="34" t="str">
        <f>'2 lentelė'!A86</f>
        <v>2.1.2.3.11</v>
      </c>
      <c r="B86" s="34" t="str">
        <f>'2 lentelė'!B86</f>
        <v>R086609-270000-0011</v>
      </c>
      <c r="C86" s="34" t="str">
        <f>'2 lentelė'!C86</f>
        <v>VšĮ Laukuvos ambulatorijos teikiamų paslaugų kokybės gerinimas</v>
      </c>
      <c r="D86" s="35" t="str">
        <f>'2 lentelė'!D86</f>
        <v>Viešoji įstaiga Laukuvos ambulatorija</v>
      </c>
      <c r="E86" s="35" t="str">
        <f>'2 lentelė'!E86</f>
        <v>SAM</v>
      </c>
      <c r="F86" s="35" t="str">
        <f>'2 lentelė'!F86</f>
        <v>Šilalės r.</v>
      </c>
      <c r="G86" s="34" t="str">
        <f>'2 lentelė'!G86</f>
        <v>08.1.3-CPVA-R-609</v>
      </c>
      <c r="H86" s="34" t="str">
        <f>'2 lentelė'!H86</f>
        <v>R</v>
      </c>
      <c r="I86" s="34">
        <f>'2 lentelė'!I86</f>
        <v>0</v>
      </c>
      <c r="J86" s="42">
        <f>'2 lentelė'!J86</f>
        <v>18170.59</v>
      </c>
      <c r="K86" s="42">
        <f>'2 lentelė'!K86</f>
        <v>1362.8</v>
      </c>
      <c r="L86" s="42">
        <f>'2 lentelė'!L86</f>
        <v>1362.79</v>
      </c>
      <c r="M86" s="42">
        <f>'2 lentelė'!M86</f>
        <v>0</v>
      </c>
      <c r="N86" s="42">
        <f>'2 lentelė'!N86</f>
        <v>0</v>
      </c>
      <c r="O86" s="42">
        <f>'2 lentelė'!O86</f>
        <v>15445</v>
      </c>
      <c r="P86" s="58">
        <f>'2 lentelė'!P86</f>
        <v>0</v>
      </c>
      <c r="Q86" s="56">
        <v>43465</v>
      </c>
      <c r="R86" s="56">
        <v>43465</v>
      </c>
      <c r="S86" s="47" t="str">
        <f t="shared" si="1"/>
        <v>-</v>
      </c>
      <c r="T86" s="59"/>
    </row>
    <row r="87" spans="1:20" ht="29.25" customHeight="1" x14ac:dyDescent="0.25">
      <c r="A87" s="34" t="str">
        <f>'2 lentelė'!A87</f>
        <v>2.1.2.3.12</v>
      </c>
      <c r="B87" s="34" t="str">
        <f>'2 lentelė'!B87</f>
        <v>R086609-270000-0012</v>
      </c>
      <c r="C87" s="34" t="str">
        <f>'2 lentelė'!C87</f>
        <v>Ambulatorinių sveikatos priežiūros paslaugų prieinamumo gerinimas VšĮ Kvėdarnos ambulatorijoje</v>
      </c>
      <c r="D87" s="35" t="str">
        <f>'2 lentelė'!D87</f>
        <v>Viešoji įstaiga Kvėdarnos ambulatorija</v>
      </c>
      <c r="E87" s="35" t="str">
        <f>'2 lentelė'!E87</f>
        <v>SAM</v>
      </c>
      <c r="F87" s="35" t="str">
        <f>'2 lentelė'!F87</f>
        <v>Šilalės r.</v>
      </c>
      <c r="G87" s="34" t="str">
        <f>'2 lentelė'!G87</f>
        <v>08.1.3-CPVA-R-609</v>
      </c>
      <c r="H87" s="34" t="str">
        <f>'2 lentelė'!H87</f>
        <v>R</v>
      </c>
      <c r="I87" s="34">
        <f>'2 lentelė'!I87</f>
        <v>0</v>
      </c>
      <c r="J87" s="42">
        <f>'2 lentelė'!J87</f>
        <v>24982.35</v>
      </c>
      <c r="K87" s="42">
        <f>'2 lentelė'!K87</f>
        <v>1873.68</v>
      </c>
      <c r="L87" s="42">
        <f>'2 lentelė'!L87</f>
        <v>1873.67</v>
      </c>
      <c r="M87" s="42">
        <f>'2 lentelė'!M87</f>
        <v>0</v>
      </c>
      <c r="N87" s="42">
        <f>'2 lentelė'!N87</f>
        <v>0</v>
      </c>
      <c r="O87" s="42">
        <f>'2 lentelė'!O87</f>
        <v>21235</v>
      </c>
      <c r="P87" s="58">
        <f>'2 lentelė'!P87</f>
        <v>0</v>
      </c>
      <c r="Q87" s="56">
        <v>43435</v>
      </c>
      <c r="R87" s="56"/>
      <c r="S87" s="47" t="str">
        <f t="shared" si="1"/>
        <v>-</v>
      </c>
      <c r="T87" s="59"/>
    </row>
    <row r="88" spans="1:20" ht="29.25" customHeight="1" x14ac:dyDescent="0.25">
      <c r="A88" s="34" t="str">
        <f>'2 lentelė'!A88</f>
        <v>2.1.2.3.13</v>
      </c>
      <c r="B88" s="34" t="str">
        <f>'2 lentelė'!B88</f>
        <v>R086609-270000-0013</v>
      </c>
      <c r="C88" s="34" t="str">
        <f>'2 lentelė'!C88</f>
        <v>VšĮ Kaltinėnų PSPC paslaugų kokybės gerinimas</v>
      </c>
      <c r="D88" s="35" t="str">
        <f>'2 lentelė'!D88</f>
        <v>VšĮ Kaltinėnų PSPC</v>
      </c>
      <c r="E88" s="35" t="str">
        <f>'2 lentelė'!E88</f>
        <v>SAM</v>
      </c>
      <c r="F88" s="35" t="str">
        <f>'2 lentelė'!F88</f>
        <v>Šilalės r.</v>
      </c>
      <c r="G88" s="34" t="str">
        <f>'2 lentelė'!G88</f>
        <v>08.1.3-CPVA-R-609</v>
      </c>
      <c r="H88" s="34" t="str">
        <f>'2 lentelė'!H88</f>
        <v>R</v>
      </c>
      <c r="I88" s="34">
        <f>'2 lentelė'!I88</f>
        <v>0</v>
      </c>
      <c r="J88" s="42">
        <f>'2 lentelė'!J88</f>
        <v>17587.04</v>
      </c>
      <c r="K88" s="42">
        <f>'2 lentelė'!K88</f>
        <v>1319.02</v>
      </c>
      <c r="L88" s="42">
        <f>'2 lentelė'!L88</f>
        <v>1319.02</v>
      </c>
      <c r="M88" s="42">
        <f>'2 lentelė'!M88</f>
        <v>0</v>
      </c>
      <c r="N88" s="42">
        <f>'2 lentelė'!N88</f>
        <v>0</v>
      </c>
      <c r="O88" s="42">
        <f>'2 lentelė'!O88</f>
        <v>14949</v>
      </c>
      <c r="P88" s="58">
        <f>'2 lentelė'!P88</f>
        <v>0</v>
      </c>
      <c r="Q88" s="56">
        <v>43525</v>
      </c>
      <c r="R88" s="56"/>
      <c r="S88" s="47" t="str">
        <f t="shared" si="1"/>
        <v>-</v>
      </c>
      <c r="T88" s="59"/>
    </row>
    <row r="89" spans="1:20" ht="29.25" customHeight="1" x14ac:dyDescent="0.25">
      <c r="A89" s="34" t="str">
        <f>'2 lentelė'!A89</f>
        <v>2.1.2.3.14</v>
      </c>
      <c r="B89" s="34" t="str">
        <f>'2 lentelė'!B89</f>
        <v>R086609-270000-0014</v>
      </c>
      <c r="C89" s="34" t="str">
        <f>'2 lentelė'!C89</f>
        <v>VšĮ Tauragės rajono pirminės sveikatos priežiūros centro veiklos efektyvumo didinimas</v>
      </c>
      <c r="D89" s="35" t="str">
        <f>'2 lentelė'!D89</f>
        <v>TPSPC</v>
      </c>
      <c r="E89" s="35" t="str">
        <f>'2 lentelė'!E89</f>
        <v>SAM</v>
      </c>
      <c r="F89" s="35" t="str">
        <f>'2 lentelė'!F89</f>
        <v>Tauragės r.</v>
      </c>
      <c r="G89" s="34" t="str">
        <f>'2 lentelė'!G89</f>
        <v>08.1.3-CPVA-R-609</v>
      </c>
      <c r="H89" s="34" t="str">
        <f>'2 lentelė'!H89</f>
        <v>R</v>
      </c>
      <c r="I89" s="34">
        <f>'2 lentelė'!I89</f>
        <v>0</v>
      </c>
      <c r="J89" s="42">
        <f>'2 lentelė'!J89</f>
        <v>240523</v>
      </c>
      <c r="K89" s="42">
        <f>'2 lentelė'!K89</f>
        <v>18039.23</v>
      </c>
      <c r="L89" s="42">
        <f>'2 lentelė'!L89</f>
        <v>18039.22</v>
      </c>
      <c r="M89" s="42">
        <f>'2 lentelė'!M89</f>
        <v>0</v>
      </c>
      <c r="N89" s="42">
        <f>'2 lentelė'!N89</f>
        <v>0</v>
      </c>
      <c r="O89" s="42">
        <f>'2 lentelė'!O89</f>
        <v>204444.55</v>
      </c>
      <c r="P89" s="58">
        <f>'2 lentelė'!P89</f>
        <v>0</v>
      </c>
      <c r="Q89" s="56">
        <v>43405</v>
      </c>
      <c r="R89" s="56"/>
      <c r="S89" s="47" t="str">
        <f t="shared" si="1"/>
        <v>-</v>
      </c>
      <c r="T89" s="59"/>
    </row>
    <row r="90" spans="1:20" ht="29.25" customHeight="1" x14ac:dyDescent="0.25">
      <c r="A90" s="34" t="str">
        <f>'2 lentelė'!A90</f>
        <v>2.1.2.3.15</v>
      </c>
      <c r="B90" s="34" t="str">
        <f>'2 lentelė'!B90</f>
        <v>R086609-270000-0015</v>
      </c>
      <c r="C90" s="34" t="str">
        <f>'2 lentelė'!C90</f>
        <v>UAB ,,Šeimos pulsas" veiklos efektyvumo didinimas</v>
      </c>
      <c r="D90" s="35" t="str">
        <f>'2 lentelė'!D90</f>
        <v>UAB ,,Šeimos pulsas"</v>
      </c>
      <c r="E90" s="35" t="str">
        <f>'2 lentelė'!E90</f>
        <v>SAM</v>
      </c>
      <c r="F90" s="35" t="str">
        <f>'2 lentelė'!F90</f>
        <v>Tauragės r.</v>
      </c>
      <c r="G90" s="34" t="str">
        <f>'2 lentelė'!G90</f>
        <v>08.1.3-CPVA-R-609</v>
      </c>
      <c r="H90" s="34" t="str">
        <f>'2 lentelė'!H90</f>
        <v>R</v>
      </c>
      <c r="I90" s="34">
        <f>'2 lentelė'!I90</f>
        <v>0</v>
      </c>
      <c r="J90" s="42">
        <f>'2 lentelė'!J90</f>
        <v>47242</v>
      </c>
      <c r="K90" s="42">
        <f>'2 lentelė'!K90</f>
        <v>0</v>
      </c>
      <c r="L90" s="42">
        <f>'2 lentelė'!L90</f>
        <v>3543.15</v>
      </c>
      <c r="M90" s="42">
        <f>'2 lentelė'!M90</f>
        <v>3543.15</v>
      </c>
      <c r="N90" s="42">
        <f>'2 lentelė'!N90</f>
        <v>0</v>
      </c>
      <c r="O90" s="42">
        <f>'2 lentelė'!O90</f>
        <v>40155.699999999997</v>
      </c>
      <c r="P90" s="58">
        <f>'2 lentelė'!P90</f>
        <v>0</v>
      </c>
      <c r="Q90" s="56">
        <v>43403</v>
      </c>
      <c r="R90" s="56">
        <v>43465</v>
      </c>
      <c r="S90" s="47">
        <f t="shared" si="1"/>
        <v>-2.0666666666666669</v>
      </c>
      <c r="T90" s="59"/>
    </row>
    <row r="91" spans="1:20" ht="29.25" customHeight="1" x14ac:dyDescent="0.25">
      <c r="A91" s="34" t="str">
        <f>'2 lentelė'!A91</f>
        <v>2.1.2.3.16</v>
      </c>
      <c r="B91" s="34" t="str">
        <f>'2 lentelė'!B91</f>
        <v>R086609-270000-0016</v>
      </c>
      <c r="C91" s="34" t="str">
        <f>'2 lentelė'!C91</f>
        <v>UAB Mažonienės medicinos kabineto veiklos efektyvumo didinimas</v>
      </c>
      <c r="D91" s="35" t="str">
        <f>'2 lentelė'!D91</f>
        <v>UAB Mažonienės medicinos kabinetas</v>
      </c>
      <c r="E91" s="35" t="str">
        <f>'2 lentelė'!E91</f>
        <v>SAM</v>
      </c>
      <c r="F91" s="35" t="str">
        <f>'2 lentelė'!F91</f>
        <v>Tauragės r.</v>
      </c>
      <c r="G91" s="34" t="str">
        <f>'2 lentelė'!G91</f>
        <v>08.1.3-CPVA-R-609</v>
      </c>
      <c r="H91" s="34" t="str">
        <f>'2 lentelė'!H91</f>
        <v>R</v>
      </c>
      <c r="I91" s="34">
        <f>'2 lentelė'!I91</f>
        <v>0</v>
      </c>
      <c r="J91" s="42">
        <f>'2 lentelė'!J91</f>
        <v>23724</v>
      </c>
      <c r="K91" s="42">
        <f>'2 lentelė'!K91</f>
        <v>0</v>
      </c>
      <c r="L91" s="42">
        <f>'2 lentelė'!L91</f>
        <v>1779.3</v>
      </c>
      <c r="M91" s="42">
        <f>'2 lentelė'!M91</f>
        <v>1779.3</v>
      </c>
      <c r="N91" s="42">
        <f>'2 lentelė'!N91</f>
        <v>0</v>
      </c>
      <c r="O91" s="42">
        <f>'2 lentelė'!O91</f>
        <v>20165.400000000001</v>
      </c>
      <c r="P91" s="58">
        <f>'2 lentelė'!P91</f>
        <v>0</v>
      </c>
      <c r="Q91" s="56">
        <v>43434</v>
      </c>
      <c r="R91" s="56">
        <v>43461</v>
      </c>
      <c r="S91" s="47">
        <f t="shared" si="1"/>
        <v>-0.9</v>
      </c>
      <c r="T91" s="59"/>
    </row>
    <row r="92" spans="1:20" ht="29.25" customHeight="1" x14ac:dyDescent="0.25">
      <c r="A92" s="34" t="str">
        <f>'2 lentelė'!A92</f>
        <v>2.1.2.3.17</v>
      </c>
      <c r="B92" s="34" t="str">
        <f>'2 lentelė'!B92</f>
        <v>R086609-270000-0017</v>
      </c>
      <c r="C92" s="34" t="str">
        <f>'2 lentelė'!C92</f>
        <v>UAB InMedica šeimos klininkų Tauragėje ir Skaudvilėje veiklos efektyvumo didinimas</v>
      </c>
      <c r="D92" s="35" t="str">
        <f>'2 lentelė'!D92</f>
        <v>UAB InMedica</v>
      </c>
      <c r="E92" s="35" t="str">
        <f>'2 lentelė'!E92</f>
        <v>SAM</v>
      </c>
      <c r="F92" s="35" t="str">
        <f>'2 lentelė'!F92</f>
        <v>Tauragės r.</v>
      </c>
      <c r="G92" s="34" t="str">
        <f>'2 lentelė'!G92</f>
        <v>08.1.3-CPVA-R-609</v>
      </c>
      <c r="H92" s="34" t="str">
        <f>'2 lentelė'!H92</f>
        <v>R</v>
      </c>
      <c r="I92" s="34">
        <f>'2 lentelė'!I92</f>
        <v>0</v>
      </c>
      <c r="J92" s="42">
        <f>'2 lentelė'!J92</f>
        <v>107171</v>
      </c>
      <c r="K92" s="42">
        <f>'2 lentelė'!K92</f>
        <v>0</v>
      </c>
      <c r="L92" s="42">
        <f>'2 lentelė'!L92</f>
        <v>8037.82</v>
      </c>
      <c r="M92" s="42">
        <f>'2 lentelė'!M92</f>
        <v>8037.83</v>
      </c>
      <c r="N92" s="42">
        <f>'2 lentelė'!N92</f>
        <v>0</v>
      </c>
      <c r="O92" s="42">
        <f>'2 lentelė'!O92</f>
        <v>91095.35</v>
      </c>
      <c r="P92" s="58">
        <f>'2 lentelė'!P92</f>
        <v>0</v>
      </c>
      <c r="Q92" s="56">
        <v>43434</v>
      </c>
      <c r="R92" s="56">
        <v>43462</v>
      </c>
      <c r="S92" s="47">
        <f t="shared" si="1"/>
        <v>-0.93333333333333335</v>
      </c>
      <c r="T92" s="59"/>
    </row>
    <row r="93" spans="1:20" ht="29.25" customHeight="1" x14ac:dyDescent="0.25">
      <c r="A93" s="36" t="str">
        <f>'2 lentelė'!A93</f>
        <v>2.1.3.</v>
      </c>
      <c r="B93" s="36">
        <f>'2 lentelė'!B93</f>
        <v>0</v>
      </c>
      <c r="C93" s="37" t="str">
        <f>'2 lentelė'!C93</f>
        <v>Uždavinys. Padidinti regiono savivaldybių socialinio būsto fondą, pagerinti bendruomenėje teikiamų socialinių paslaugų kokybę ir išplėsti jų prieinamumą.</v>
      </c>
      <c r="D93" s="36">
        <f>'2 lentelė'!D93</f>
        <v>0</v>
      </c>
      <c r="E93" s="36">
        <f>'2 lentelė'!E93</f>
        <v>0</v>
      </c>
      <c r="F93" s="36">
        <f>'2 lentelė'!F93</f>
        <v>0</v>
      </c>
      <c r="G93" s="36">
        <f>'2 lentelė'!G93</f>
        <v>0</v>
      </c>
      <c r="H93" s="36">
        <f>'2 lentelė'!H93</f>
        <v>0</v>
      </c>
      <c r="I93" s="36">
        <f>'2 lentelė'!I93</f>
        <v>0</v>
      </c>
      <c r="J93" s="40">
        <f>'2 lentelė'!J93</f>
        <v>0</v>
      </c>
      <c r="K93" s="40">
        <f>'2 lentelė'!K93</f>
        <v>0</v>
      </c>
      <c r="L93" s="40">
        <f>'2 lentelė'!L93</f>
        <v>0</v>
      </c>
      <c r="M93" s="40">
        <f>'2 lentelė'!M93</f>
        <v>0</v>
      </c>
      <c r="N93" s="40">
        <f>'2 lentelė'!N93</f>
        <v>0</v>
      </c>
      <c r="O93" s="40">
        <f>'2 lentelė'!O93</f>
        <v>0</v>
      </c>
      <c r="P93" s="40">
        <f>'2 lentelė'!P93</f>
        <v>0</v>
      </c>
      <c r="Q93" s="44"/>
      <c r="R93" s="44"/>
      <c r="S93" s="49">
        <f t="shared" si="1"/>
        <v>0</v>
      </c>
      <c r="T93" s="59"/>
    </row>
    <row r="94" spans="1:20" ht="29.25" customHeight="1" x14ac:dyDescent="0.25">
      <c r="A94" s="38" t="str">
        <f>'2 lentelė'!A94</f>
        <v>2.1.3.1</v>
      </c>
      <c r="B94" s="38">
        <f>'2 lentelė'!B94</f>
        <v>0</v>
      </c>
      <c r="C94" s="39" t="str">
        <f>'2 lentelė'!C94</f>
        <v>Priemonė: Socialinių paslaugų infrastruktūros plėtra</v>
      </c>
      <c r="D94" s="38">
        <f>'2 lentelė'!D94</f>
        <v>0</v>
      </c>
      <c r="E94" s="38">
        <f>'2 lentelė'!E94</f>
        <v>0</v>
      </c>
      <c r="F94" s="38">
        <f>'2 lentelė'!F94</f>
        <v>0</v>
      </c>
      <c r="G94" s="38">
        <f>'2 lentelė'!G94</f>
        <v>0</v>
      </c>
      <c r="H94" s="38">
        <f>'2 lentelė'!H94</f>
        <v>0</v>
      </c>
      <c r="I94" s="38">
        <f>'2 lentelė'!I94</f>
        <v>0</v>
      </c>
      <c r="J94" s="41">
        <f>'2 lentelė'!J94</f>
        <v>0</v>
      </c>
      <c r="K94" s="41">
        <f>'2 lentelė'!K94</f>
        <v>0</v>
      </c>
      <c r="L94" s="41">
        <f>'2 lentelė'!L94</f>
        <v>0</v>
      </c>
      <c r="M94" s="41">
        <f>'2 lentelė'!M94</f>
        <v>0</v>
      </c>
      <c r="N94" s="41">
        <f>'2 lentelė'!N94</f>
        <v>0</v>
      </c>
      <c r="O94" s="41">
        <f>'2 lentelė'!O94</f>
        <v>0</v>
      </c>
      <c r="P94" s="41">
        <f>'2 lentelė'!P94</f>
        <v>0</v>
      </c>
      <c r="Q94" s="45"/>
      <c r="R94" s="45"/>
      <c r="S94" s="50">
        <f t="shared" si="1"/>
        <v>0</v>
      </c>
      <c r="T94" s="59"/>
    </row>
    <row r="95" spans="1:20" ht="29.25" customHeight="1" x14ac:dyDescent="0.25">
      <c r="A95" s="34" t="str">
        <f>'2 lentelė'!A95</f>
        <v>2.1.3.1.1</v>
      </c>
      <c r="B95" s="34" t="str">
        <f>'2 lentelė'!B95</f>
        <v>R084407-270000-1196</v>
      </c>
      <c r="C95" s="35" t="str">
        <f>'2 lentelė'!C95</f>
        <v>Savarankiško gyvenimo namų plėtra  senyvo amžiaus asmenims ir (ar) asmenims su negalia  Šventupio g. 3, Šiauduvoje, Šilalės r.</v>
      </c>
      <c r="D95" s="34" t="str">
        <f>'2 lentelė'!D95</f>
        <v>ŠRSA</v>
      </c>
      <c r="E95" s="34" t="str">
        <f>'2 lentelė'!E95</f>
        <v>SADM</v>
      </c>
      <c r="F95" s="34" t="str">
        <f>'2 lentelė'!F95</f>
        <v>Šiauduvos gyv.</v>
      </c>
      <c r="G95" s="34" t="str">
        <f>'2 lentelė'!G95</f>
        <v>08.1.2-CPVA-R-407</v>
      </c>
      <c r="H95" s="34" t="str">
        <f>'2 lentelė'!H95</f>
        <v>R</v>
      </c>
      <c r="I95" s="34">
        <f>'2 lentelė'!I95</f>
        <v>0</v>
      </c>
      <c r="J95" s="42">
        <f>'2 lentelė'!J95</f>
        <v>169733.46</v>
      </c>
      <c r="K95" s="42">
        <f>'2 lentelė'!K95</f>
        <v>25460.02</v>
      </c>
      <c r="L95" s="42">
        <f>'2 lentelė'!L95</f>
        <v>0</v>
      </c>
      <c r="M95" s="42">
        <f>'2 lentelė'!M95</f>
        <v>0</v>
      </c>
      <c r="N95" s="42">
        <f>'2 lentelė'!N95</f>
        <v>0</v>
      </c>
      <c r="O95" s="42">
        <f>'2 lentelė'!O95</f>
        <v>144273.44</v>
      </c>
      <c r="P95" s="30">
        <f>'2 lentelė'!P95</f>
        <v>0</v>
      </c>
      <c r="Q95" s="56">
        <v>42887</v>
      </c>
      <c r="R95" s="56">
        <v>42826</v>
      </c>
      <c r="S95" s="47" t="str">
        <f t="shared" si="1"/>
        <v>-</v>
      </c>
      <c r="T95" s="59"/>
    </row>
    <row r="96" spans="1:20" ht="29.25" customHeight="1" x14ac:dyDescent="0.25">
      <c r="A96" s="34" t="str">
        <f>'2 lentelė'!A96</f>
        <v>2.1.3.1.2</v>
      </c>
      <c r="B96" s="34" t="str">
        <f>'2 lentelė'!B96</f>
        <v>R084407-270000-1197</v>
      </c>
      <c r="C96" s="35" t="str">
        <f>'2 lentelė'!C96</f>
        <v>Modernizuoti veikiančius palaikomojo gydymo, slaugos ir senelių globos namus Pagėgiuose</v>
      </c>
      <c r="D96" s="34" t="str">
        <f>'2 lentelė'!D96</f>
        <v>PSA</v>
      </c>
      <c r="E96" s="34" t="str">
        <f>'2 lentelė'!E96</f>
        <v>SADM</v>
      </c>
      <c r="F96" s="34" t="str">
        <f>'2 lentelė'!F96</f>
        <v>Pagėgių miestas</v>
      </c>
      <c r="G96" s="34" t="str">
        <f>'2 lentelė'!G96</f>
        <v>08.1.2-CPVA-R-407</v>
      </c>
      <c r="H96" s="34" t="str">
        <f>'2 lentelė'!H96</f>
        <v>R</v>
      </c>
      <c r="I96" s="34">
        <f>'2 lentelė'!I96</f>
        <v>0</v>
      </c>
      <c r="J96" s="42">
        <f>'2 lentelė'!J96</f>
        <v>65250</v>
      </c>
      <c r="K96" s="42">
        <f>'2 lentelė'!K96</f>
        <v>9788</v>
      </c>
      <c r="L96" s="42">
        <f>'2 lentelė'!L96</f>
        <v>0</v>
      </c>
      <c r="M96" s="42">
        <f>'2 lentelė'!M96</f>
        <v>0</v>
      </c>
      <c r="N96" s="42">
        <f>'2 lentelė'!N96</f>
        <v>0</v>
      </c>
      <c r="O96" s="42">
        <f>'2 lentelė'!O96</f>
        <v>55462</v>
      </c>
      <c r="P96" s="30">
        <f>'2 lentelė'!P96</f>
        <v>0</v>
      </c>
      <c r="Q96" s="56">
        <v>42767</v>
      </c>
      <c r="R96" s="56">
        <v>42826</v>
      </c>
      <c r="S96" s="47">
        <f t="shared" si="1"/>
        <v>-1.9666666666666666</v>
      </c>
      <c r="T96" s="59"/>
    </row>
    <row r="97" spans="1:20" ht="29.25" customHeight="1" x14ac:dyDescent="0.25">
      <c r="A97" s="34" t="str">
        <f>'2 lentelė'!A97</f>
        <v>2.1.3.1.3</v>
      </c>
      <c r="B97" s="34" t="str">
        <f>'2 lentelė'!B97</f>
        <v>R084407-270000-1198</v>
      </c>
      <c r="C97" s="35" t="str">
        <f>'2 lentelė'!C97</f>
        <v>Socialinių paslaugų įstaigos modernizavimas ir paslaugų plėtra Jurbarko rajone</v>
      </c>
      <c r="D97" s="34" t="str">
        <f>'2 lentelė'!D97</f>
        <v>JRSA</v>
      </c>
      <c r="E97" s="34" t="str">
        <f>'2 lentelė'!E97</f>
        <v>SADM</v>
      </c>
      <c r="F97" s="34" t="str">
        <f>'2 lentelė'!F97</f>
        <v>Jurbarko rajonas</v>
      </c>
      <c r="G97" s="34" t="str">
        <f>'2 lentelė'!G97</f>
        <v>08.1.2-CPVA-R-407</v>
      </c>
      <c r="H97" s="34" t="str">
        <f>'2 lentelė'!H97</f>
        <v>R</v>
      </c>
      <c r="I97" s="34">
        <f>'2 lentelė'!I97</f>
        <v>0</v>
      </c>
      <c r="J97" s="42">
        <f>'2 lentelė'!J97</f>
        <v>191806.42</v>
      </c>
      <c r="K97" s="42">
        <f>'2 lentelė'!K97</f>
        <v>28770.97</v>
      </c>
      <c r="L97" s="42">
        <f>'2 lentelė'!L97</f>
        <v>0</v>
      </c>
      <c r="M97" s="42">
        <f>'2 lentelė'!M97</f>
        <v>0</v>
      </c>
      <c r="N97" s="42">
        <f>'2 lentelė'!N97</f>
        <v>0</v>
      </c>
      <c r="O97" s="42">
        <f>'2 lentelė'!O97</f>
        <v>163035.45000000001</v>
      </c>
      <c r="P97" s="30">
        <f>'2 lentelė'!P97</f>
        <v>0</v>
      </c>
      <c r="Q97" s="56">
        <v>42795</v>
      </c>
      <c r="R97" s="56">
        <v>42826</v>
      </c>
      <c r="S97" s="47">
        <f t="shared" si="1"/>
        <v>-1.0333333333333334</v>
      </c>
      <c r="T97" s="59"/>
    </row>
    <row r="98" spans="1:20" ht="29.25" customHeight="1" x14ac:dyDescent="0.25">
      <c r="A98" s="34" t="str">
        <f>'2 lentelė'!A98</f>
        <v>2.1.3.1.4</v>
      </c>
      <c r="B98" s="34" t="str">
        <f>'2 lentelė'!B98</f>
        <v>R084407-270000-1199</v>
      </c>
      <c r="C98" s="35" t="str">
        <f>'2 lentelė'!C98</f>
        <v xml:space="preserve"> Nestacionarių socialinių paslaugų infrastruktūros plėtra Tauragės rajono savivaldybėje</v>
      </c>
      <c r="D98" s="34" t="str">
        <f>'2 lentelė'!D98</f>
        <v>BĮ "Tauragės socialinių paslaugų centras"</v>
      </c>
      <c r="E98" s="34" t="str">
        <f>'2 lentelė'!E98</f>
        <v>SADM</v>
      </c>
      <c r="F98" s="34" t="str">
        <f>'2 lentelė'!F98</f>
        <v>Tauragės rajonas</v>
      </c>
      <c r="G98" s="34" t="str">
        <f>'2 lentelė'!G98</f>
        <v>08.1.2-CPVA-R-407</v>
      </c>
      <c r="H98" s="34" t="str">
        <f>'2 lentelė'!H98</f>
        <v>R</v>
      </c>
      <c r="I98" s="34">
        <f>'2 lentelė'!I98</f>
        <v>0</v>
      </c>
      <c r="J98" s="42">
        <f>'2 lentelė'!J98</f>
        <v>905836.09</v>
      </c>
      <c r="K98" s="42">
        <f>'2 lentelė'!K98</f>
        <v>680455.98</v>
      </c>
      <c r="L98" s="42">
        <f>'2 lentelė'!L98</f>
        <v>0</v>
      </c>
      <c r="M98" s="42">
        <f>'2 lentelė'!M98</f>
        <v>0</v>
      </c>
      <c r="N98" s="42">
        <f>'2 lentelė'!N98</f>
        <v>0</v>
      </c>
      <c r="O98" s="42">
        <f>'2 lentelė'!O98</f>
        <v>225380.11</v>
      </c>
      <c r="P98" s="30">
        <f>'2 lentelė'!P98</f>
        <v>0</v>
      </c>
      <c r="Q98" s="56">
        <v>42887</v>
      </c>
      <c r="R98" s="56">
        <v>42887</v>
      </c>
      <c r="S98" s="47" t="str">
        <f t="shared" si="1"/>
        <v>-</v>
      </c>
      <c r="T98" s="59"/>
    </row>
    <row r="99" spans="1:20" ht="29.25" customHeight="1" x14ac:dyDescent="0.25">
      <c r="A99" s="38" t="str">
        <f>'2 lentelė'!A99</f>
        <v>2.1.3.2</v>
      </c>
      <c r="B99" s="38" t="str">
        <f>'2 lentelė'!B99</f>
        <v/>
      </c>
      <c r="C99" s="39" t="str">
        <f>'2 lentelė'!C99</f>
        <v>Priemonė: Socialinio būsto fondo plėtra</v>
      </c>
      <c r="D99" s="38">
        <f>'2 lentelė'!D99</f>
        <v>0</v>
      </c>
      <c r="E99" s="38">
        <f>'2 lentelė'!E99</f>
        <v>0</v>
      </c>
      <c r="F99" s="38">
        <f>'2 lentelė'!F99</f>
        <v>0</v>
      </c>
      <c r="G99" s="38">
        <f>'2 lentelė'!G99</f>
        <v>0</v>
      </c>
      <c r="H99" s="38">
        <f>'2 lentelė'!H99</f>
        <v>0</v>
      </c>
      <c r="I99" s="38">
        <f>'2 lentelė'!I99</f>
        <v>0</v>
      </c>
      <c r="J99" s="41">
        <f>'2 lentelė'!J99</f>
        <v>0</v>
      </c>
      <c r="K99" s="41">
        <f>'2 lentelė'!K99</f>
        <v>0</v>
      </c>
      <c r="L99" s="41">
        <f>'2 lentelė'!L99</f>
        <v>0</v>
      </c>
      <c r="M99" s="41">
        <f>'2 lentelė'!M99</f>
        <v>0</v>
      </c>
      <c r="N99" s="41">
        <f>'2 lentelė'!N99</f>
        <v>0</v>
      </c>
      <c r="O99" s="41">
        <f>'2 lentelė'!O99</f>
        <v>0</v>
      </c>
      <c r="P99" s="41">
        <f>'2 lentelė'!P99</f>
        <v>0</v>
      </c>
      <c r="Q99" s="45"/>
      <c r="R99" s="45"/>
      <c r="S99" s="50">
        <f t="shared" si="1"/>
        <v>0</v>
      </c>
      <c r="T99" s="59"/>
    </row>
    <row r="100" spans="1:20" ht="29.25" customHeight="1" x14ac:dyDescent="0.25">
      <c r="A100" s="34" t="str">
        <f>'2 lentelė'!A100</f>
        <v>2.1.3.2.1</v>
      </c>
      <c r="B100" s="34" t="str">
        <f>'2 lentelė'!B100</f>
        <v>R084408-260000-1201</v>
      </c>
      <c r="C100" s="35" t="str">
        <f>'2 lentelė'!C100</f>
        <v>Socialinio būsto fondo plėtra Šilalės rajono savivaldybėje</v>
      </c>
      <c r="D100" s="34" t="str">
        <f>'2 lentelė'!D100</f>
        <v>ŠRSA</v>
      </c>
      <c r="E100" s="34" t="str">
        <f>'2 lentelė'!E100</f>
        <v>SADM</v>
      </c>
      <c r="F100" s="34" t="str">
        <f>'2 lentelė'!F100</f>
        <v>Pajūrio mstl.</v>
      </c>
      <c r="G100" s="34" t="str">
        <f>'2 lentelė'!G100</f>
        <v>08.1.2-CPVA-R-408</v>
      </c>
      <c r="H100" s="34" t="str">
        <f>'2 lentelė'!H100</f>
        <v>R</v>
      </c>
      <c r="I100" s="34">
        <f>'2 lentelė'!I100</f>
        <v>0</v>
      </c>
      <c r="J100" s="42">
        <f>'2 lentelė'!J100</f>
        <v>557789.41</v>
      </c>
      <c r="K100" s="42">
        <f>'2 lentelė'!K100</f>
        <v>83668.41</v>
      </c>
      <c r="L100" s="42">
        <f>'2 lentelė'!L100</f>
        <v>0</v>
      </c>
      <c r="M100" s="42">
        <f>'2 lentelė'!M100</f>
        <v>0</v>
      </c>
      <c r="N100" s="42">
        <f>'2 lentelė'!N100</f>
        <v>0</v>
      </c>
      <c r="O100" s="42">
        <f>'2 lentelė'!O100</f>
        <v>474121</v>
      </c>
      <c r="P100" s="30">
        <f>'2 lentelė'!P100</f>
        <v>0</v>
      </c>
      <c r="Q100" s="56">
        <v>42705</v>
      </c>
      <c r="R100" s="56">
        <v>42614</v>
      </c>
      <c r="S100" s="47" t="str">
        <f t="shared" si="1"/>
        <v>-</v>
      </c>
      <c r="T100" s="59"/>
    </row>
    <row r="101" spans="1:20" ht="29.25" customHeight="1" x14ac:dyDescent="0.25">
      <c r="A101" s="34" t="str">
        <f>'2 lentelė'!A101</f>
        <v>2.1.3.2.2</v>
      </c>
      <c r="B101" s="34" t="str">
        <f>'2 lentelė'!B101</f>
        <v>R084408-250000-1202</v>
      </c>
      <c r="C101" s="35" t="str">
        <f>'2 lentelė'!C101</f>
        <v>Socialinio būsto fondo plėtra Pagėgių savivaldybėje</v>
      </c>
      <c r="D101" s="34" t="str">
        <f>'2 lentelė'!D101</f>
        <v>PSA</v>
      </c>
      <c r="E101" s="34" t="str">
        <f>'2 lentelė'!E101</f>
        <v>SADM</v>
      </c>
      <c r="F101" s="34" t="str">
        <f>'2 lentelė'!F101</f>
        <v>Pagėgių savivaldybė</v>
      </c>
      <c r="G101" s="34" t="str">
        <f>'2 lentelė'!G101</f>
        <v>08.1.2-CPVA-R-408</v>
      </c>
      <c r="H101" s="34" t="str">
        <f>'2 lentelė'!H101</f>
        <v>R</v>
      </c>
      <c r="I101" s="34">
        <f>'2 lentelė'!I101</f>
        <v>0</v>
      </c>
      <c r="J101" s="42">
        <f>'2 lentelė'!J101</f>
        <v>203981.18</v>
      </c>
      <c r="K101" s="42">
        <f>'2 lentelė'!K101</f>
        <v>30597.18</v>
      </c>
      <c r="L101" s="42">
        <f>'2 lentelė'!L101</f>
        <v>0</v>
      </c>
      <c r="M101" s="42">
        <f>'2 lentelė'!M101</f>
        <v>0</v>
      </c>
      <c r="N101" s="42">
        <f>'2 lentelė'!N101</f>
        <v>0</v>
      </c>
      <c r="O101" s="42">
        <f>'2 lentelė'!O101</f>
        <v>173384</v>
      </c>
      <c r="P101" s="30">
        <f>'2 lentelė'!P101</f>
        <v>0</v>
      </c>
      <c r="Q101" s="56">
        <v>42705</v>
      </c>
      <c r="R101" s="56">
        <v>42614</v>
      </c>
      <c r="S101" s="47" t="str">
        <f t="shared" si="1"/>
        <v>-</v>
      </c>
      <c r="T101" s="59"/>
    </row>
    <row r="102" spans="1:20" ht="29.25" customHeight="1" x14ac:dyDescent="0.25">
      <c r="A102" s="34" t="str">
        <f>'2 lentelė'!A102</f>
        <v>2.1.3.2.3</v>
      </c>
      <c r="B102" s="34" t="str">
        <f>'2 lentelė'!B102</f>
        <v>R084408-260000-1203</v>
      </c>
      <c r="C102" s="35" t="str">
        <f>'2 lentelė'!C102</f>
        <v>Socialinio būsto plėtra  Jurbarko rajono savivaldybėje</v>
      </c>
      <c r="D102" s="34" t="str">
        <f>'2 lentelė'!D102</f>
        <v>JRSA</v>
      </c>
      <c r="E102" s="34" t="str">
        <f>'2 lentelė'!E102</f>
        <v>SADM</v>
      </c>
      <c r="F102" s="34" t="str">
        <f>'2 lentelė'!F102</f>
        <v>Jurbarko miestas</v>
      </c>
      <c r="G102" s="34" t="str">
        <f>'2 lentelė'!G102</f>
        <v>08.1.2-CPVA-R-408</v>
      </c>
      <c r="H102" s="34" t="str">
        <f>'2 lentelė'!H102</f>
        <v>R</v>
      </c>
      <c r="I102" s="34">
        <f>'2 lentelė'!I102</f>
        <v>0</v>
      </c>
      <c r="J102" s="42">
        <f>'2 lentelė'!J102</f>
        <v>297848.24</v>
      </c>
      <c r="K102" s="42">
        <f>'2 lentelė'!K102</f>
        <v>44677.24</v>
      </c>
      <c r="L102" s="42">
        <f>'2 lentelė'!L102</f>
        <v>0</v>
      </c>
      <c r="M102" s="42">
        <f>'2 lentelė'!M102</f>
        <v>0</v>
      </c>
      <c r="N102" s="42">
        <f>'2 lentelė'!N102</f>
        <v>0</v>
      </c>
      <c r="O102" s="42">
        <f>'2 lentelė'!O102</f>
        <v>253171</v>
      </c>
      <c r="P102" s="30">
        <f>'2 lentelė'!P102</f>
        <v>0</v>
      </c>
      <c r="Q102" s="56">
        <v>42583</v>
      </c>
      <c r="R102" s="56">
        <v>42583</v>
      </c>
      <c r="S102" s="47" t="str">
        <f t="shared" si="1"/>
        <v>-</v>
      </c>
      <c r="T102" s="59"/>
    </row>
    <row r="103" spans="1:20" ht="29.25" customHeight="1" x14ac:dyDescent="0.25">
      <c r="A103" s="34" t="str">
        <f>'2 lentelė'!A103</f>
        <v>2.1.3.2.4</v>
      </c>
      <c r="B103" s="34" t="str">
        <f>'2 lentelė'!B103</f>
        <v>R084408-260000-1204</v>
      </c>
      <c r="C103" s="35" t="str">
        <f>'2 lentelė'!C103</f>
        <v>Socialinio būsto fondo plėtra Tauragės rajono savivaldybėje</v>
      </c>
      <c r="D103" s="34" t="str">
        <f>'2 lentelė'!D103</f>
        <v>TRSA</v>
      </c>
      <c r="E103" s="34" t="str">
        <f>'2 lentelė'!E103</f>
        <v>SADM</v>
      </c>
      <c r="F103" s="34" t="str">
        <f>'2 lentelė'!F103</f>
        <v>Tauragės rajonas</v>
      </c>
      <c r="G103" s="34" t="str">
        <f>'2 lentelė'!G103</f>
        <v>08.1.2-CPVA-R-408</v>
      </c>
      <c r="H103" s="34" t="str">
        <f>'2 lentelė'!H103</f>
        <v>R</v>
      </c>
      <c r="I103" s="34">
        <f>'2 lentelė'!I103</f>
        <v>0</v>
      </c>
      <c r="J103" s="42">
        <f>'2 lentelė'!J103</f>
        <v>1467581.1764705882</v>
      </c>
      <c r="K103" s="42">
        <f>'2 lentelė'!K103</f>
        <v>220137.17647058822</v>
      </c>
      <c r="L103" s="42">
        <f>'2 lentelė'!L103</f>
        <v>0</v>
      </c>
      <c r="M103" s="42">
        <f>'2 lentelė'!M103</f>
        <v>0</v>
      </c>
      <c r="N103" s="42">
        <f>'2 lentelė'!N103</f>
        <v>0</v>
      </c>
      <c r="O103" s="42">
        <f>'2 lentelė'!O103</f>
        <v>1247444</v>
      </c>
      <c r="P103" s="30">
        <f>'2 lentelė'!P103</f>
        <v>0</v>
      </c>
      <c r="Q103" s="56">
        <v>42705</v>
      </c>
      <c r="R103" s="56">
        <v>42614</v>
      </c>
      <c r="S103" s="47" t="str">
        <f t="shared" si="1"/>
        <v>-</v>
      </c>
      <c r="T103" s="59"/>
    </row>
    <row r="104" spans="1:20" ht="29.25" customHeight="1" x14ac:dyDescent="0.25">
      <c r="A104" s="36" t="str">
        <f>'2 lentelė'!A104</f>
        <v>2.2.</v>
      </c>
      <c r="B104" s="36" t="str">
        <f>'2 lentelė'!B104</f>
        <v/>
      </c>
      <c r="C104" s="37" t="str">
        <f>'2 lentelė'!C104</f>
        <v xml:space="preserve">Tikslas. Tobulinti viešąjį valdymą savivaldybėse, didinant jo atitikimą visuomenės poreikiams. </v>
      </c>
      <c r="D104" s="36">
        <f>'2 lentelė'!D104</f>
        <v>0</v>
      </c>
      <c r="E104" s="36">
        <f>'2 lentelė'!E104</f>
        <v>0</v>
      </c>
      <c r="F104" s="36">
        <f>'2 lentelė'!F104</f>
        <v>0</v>
      </c>
      <c r="G104" s="36">
        <f>'2 lentelė'!G104</f>
        <v>0</v>
      </c>
      <c r="H104" s="36">
        <f>'2 lentelė'!H104</f>
        <v>0</v>
      </c>
      <c r="I104" s="36">
        <f>'2 lentelė'!I104</f>
        <v>0</v>
      </c>
      <c r="J104" s="40">
        <f>'2 lentelė'!J104</f>
        <v>0</v>
      </c>
      <c r="K104" s="40">
        <f>'2 lentelė'!K104</f>
        <v>0</v>
      </c>
      <c r="L104" s="40">
        <f>'2 lentelė'!L104</f>
        <v>0</v>
      </c>
      <c r="M104" s="40">
        <f>'2 lentelė'!M104</f>
        <v>0</v>
      </c>
      <c r="N104" s="40">
        <f>'2 lentelė'!N104</f>
        <v>0</v>
      </c>
      <c r="O104" s="40">
        <f>'2 lentelė'!O104</f>
        <v>0</v>
      </c>
      <c r="P104" s="40">
        <f>'2 lentelė'!P104</f>
        <v>0</v>
      </c>
      <c r="Q104" s="44"/>
      <c r="R104" s="44"/>
      <c r="S104" s="49">
        <f t="shared" si="1"/>
        <v>0</v>
      </c>
      <c r="T104" s="59"/>
    </row>
    <row r="105" spans="1:20" ht="29.25" customHeight="1" x14ac:dyDescent="0.25">
      <c r="A105" s="36" t="str">
        <f>'2 lentelė'!A105</f>
        <v>2.2.1.</v>
      </c>
      <c r="B105" s="36" t="str">
        <f>'2 lentelė'!B105</f>
        <v/>
      </c>
      <c r="C105" s="37" t="str">
        <f>'2 lentelė'!C105</f>
        <v xml:space="preserve">Uždavinys. Stiprinti regiono viešojo valdymo darbuotojų kompetenciją, didinti jų veiklos efektyvumą ir gerinti teikiamų paslaugų kokybę.  </v>
      </c>
      <c r="D105" s="36">
        <f>'2 lentelė'!D105</f>
        <v>0</v>
      </c>
      <c r="E105" s="36">
        <f>'2 lentelė'!E105</f>
        <v>0</v>
      </c>
      <c r="F105" s="36">
        <f>'2 lentelė'!F105</f>
        <v>0</v>
      </c>
      <c r="G105" s="36">
        <f>'2 lentelė'!G105</f>
        <v>0</v>
      </c>
      <c r="H105" s="36">
        <f>'2 lentelė'!H105</f>
        <v>0</v>
      </c>
      <c r="I105" s="36">
        <f>'2 lentelė'!I105</f>
        <v>0</v>
      </c>
      <c r="J105" s="40">
        <f>'2 lentelė'!J105</f>
        <v>0</v>
      </c>
      <c r="K105" s="40">
        <f>'2 lentelė'!K105</f>
        <v>0</v>
      </c>
      <c r="L105" s="40">
        <f>'2 lentelė'!L105</f>
        <v>0</v>
      </c>
      <c r="M105" s="40">
        <f>'2 lentelė'!M105</f>
        <v>0</v>
      </c>
      <c r="N105" s="40">
        <f>'2 lentelė'!N105</f>
        <v>0</v>
      </c>
      <c r="O105" s="40">
        <f>'2 lentelė'!O105</f>
        <v>0</v>
      </c>
      <c r="P105" s="40">
        <f>'2 lentelė'!P105</f>
        <v>0</v>
      </c>
      <c r="Q105" s="44"/>
      <c r="R105" s="44"/>
      <c r="S105" s="49">
        <f t="shared" si="1"/>
        <v>0</v>
      </c>
      <c r="T105" s="59"/>
    </row>
    <row r="106" spans="1:20" ht="29.25" customHeight="1" x14ac:dyDescent="0.25">
      <c r="A106" s="38" t="str">
        <f>'2 lentelė'!A106</f>
        <v>2.2.1.1</v>
      </c>
      <c r="B106" s="38" t="str">
        <f>'2 lentelė'!B106</f>
        <v/>
      </c>
      <c r="C106" s="39" t="str">
        <f>'2 lentelė'!C106</f>
        <v>Priemonė: Paslaugų ir asmenų aptarnavimo kokybės gerinimas savivaldybėse</v>
      </c>
      <c r="D106" s="38">
        <f>'2 lentelė'!D106</f>
        <v>0</v>
      </c>
      <c r="E106" s="38">
        <f>'2 lentelė'!E106</f>
        <v>0</v>
      </c>
      <c r="F106" s="38">
        <f>'2 lentelė'!F106</f>
        <v>0</v>
      </c>
      <c r="G106" s="38">
        <f>'2 lentelė'!G106</f>
        <v>0</v>
      </c>
      <c r="H106" s="38">
        <f>'2 lentelė'!H106</f>
        <v>0</v>
      </c>
      <c r="I106" s="38">
        <f>'2 lentelė'!I106</f>
        <v>0</v>
      </c>
      <c r="J106" s="41">
        <f>'2 lentelė'!J106</f>
        <v>0</v>
      </c>
      <c r="K106" s="41">
        <f>'2 lentelė'!K106</f>
        <v>0</v>
      </c>
      <c r="L106" s="41">
        <f>'2 lentelė'!L106</f>
        <v>0</v>
      </c>
      <c r="M106" s="41">
        <f>'2 lentelė'!M106</f>
        <v>0</v>
      </c>
      <c r="N106" s="41">
        <f>'2 lentelė'!N106</f>
        <v>0</v>
      </c>
      <c r="O106" s="41">
        <f>'2 lentelė'!O106</f>
        <v>0</v>
      </c>
      <c r="P106" s="41">
        <f>'2 lentelė'!P106</f>
        <v>0</v>
      </c>
      <c r="Q106" s="45"/>
      <c r="R106" s="45"/>
      <c r="S106" s="50">
        <f t="shared" si="1"/>
        <v>0</v>
      </c>
      <c r="T106" s="59"/>
    </row>
    <row r="107" spans="1:20" ht="29.25" customHeight="1" x14ac:dyDescent="0.25">
      <c r="A107" s="34" t="str">
        <f>'2 lentelė'!A107</f>
        <v>2.2.1.1.1</v>
      </c>
      <c r="B107" s="34" t="str">
        <f>'2 lentelė'!B107</f>
        <v>R089920-490000-1208</v>
      </c>
      <c r="C107" s="35" t="str">
        <f>'2 lentelė'!C107</f>
        <v>Paslaugų teikimo ir asmenų aptarnavimo kokybės gerinimas Tauragės regiono savivaldybėse. I etapas</v>
      </c>
      <c r="D107" s="34" t="str">
        <f>'2 lentelė'!D107</f>
        <v>PSA</v>
      </c>
      <c r="E107" s="34" t="str">
        <f>'2 lentelė'!E107</f>
        <v>VRM</v>
      </c>
      <c r="F107" s="34" t="str">
        <f>'2 lentelė'!F107</f>
        <v>Tauragės apskritis</v>
      </c>
      <c r="G107" s="34" t="str">
        <f>'2 lentelė'!G107</f>
        <v>10.1.3-ESFA-R-920</v>
      </c>
      <c r="H107" s="34" t="str">
        <f>'2 lentelė'!H107</f>
        <v>R</v>
      </c>
      <c r="I107" s="34">
        <f>'2 lentelė'!I107</f>
        <v>0</v>
      </c>
      <c r="J107" s="42">
        <f>'2 lentelė'!J107</f>
        <v>510000</v>
      </c>
      <c r="K107" s="42">
        <f>'2 lentelė'!K107</f>
        <v>76500</v>
      </c>
      <c r="L107" s="42">
        <f>'2 lentelė'!L107</f>
        <v>0</v>
      </c>
      <c r="M107" s="42">
        <f>'2 lentelė'!M107</f>
        <v>0</v>
      </c>
      <c r="N107" s="42">
        <f>'2 lentelė'!N107</f>
        <v>0</v>
      </c>
      <c r="O107" s="42">
        <f>'2 lentelė'!O107</f>
        <v>433500</v>
      </c>
      <c r="P107" s="30">
        <f>'2 lentelė'!P107</f>
        <v>0</v>
      </c>
      <c r="Q107" s="56">
        <v>43191</v>
      </c>
      <c r="R107" s="56">
        <v>43191</v>
      </c>
      <c r="S107" s="47" t="str">
        <f t="shared" si="1"/>
        <v>-</v>
      </c>
      <c r="T107" s="59"/>
    </row>
    <row r="108" spans="1:20" ht="29.25" customHeight="1" x14ac:dyDescent="0.25">
      <c r="A108" s="34" t="str">
        <f>'2 lentelė'!A108</f>
        <v>2.2.1.1.2</v>
      </c>
      <c r="B108" s="34" t="str">
        <f>'2 lentelė'!B108</f>
        <v>R089920-490000-1209</v>
      </c>
      <c r="C108" s="35" t="str">
        <f>'2 lentelė'!C108</f>
        <v>Paslaugų teikimo ir asmenų aptarnavimo kokybės gerinimas Tauragės regiono savivaldybėse. II etapas</v>
      </c>
      <c r="D108" s="34" t="str">
        <f>'2 lentelė'!D108</f>
        <v>PSA</v>
      </c>
      <c r="E108" s="34" t="str">
        <f>'2 lentelė'!E108</f>
        <v>VRM</v>
      </c>
      <c r="F108" s="34" t="str">
        <f>'2 lentelė'!F108</f>
        <v>Tauragės apskritis</v>
      </c>
      <c r="G108" s="34" t="str">
        <f>'2 lentelė'!G108</f>
        <v>10.1.3-ESFA-R-920</v>
      </c>
      <c r="H108" s="34" t="str">
        <f>'2 lentelė'!H108</f>
        <v>R</v>
      </c>
      <c r="I108" s="34">
        <f>'2 lentelė'!I108</f>
        <v>0</v>
      </c>
      <c r="J108" s="42">
        <f>'2 lentelė'!J108</f>
        <v>421508</v>
      </c>
      <c r="K108" s="42">
        <f>'2 lentelė'!K108</f>
        <v>63227</v>
      </c>
      <c r="L108" s="42">
        <f>'2 lentelė'!L108</f>
        <v>0</v>
      </c>
      <c r="M108" s="42">
        <f>'2 lentelė'!M108</f>
        <v>0</v>
      </c>
      <c r="N108" s="42">
        <f>'2 lentelė'!N108</f>
        <v>0</v>
      </c>
      <c r="O108" s="42">
        <f>'2 lentelė'!O108</f>
        <v>358281</v>
      </c>
      <c r="P108" s="30">
        <f>'2 lentelė'!P108</f>
        <v>0</v>
      </c>
      <c r="Q108" s="56">
        <v>43617</v>
      </c>
      <c r="R108" s="56"/>
      <c r="S108" s="47" t="str">
        <f t="shared" si="1"/>
        <v>-</v>
      </c>
      <c r="T108" s="59"/>
    </row>
    <row r="109" spans="1:20" ht="29.25" customHeight="1" x14ac:dyDescent="0.25">
      <c r="A109" s="36" t="str">
        <f>'2 lentelė'!A109</f>
        <v>3.1.</v>
      </c>
      <c r="B109" s="36" t="str">
        <f>'2 lentelė'!B109</f>
        <v/>
      </c>
      <c r="C109" s="37" t="str">
        <f>'2 lentelė'!C109</f>
        <v>Tikslas. Diegti sveiką gyvenamąją aplinką kuriančias vandentvarkos ir atliekų tvarkymo sistemas, didinti paslaugų kokybę ir prieinamumą.</v>
      </c>
      <c r="D109" s="36">
        <f>'2 lentelė'!D109</f>
        <v>0</v>
      </c>
      <c r="E109" s="36">
        <f>'2 lentelė'!E109</f>
        <v>0</v>
      </c>
      <c r="F109" s="36">
        <f>'2 lentelė'!F109</f>
        <v>0</v>
      </c>
      <c r="G109" s="36">
        <f>'2 lentelė'!G109</f>
        <v>0</v>
      </c>
      <c r="H109" s="36">
        <f>'2 lentelė'!H109</f>
        <v>0</v>
      </c>
      <c r="I109" s="36">
        <f>'2 lentelė'!I109</f>
        <v>0</v>
      </c>
      <c r="J109" s="40">
        <f>'2 lentelė'!J109</f>
        <v>0</v>
      </c>
      <c r="K109" s="40">
        <f>'2 lentelė'!K109</f>
        <v>0</v>
      </c>
      <c r="L109" s="40">
        <f>'2 lentelė'!L109</f>
        <v>0</v>
      </c>
      <c r="M109" s="40">
        <f>'2 lentelė'!M109</f>
        <v>0</v>
      </c>
      <c r="N109" s="40">
        <f>'2 lentelė'!N109</f>
        <v>0</v>
      </c>
      <c r="O109" s="40">
        <f>'2 lentelė'!O109</f>
        <v>0</v>
      </c>
      <c r="P109" s="40">
        <f>'2 lentelė'!P109</f>
        <v>0</v>
      </c>
      <c r="Q109" s="44"/>
      <c r="R109" s="44"/>
      <c r="S109" s="49">
        <f t="shared" si="1"/>
        <v>0</v>
      </c>
      <c r="T109" s="59"/>
    </row>
    <row r="110" spans="1:20" ht="29.25" customHeight="1" x14ac:dyDescent="0.25">
      <c r="A110" s="36" t="str">
        <f>'2 lentelė'!A110</f>
        <v>3.1.1.</v>
      </c>
      <c r="B110" s="36" t="str">
        <f>'2 lentelė'!B110</f>
        <v/>
      </c>
      <c r="C110" s="37" t="str">
        <f>'2 lentelė'!C110</f>
        <v xml:space="preserve">Uždavinys. Plėsti, renovuoti ir modernizuoti geriamojo vandens ir nuotekų, paviršinių nuotekų surinkimo infrastruktūrą, gerinti teikiamų paslaugų  kokybę.  </v>
      </c>
      <c r="D110" s="36">
        <f>'2 lentelė'!D110</f>
        <v>0</v>
      </c>
      <c r="E110" s="36">
        <f>'2 lentelė'!E110</f>
        <v>0</v>
      </c>
      <c r="F110" s="36">
        <f>'2 lentelė'!F110</f>
        <v>0</v>
      </c>
      <c r="G110" s="36">
        <f>'2 lentelė'!G110</f>
        <v>0</v>
      </c>
      <c r="H110" s="36">
        <f>'2 lentelė'!H110</f>
        <v>0</v>
      </c>
      <c r="I110" s="36">
        <f>'2 lentelė'!I110</f>
        <v>0</v>
      </c>
      <c r="J110" s="40">
        <f>'2 lentelė'!J110</f>
        <v>0</v>
      </c>
      <c r="K110" s="40">
        <f>'2 lentelė'!K110</f>
        <v>0</v>
      </c>
      <c r="L110" s="40">
        <f>'2 lentelė'!L110</f>
        <v>0</v>
      </c>
      <c r="M110" s="40">
        <f>'2 lentelė'!M110</f>
        <v>0</v>
      </c>
      <c r="N110" s="40">
        <f>'2 lentelė'!N110</f>
        <v>0</v>
      </c>
      <c r="O110" s="40">
        <f>'2 lentelė'!O110</f>
        <v>0</v>
      </c>
      <c r="P110" s="40">
        <f>'2 lentelė'!P110</f>
        <v>0</v>
      </c>
      <c r="Q110" s="44"/>
      <c r="R110" s="44"/>
      <c r="S110" s="49">
        <f t="shared" si="1"/>
        <v>0</v>
      </c>
      <c r="T110" s="59"/>
    </row>
    <row r="111" spans="1:20" ht="29.25" customHeight="1" x14ac:dyDescent="0.25">
      <c r="A111" s="38" t="str">
        <f>'2 lentelė'!A111</f>
        <v>3.1.1.1</v>
      </c>
      <c r="B111" s="38" t="str">
        <f>'2 lentelė'!B111</f>
        <v/>
      </c>
      <c r="C111" s="39" t="str">
        <f>'2 lentelė'!C111</f>
        <v>Priemonė: Geriamojo vandens tiekimo ir nuotekų tvarkymo sistemų renovavimas ir plėtra, įmonių valdymo tobulinimas</v>
      </c>
      <c r="D111" s="38">
        <f>'2 lentelė'!D111</f>
        <v>0</v>
      </c>
      <c r="E111" s="38">
        <f>'2 lentelė'!E111</f>
        <v>0</v>
      </c>
      <c r="F111" s="38">
        <f>'2 lentelė'!F111</f>
        <v>0</v>
      </c>
      <c r="G111" s="38">
        <f>'2 lentelė'!G111</f>
        <v>0</v>
      </c>
      <c r="H111" s="38">
        <f>'2 lentelė'!H111</f>
        <v>0</v>
      </c>
      <c r="I111" s="38">
        <f>'2 lentelė'!I111</f>
        <v>0</v>
      </c>
      <c r="J111" s="41">
        <f>'2 lentelė'!J111</f>
        <v>0</v>
      </c>
      <c r="K111" s="41">
        <f>'2 lentelė'!K111</f>
        <v>0</v>
      </c>
      <c r="L111" s="41">
        <f>'2 lentelė'!L111</f>
        <v>0</v>
      </c>
      <c r="M111" s="41">
        <f>'2 lentelė'!M111</f>
        <v>0</v>
      </c>
      <c r="N111" s="41">
        <f>'2 lentelė'!N111</f>
        <v>0</v>
      </c>
      <c r="O111" s="41">
        <f>'2 lentelė'!O111</f>
        <v>0</v>
      </c>
      <c r="P111" s="41">
        <f>'2 lentelė'!P111</f>
        <v>0</v>
      </c>
      <c r="Q111" s="45"/>
      <c r="R111" s="45"/>
      <c r="S111" s="50">
        <f t="shared" si="1"/>
        <v>0</v>
      </c>
      <c r="T111" s="59"/>
    </row>
    <row r="112" spans="1:20" ht="29.25" customHeight="1" x14ac:dyDescent="0.25">
      <c r="A112" s="34" t="str">
        <f>'2 lentelė'!A112</f>
        <v>3.1.1.1.1</v>
      </c>
      <c r="B112" s="34" t="str">
        <f>'2 lentelė'!B112</f>
        <v>R080014-070600-1213</v>
      </c>
      <c r="C112" s="35" t="str">
        <f>'2 lentelė'!C112</f>
        <v>Vandentiekio ir nuotekų tinklų rekonstrukcija ir plėtra Šilalės rajone (Kaltinėnuose)</v>
      </c>
      <c r="D112" s="35" t="str">
        <f>'2 lentelė'!D112</f>
        <v>UAB „Šilalės vandenys“</v>
      </c>
      <c r="E112" s="34" t="str">
        <f>'2 lentelė'!E112</f>
        <v>AM</v>
      </c>
      <c r="F112" s="35" t="str">
        <f>'2 lentelė'!F112</f>
        <v>Šilalės rajonas</v>
      </c>
      <c r="G112" s="34" t="str">
        <f>'2 lentelė'!G112</f>
        <v>05.3.2-APVA-R-014</v>
      </c>
      <c r="H112" s="34" t="str">
        <f>'2 lentelė'!H112</f>
        <v>R</v>
      </c>
      <c r="I112" s="34">
        <f>'2 lentelė'!I112</f>
        <v>0</v>
      </c>
      <c r="J112" s="42">
        <f>'2 lentelė'!J112</f>
        <v>1538175.43</v>
      </c>
      <c r="K112" s="42">
        <f>'2 lentelė'!K112</f>
        <v>350264.18</v>
      </c>
      <c r="L112" s="42">
        <f>'2 lentelė'!L112</f>
        <v>0</v>
      </c>
      <c r="M112" s="42">
        <f>'2 lentelė'!M112</f>
        <v>0</v>
      </c>
      <c r="N112" s="42">
        <f>'2 lentelė'!N112</f>
        <v>0</v>
      </c>
      <c r="O112" s="42">
        <f>'2 lentelė'!O112</f>
        <v>1187911.25</v>
      </c>
      <c r="P112" s="30">
        <f>'2 lentelė'!P112</f>
        <v>0</v>
      </c>
      <c r="Q112" s="56">
        <v>42705</v>
      </c>
      <c r="R112" s="56">
        <v>42705</v>
      </c>
      <c r="S112" s="47" t="str">
        <f t="shared" si="1"/>
        <v>-</v>
      </c>
      <c r="T112" s="59"/>
    </row>
    <row r="113" spans="1:20" ht="29.25" customHeight="1" x14ac:dyDescent="0.25">
      <c r="A113" s="34" t="str">
        <f>'2 lentelė'!A113</f>
        <v>3.1.1.1.2</v>
      </c>
      <c r="B113" s="34" t="str">
        <f>'2 lentelė'!B113</f>
        <v>R080014-060700-1214</v>
      </c>
      <c r="C113" s="35" t="str">
        <f>'2 lentelė'!C113</f>
        <v>Vandens tiekimo ir nuotekų tvarkymo infrastruktūros renovavimas ir plėtra Pagėgių savivaldybėje (Natkiškiuose, Piktupėnuose)</v>
      </c>
      <c r="D113" s="35" t="str">
        <f>'2 lentelė'!D113</f>
        <v>UAB Pagėgių komunalinis ūkis</v>
      </c>
      <c r="E113" s="34" t="str">
        <f>'2 lentelė'!E113</f>
        <v>AM</v>
      </c>
      <c r="F113" s="35" t="str">
        <f>'2 lentelė'!F113</f>
        <v>Pagėgių savivaldybė</v>
      </c>
      <c r="G113" s="34" t="str">
        <f>'2 lentelė'!G113</f>
        <v>05.3.2-APVA-R-014</v>
      </c>
      <c r="H113" s="34" t="str">
        <f>'2 lentelė'!H113</f>
        <v>R</v>
      </c>
      <c r="I113" s="34">
        <f>'2 lentelė'!I113</f>
        <v>0</v>
      </c>
      <c r="J113" s="42">
        <f>'2 lentelė'!J113</f>
        <v>617660.84</v>
      </c>
      <c r="K113" s="42">
        <f>'2 lentelė'!K113</f>
        <v>262385.8</v>
      </c>
      <c r="L113" s="42">
        <f>'2 lentelė'!L113</f>
        <v>0</v>
      </c>
      <c r="M113" s="42">
        <f>'2 lentelė'!M113</f>
        <v>0</v>
      </c>
      <c r="N113" s="42">
        <f>'2 lentelė'!N113</f>
        <v>0</v>
      </c>
      <c r="O113" s="42">
        <f>'2 lentelė'!O113</f>
        <v>355275.04</v>
      </c>
      <c r="P113" s="30">
        <f>'2 lentelė'!P113</f>
        <v>0</v>
      </c>
      <c r="Q113" s="56">
        <v>42705</v>
      </c>
      <c r="R113" s="56">
        <v>42705</v>
      </c>
      <c r="S113" s="47" t="str">
        <f t="shared" si="1"/>
        <v>-</v>
      </c>
      <c r="T113" s="59"/>
    </row>
    <row r="114" spans="1:20" ht="29.25" customHeight="1" x14ac:dyDescent="0.25">
      <c r="A114" s="34" t="str">
        <f>'2 lentelė'!A114</f>
        <v>3.1.1.1.3</v>
      </c>
      <c r="B114" s="34" t="str">
        <f>'2 lentelė'!B114</f>
        <v>R080014-070600-1215</v>
      </c>
      <c r="C114" s="35" t="str">
        <f>'2 lentelė'!C114</f>
        <v>Vandens tiekimo ir nuotekų tvarkymo infrastruktūros plėtra Jurbarko rajone</v>
      </c>
      <c r="D114" s="35" t="str">
        <f>'2 lentelė'!D114</f>
        <v>UAB „Jurbarko vandenys“</v>
      </c>
      <c r="E114" s="34" t="str">
        <f>'2 lentelė'!E114</f>
        <v>AM</v>
      </c>
      <c r="F114" s="35" t="str">
        <f>'2 lentelė'!F114</f>
        <v>Jurbarko rajonas</v>
      </c>
      <c r="G114" s="34" t="str">
        <f>'2 lentelė'!G114</f>
        <v>05.3.2-APVA-R-014</v>
      </c>
      <c r="H114" s="34" t="str">
        <f>'2 lentelė'!H114</f>
        <v>R</v>
      </c>
      <c r="I114" s="34">
        <f>'2 lentelė'!I114</f>
        <v>0</v>
      </c>
      <c r="J114" s="42">
        <f>'2 lentelė'!J114</f>
        <v>1902679.07</v>
      </c>
      <c r="K114" s="42">
        <f>'2 lentelė'!K114</f>
        <v>743921.52</v>
      </c>
      <c r="L114" s="42">
        <f>'2 lentelė'!L114</f>
        <v>0</v>
      </c>
      <c r="M114" s="42">
        <f>'2 lentelė'!M114</f>
        <v>0</v>
      </c>
      <c r="N114" s="42">
        <f>'2 lentelė'!N114</f>
        <v>0</v>
      </c>
      <c r="O114" s="42">
        <f>'2 lentelė'!O114</f>
        <v>1158757.55</v>
      </c>
      <c r="P114" s="30">
        <f>'2 lentelė'!P114</f>
        <v>0</v>
      </c>
      <c r="Q114" s="56">
        <v>42705</v>
      </c>
      <c r="R114" s="56">
        <v>42826</v>
      </c>
      <c r="S114" s="47">
        <f t="shared" si="1"/>
        <v>-4.0333333333333332</v>
      </c>
      <c r="T114" s="59"/>
    </row>
    <row r="115" spans="1:20" ht="29.25" customHeight="1" x14ac:dyDescent="0.25">
      <c r="A115" s="34" t="str">
        <f>'2 lentelė'!A115</f>
        <v>3.1.1.1.4</v>
      </c>
      <c r="B115" s="34" t="str">
        <f>'2 lentelė'!B115</f>
        <v>R080014-060700-1216</v>
      </c>
      <c r="C115" s="35" t="str">
        <f>'2 lentelė'!C115</f>
        <v>Geriamojo vandens tiekimo ir nuotekų tvarkymo sistemų renovavimas ir plėtra Tauragės rajone</v>
      </c>
      <c r="D115" s="35" t="str">
        <f>'2 lentelė'!D115</f>
        <v>UAB „Tauragės vandenys“</v>
      </c>
      <c r="E115" s="34" t="str">
        <f>'2 lentelė'!E115</f>
        <v>AM</v>
      </c>
      <c r="F115" s="35" t="str">
        <f>'2 lentelė'!F115</f>
        <v>Tauragės rajonas</v>
      </c>
      <c r="G115" s="34" t="str">
        <f>'2 lentelė'!G115</f>
        <v>05.3.2-APVA-R-014</v>
      </c>
      <c r="H115" s="34" t="str">
        <f>'2 lentelė'!H115</f>
        <v>R</v>
      </c>
      <c r="I115" s="34">
        <f>'2 lentelė'!I115</f>
        <v>0</v>
      </c>
      <c r="J115" s="42">
        <f>'2 lentelė'!J115</f>
        <v>2854494.11</v>
      </c>
      <c r="K115" s="42">
        <f>'2 lentelė'!K115</f>
        <v>603558.57999999996</v>
      </c>
      <c r="L115" s="42">
        <f>'2 lentelė'!L115</f>
        <v>0</v>
      </c>
      <c r="M115" s="42">
        <f>'2 lentelė'!M115</f>
        <v>603558.57999999996</v>
      </c>
      <c r="N115" s="42">
        <f>'2 lentelė'!N115</f>
        <v>0</v>
      </c>
      <c r="O115" s="42">
        <f>'2 lentelė'!O115</f>
        <v>1647376.95</v>
      </c>
      <c r="P115" s="30">
        <f>'2 lentelė'!P115</f>
        <v>0</v>
      </c>
      <c r="Q115" s="56">
        <v>42705</v>
      </c>
      <c r="R115" s="56">
        <v>42856</v>
      </c>
      <c r="S115" s="47">
        <f t="shared" si="1"/>
        <v>-5.0333333333333332</v>
      </c>
      <c r="T115" s="59"/>
    </row>
    <row r="116" spans="1:20" ht="29.25" customHeight="1" x14ac:dyDescent="0.25">
      <c r="A116" s="34" t="str">
        <f>'2 lentelė'!A116</f>
        <v>3.1.1.1.5</v>
      </c>
      <c r="B116" s="34" t="str">
        <f>'2 lentelė'!B116</f>
        <v>R080014-060700-1217</v>
      </c>
      <c r="C116" s="35" t="str">
        <f>'2 lentelė'!C116</f>
        <v xml:space="preserve">Geriamojo vandens tiekimo ir nuotekų tvarkymo sistemų renovavimas ir plėtra Šilalės rajone (Kaltinėnuose, Traksėdyje) </v>
      </c>
      <c r="D116" s="35" t="str">
        <f>'2 lentelė'!D116</f>
        <v>UAB „Šilalės vandenys“</v>
      </c>
      <c r="E116" s="34" t="str">
        <f>'2 lentelė'!E116</f>
        <v>AM</v>
      </c>
      <c r="F116" s="35" t="str">
        <f>'2 lentelė'!F116</f>
        <v>Šilalės rajonas</v>
      </c>
      <c r="G116" s="34" t="str">
        <f>'2 lentelė'!G116</f>
        <v>05.3.2-APVA-R-014</v>
      </c>
      <c r="H116" s="34" t="str">
        <f>'2 lentelė'!H116</f>
        <v>R</v>
      </c>
      <c r="I116" s="34">
        <f>'2 lentelė'!I116</f>
        <v>0</v>
      </c>
      <c r="J116" s="42">
        <f>'2 lentelė'!J116</f>
        <v>444870</v>
      </c>
      <c r="K116" s="42">
        <f>'2 lentelė'!K116</f>
        <v>320131.20000000001</v>
      </c>
      <c r="L116" s="42">
        <f>'2 lentelė'!L116</f>
        <v>0</v>
      </c>
      <c r="M116" s="42">
        <f>'2 lentelė'!M116</f>
        <v>0</v>
      </c>
      <c r="N116" s="42">
        <f>'2 lentelė'!N116</f>
        <v>0</v>
      </c>
      <c r="O116" s="42">
        <f>'2 lentelė'!O116</f>
        <v>124738.8</v>
      </c>
      <c r="P116" s="30">
        <f>'2 lentelė'!P116</f>
        <v>0</v>
      </c>
      <c r="Q116" s="56">
        <v>43344</v>
      </c>
      <c r="R116" s="56">
        <v>43342</v>
      </c>
      <c r="S116" s="47" t="str">
        <f t="shared" si="1"/>
        <v>-</v>
      </c>
      <c r="T116" s="59"/>
    </row>
    <row r="117" spans="1:20" ht="29.25" customHeight="1" x14ac:dyDescent="0.25">
      <c r="A117" s="34" t="str">
        <f>'2 lentelė'!A117</f>
        <v>3.1.1.1.6</v>
      </c>
      <c r="B117" s="34" t="str">
        <f>'2 lentelė'!B117</f>
        <v>R080014-070000-1218</v>
      </c>
      <c r="C117" s="35" t="str">
        <f>'2 lentelė'!C117</f>
        <v>Nuotekų tinklų plėtra Pagėgių savivaldybėje (Mažaičiuose)</v>
      </c>
      <c r="D117" s="35" t="str">
        <f>'2 lentelė'!D117</f>
        <v>UAB Pagėgių komunalinis ūkis</v>
      </c>
      <c r="E117" s="34" t="str">
        <f>'2 lentelė'!E117</f>
        <v>AM</v>
      </c>
      <c r="F117" s="35" t="str">
        <f>'2 lentelė'!F117</f>
        <v>Pagėgių savivaldybė</v>
      </c>
      <c r="G117" s="34" t="str">
        <f>'2 lentelė'!G117</f>
        <v>05.3.2-APVA-R-014</v>
      </c>
      <c r="H117" s="34" t="str">
        <f>'2 lentelė'!H117</f>
        <v>R</v>
      </c>
      <c r="I117" s="34">
        <f>'2 lentelė'!I117</f>
        <v>0</v>
      </c>
      <c r="J117" s="42">
        <f>'2 lentelė'!J117</f>
        <v>136161.48000000001</v>
      </c>
      <c r="K117" s="42">
        <f>'2 lentelė'!K117</f>
        <v>29723.21</v>
      </c>
      <c r="L117" s="42">
        <f>'2 lentelė'!L117</f>
        <v>0</v>
      </c>
      <c r="M117" s="42">
        <f>'2 lentelė'!M117</f>
        <v>0</v>
      </c>
      <c r="N117" s="42">
        <f>'2 lentelė'!N117</f>
        <v>0</v>
      </c>
      <c r="O117" s="42">
        <f>'2 lentelė'!O117</f>
        <v>106438.27</v>
      </c>
      <c r="P117" s="30">
        <f>'2 lentelė'!P117</f>
        <v>0</v>
      </c>
      <c r="Q117" s="56">
        <v>43252</v>
      </c>
      <c r="R117" s="56">
        <v>43332</v>
      </c>
      <c r="S117" s="47">
        <f t="shared" si="1"/>
        <v>-2.6666666666666665</v>
      </c>
      <c r="T117" s="59"/>
    </row>
    <row r="118" spans="1:20" ht="29.25" customHeight="1" x14ac:dyDescent="0.25">
      <c r="A118" s="34" t="str">
        <f>'2 lentelė'!A118</f>
        <v>3.1.1.1.7</v>
      </c>
      <c r="B118" s="34" t="str">
        <f>'2 lentelė'!B118</f>
        <v>R080014-070650-1219</v>
      </c>
      <c r="C118" s="35" t="str">
        <f>'2 lentelė'!C118</f>
        <v>Vandens tiekimo ir nuotekų tvarkymo infrastruktūros plėtra Jurbarko mieste</v>
      </c>
      <c r="D118" s="35" t="str">
        <f>'2 lentelė'!D118</f>
        <v>UAB „Jurbarko vandenys“</v>
      </c>
      <c r="E118" s="34" t="str">
        <f>'2 lentelė'!E118</f>
        <v>AM</v>
      </c>
      <c r="F118" s="35" t="str">
        <f>'2 lentelė'!F118</f>
        <v>Jurbarko rajonas</v>
      </c>
      <c r="G118" s="34" t="str">
        <f>'2 lentelė'!G118</f>
        <v>05.3.2-APVA-R-014</v>
      </c>
      <c r="H118" s="34" t="str">
        <f>'2 lentelė'!H118</f>
        <v>R</v>
      </c>
      <c r="I118" s="34">
        <f>'2 lentelė'!I118</f>
        <v>0</v>
      </c>
      <c r="J118" s="42">
        <f>'2 lentelė'!J118</f>
        <v>548947.86</v>
      </c>
      <c r="K118" s="42">
        <f>'2 lentelė'!K118</f>
        <v>274473.93</v>
      </c>
      <c r="L118" s="42">
        <f>'2 lentelė'!L118</f>
        <v>0</v>
      </c>
      <c r="M118" s="42">
        <f>'2 lentelė'!M118</f>
        <v>0</v>
      </c>
      <c r="N118" s="42">
        <f>'2 lentelė'!N118</f>
        <v>0</v>
      </c>
      <c r="O118" s="42">
        <f>'2 lentelė'!O118</f>
        <v>274473.93</v>
      </c>
      <c r="P118" s="30">
        <f>'2 lentelė'!P118</f>
        <v>0</v>
      </c>
      <c r="Q118" s="56">
        <v>43425</v>
      </c>
      <c r="R118" s="56">
        <v>43425</v>
      </c>
      <c r="S118" s="47" t="str">
        <f t="shared" si="1"/>
        <v>-</v>
      </c>
      <c r="T118" s="59"/>
    </row>
    <row r="119" spans="1:20" ht="29.25" customHeight="1" x14ac:dyDescent="0.25">
      <c r="A119" s="34" t="str">
        <f>'2 lentelė'!A119</f>
        <v>3.1.1.1.8</v>
      </c>
      <c r="B119" s="34" t="str">
        <f>'2 lentelė'!B119</f>
        <v>R080014-060750-1220</v>
      </c>
      <c r="C119" s="35" t="str">
        <f>'2 lentelė'!C119</f>
        <v>Geriamojo vandens tiekimo ir nuotekų tvarkymo sistemų renovavimas ir plėtra Tauragės rajone (papildomi darbai)</v>
      </c>
      <c r="D119" s="35" t="str">
        <f>'2 lentelė'!D119</f>
        <v>UAB „Tauragės vandenys“</v>
      </c>
      <c r="E119" s="34" t="str">
        <f>'2 lentelė'!E119</f>
        <v>AM</v>
      </c>
      <c r="F119" s="35" t="str">
        <f>'2 lentelė'!F119</f>
        <v>Tauragės rajonas</v>
      </c>
      <c r="G119" s="34" t="str">
        <f>'2 lentelė'!G119</f>
        <v>05.3.2-APVA-R-014</v>
      </c>
      <c r="H119" s="34" t="str">
        <f>'2 lentelė'!H119</f>
        <v>R</v>
      </c>
      <c r="I119" s="34">
        <f>'2 lentelė'!I119</f>
        <v>0</v>
      </c>
      <c r="J119" s="42">
        <f>'2 lentelė'!J119</f>
        <v>646255.83000000007</v>
      </c>
      <c r="K119" s="42">
        <f>'2 lentelė'!K119</f>
        <v>150423.45000000001</v>
      </c>
      <c r="L119" s="42">
        <f>'2 lentelė'!L119</f>
        <v>0</v>
      </c>
      <c r="M119" s="42">
        <f>'2 lentelė'!M119</f>
        <v>150423.45000000001</v>
      </c>
      <c r="N119" s="42">
        <f>'2 lentelė'!N119</f>
        <v>0</v>
      </c>
      <c r="O119" s="42">
        <f>'2 lentelė'!O119</f>
        <v>345408.93</v>
      </c>
      <c r="P119" s="30">
        <f>'2 lentelė'!P119</f>
        <v>0</v>
      </c>
      <c r="Q119" s="56">
        <v>43435</v>
      </c>
      <c r="R119" s="56"/>
      <c r="S119" s="47" t="str">
        <f t="shared" si="1"/>
        <v>-</v>
      </c>
      <c r="T119" s="59"/>
    </row>
    <row r="120" spans="1:20" ht="29.25" customHeight="1" x14ac:dyDescent="0.25">
      <c r="A120" s="38" t="str">
        <f>'2 lentelė'!A120</f>
        <v>3.1.1.2</v>
      </c>
      <c r="B120" s="38" t="str">
        <f>'2 lentelė'!B120</f>
        <v/>
      </c>
      <c r="C120" s="39" t="str">
        <f>'2 lentelė'!C120</f>
        <v>Priemonė: Paviršinių nuotekų sistemų tvarkymas</v>
      </c>
      <c r="D120" s="38">
        <f>'2 lentelė'!D120</f>
        <v>0</v>
      </c>
      <c r="E120" s="38">
        <f>'2 lentelė'!E120</f>
        <v>0</v>
      </c>
      <c r="F120" s="38">
        <f>'2 lentelė'!F120</f>
        <v>0</v>
      </c>
      <c r="G120" s="38">
        <f>'2 lentelė'!G120</f>
        <v>0</v>
      </c>
      <c r="H120" s="38">
        <f>'2 lentelė'!H120</f>
        <v>0</v>
      </c>
      <c r="I120" s="38">
        <f>'2 lentelė'!I120</f>
        <v>0</v>
      </c>
      <c r="J120" s="41">
        <f>'2 lentelė'!J120</f>
        <v>0</v>
      </c>
      <c r="K120" s="41">
        <f>'2 lentelė'!K120</f>
        <v>0</v>
      </c>
      <c r="L120" s="41">
        <f>'2 lentelė'!L120</f>
        <v>0</v>
      </c>
      <c r="M120" s="41">
        <f>'2 lentelė'!M120</f>
        <v>0</v>
      </c>
      <c r="N120" s="41">
        <f>'2 lentelė'!N120</f>
        <v>0</v>
      </c>
      <c r="O120" s="41">
        <f>'2 lentelė'!O120</f>
        <v>0</v>
      </c>
      <c r="P120" s="41">
        <f>'2 lentelė'!P120</f>
        <v>0</v>
      </c>
      <c r="Q120" s="45"/>
      <c r="R120" s="45"/>
      <c r="S120" s="50">
        <f t="shared" si="1"/>
        <v>0</v>
      </c>
      <c r="T120" s="59"/>
    </row>
    <row r="121" spans="1:20" ht="29.25" customHeight="1" x14ac:dyDescent="0.25">
      <c r="A121" s="34" t="str">
        <f>'2 lentelė'!A121</f>
        <v>3.1.1.2.1</v>
      </c>
      <c r="B121" s="34" t="str">
        <f>'2 lentelė'!B121</f>
        <v>R080007-080000-1222</v>
      </c>
      <c r="C121" s="35" t="str">
        <f>'2 lentelė'!C121</f>
        <v>Paviršinių nuotekų sistemų  tvarkymas Tauragės mieste</v>
      </c>
      <c r="D121" s="35" t="str">
        <f>'2 lentelė'!D121</f>
        <v>UAB „Tauragės vandenys“</v>
      </c>
      <c r="E121" s="34" t="str">
        <f>'2 lentelė'!E121</f>
        <v>AM</v>
      </c>
      <c r="F121" s="34" t="str">
        <f>'2 lentelė'!F121</f>
        <v>Tauragės rajonas</v>
      </c>
      <c r="G121" s="34" t="str">
        <f>'2 lentelė'!G121</f>
        <v>05.1.1-APVA-R-007</v>
      </c>
      <c r="H121" s="34" t="str">
        <f>'2 lentelė'!H121</f>
        <v>R</v>
      </c>
      <c r="I121" s="34">
        <f>'2 lentelė'!I121</f>
        <v>0</v>
      </c>
      <c r="J121" s="42">
        <f>'2 lentelė'!J121</f>
        <v>1681106.52</v>
      </c>
      <c r="K121" s="42">
        <f>'2 lentelė'!K121</f>
        <v>252165.98</v>
      </c>
      <c r="L121" s="42">
        <f>'2 lentelė'!L121</f>
        <v>0</v>
      </c>
      <c r="M121" s="42">
        <f>'2 lentelė'!M121</f>
        <v>0</v>
      </c>
      <c r="N121" s="42">
        <f>'2 lentelė'!N121</f>
        <v>0</v>
      </c>
      <c r="O121" s="42">
        <f>'2 lentelė'!O121</f>
        <v>1428940.54</v>
      </c>
      <c r="P121" s="30">
        <f>'2 lentelė'!P121</f>
        <v>0</v>
      </c>
      <c r="Q121" s="56">
        <v>42767</v>
      </c>
      <c r="R121" s="56">
        <v>42795</v>
      </c>
      <c r="S121" s="47">
        <f t="shared" si="1"/>
        <v>-0.93333333333333335</v>
      </c>
      <c r="T121" s="59"/>
    </row>
    <row r="122" spans="1:20" ht="29.25" customHeight="1" x14ac:dyDescent="0.25">
      <c r="A122" s="36" t="str">
        <f>'2 lentelė'!A122</f>
        <v>3.1.2.</v>
      </c>
      <c r="B122" s="36" t="str">
        <f>'2 lentelė'!B122</f>
        <v/>
      </c>
      <c r="C122" s="37" t="str">
        <f>'2 lentelė'!C122</f>
        <v>Uždavinys. Plėsti atliekų tvarkymo infrastruktūrą, mažinti sąvartyne šalinamų atliekų kiekį.</v>
      </c>
      <c r="D122" s="36">
        <f>'2 lentelė'!D122</f>
        <v>0</v>
      </c>
      <c r="E122" s="36">
        <f>'2 lentelė'!E122</f>
        <v>0</v>
      </c>
      <c r="F122" s="36">
        <f>'2 lentelė'!F122</f>
        <v>0</v>
      </c>
      <c r="G122" s="36">
        <f>'2 lentelė'!G122</f>
        <v>0</v>
      </c>
      <c r="H122" s="36">
        <f>'2 lentelė'!H122</f>
        <v>0</v>
      </c>
      <c r="I122" s="36">
        <f>'2 lentelė'!I122</f>
        <v>0</v>
      </c>
      <c r="J122" s="40">
        <f>'2 lentelė'!J122</f>
        <v>0</v>
      </c>
      <c r="K122" s="40">
        <f>'2 lentelė'!K122</f>
        <v>0</v>
      </c>
      <c r="L122" s="40">
        <f>'2 lentelė'!L122</f>
        <v>0</v>
      </c>
      <c r="M122" s="40">
        <f>'2 lentelė'!M122</f>
        <v>0</v>
      </c>
      <c r="N122" s="40">
        <f>'2 lentelė'!N122</f>
        <v>0</v>
      </c>
      <c r="O122" s="40">
        <f>'2 lentelė'!O122</f>
        <v>0</v>
      </c>
      <c r="P122" s="40">
        <f>'2 lentelė'!P122</f>
        <v>0</v>
      </c>
      <c r="Q122" s="44"/>
      <c r="R122" s="44"/>
      <c r="S122" s="49">
        <f t="shared" si="1"/>
        <v>0</v>
      </c>
      <c r="T122" s="59"/>
    </row>
    <row r="123" spans="1:20" ht="29.25" customHeight="1" x14ac:dyDescent="0.25">
      <c r="A123" s="38" t="str">
        <f>'2 lentelė'!A123</f>
        <v>3.1.2.1</v>
      </c>
      <c r="B123" s="38" t="str">
        <f>'2 lentelė'!B123</f>
        <v/>
      </c>
      <c r="C123" s="39" t="str">
        <f>'2 lentelė'!C123</f>
        <v>Priemonė: Komunalinių atliekų tvarkymo infrastruktūros plėtra</v>
      </c>
      <c r="D123" s="38">
        <f>'2 lentelė'!D123</f>
        <v>0</v>
      </c>
      <c r="E123" s="38">
        <f>'2 lentelė'!E123</f>
        <v>0</v>
      </c>
      <c r="F123" s="38">
        <f>'2 lentelė'!F123</f>
        <v>0</v>
      </c>
      <c r="G123" s="38">
        <f>'2 lentelė'!G123</f>
        <v>0</v>
      </c>
      <c r="H123" s="38">
        <f>'2 lentelė'!H123</f>
        <v>0</v>
      </c>
      <c r="I123" s="38">
        <f>'2 lentelė'!I123</f>
        <v>0</v>
      </c>
      <c r="J123" s="41">
        <f>'2 lentelė'!J123</f>
        <v>0</v>
      </c>
      <c r="K123" s="41">
        <f>'2 lentelė'!K123</f>
        <v>0</v>
      </c>
      <c r="L123" s="41">
        <f>'2 lentelė'!L123</f>
        <v>0</v>
      </c>
      <c r="M123" s="41">
        <f>'2 lentelė'!M123</f>
        <v>0</v>
      </c>
      <c r="N123" s="41">
        <f>'2 lentelė'!N123</f>
        <v>0</v>
      </c>
      <c r="O123" s="41">
        <f>'2 lentelė'!O123</f>
        <v>0</v>
      </c>
      <c r="P123" s="41">
        <f>'2 lentelė'!P123</f>
        <v>0</v>
      </c>
      <c r="Q123" s="45"/>
      <c r="R123" s="45"/>
      <c r="S123" s="50">
        <f t="shared" si="1"/>
        <v>0</v>
      </c>
      <c r="T123" s="59"/>
    </row>
    <row r="124" spans="1:20" ht="29.25" customHeight="1" x14ac:dyDescent="0.25">
      <c r="A124" s="34" t="str">
        <f>'2 lentelė'!A124</f>
        <v>3.1.2.1.1</v>
      </c>
      <c r="B124" s="34" t="str">
        <f>'2 lentelė'!B124</f>
        <v>R080008-050000-1225</v>
      </c>
      <c r="C124" s="35" t="str">
        <f>'2 lentelė'!C124</f>
        <v>Tauragės regiono komunalinių atliekų tvarkymo infrastruktūros plėtra</v>
      </c>
      <c r="D124" s="34" t="str">
        <f>'2 lentelė'!D124</f>
        <v>TRATC</v>
      </c>
      <c r="E124" s="34" t="str">
        <f>'2 lentelė'!E124</f>
        <v>AM</v>
      </c>
      <c r="F124" s="34" t="str">
        <f>'2 lentelė'!F124</f>
        <v>Tauragės apskritis</v>
      </c>
      <c r="G124" s="34" t="str">
        <f>'2 lentelė'!G124</f>
        <v>05.2.1-APVA-R-008</v>
      </c>
      <c r="H124" s="34" t="str">
        <f>'2 lentelė'!H124</f>
        <v>R</v>
      </c>
      <c r="I124" s="34">
        <f>'2 lentelė'!I124</f>
        <v>0</v>
      </c>
      <c r="J124" s="42">
        <f>'2 lentelė'!J124</f>
        <v>2800256.02</v>
      </c>
      <c r="K124" s="42">
        <f>'2 lentelė'!K124</f>
        <v>0</v>
      </c>
      <c r="L124" s="42">
        <f>'2 lentelė'!L124</f>
        <v>0</v>
      </c>
      <c r="M124" s="42">
        <f>'2 lentelė'!M124</f>
        <v>0</v>
      </c>
      <c r="N124" s="42">
        <f>'2 lentelė'!N124</f>
        <v>420038.40000000002</v>
      </c>
      <c r="O124" s="42">
        <f>'2 lentelė'!O124</f>
        <v>2380217.62</v>
      </c>
      <c r="P124" s="30">
        <f>'2 lentelė'!P124</f>
        <v>0</v>
      </c>
      <c r="Q124" s="56">
        <v>42887</v>
      </c>
      <c r="R124" s="56">
        <v>42979</v>
      </c>
      <c r="S124" s="47">
        <f t="shared" si="1"/>
        <v>-3.0666666666666669</v>
      </c>
      <c r="T124" s="59"/>
    </row>
    <row r="125" spans="1:20" ht="29.25" customHeight="1" x14ac:dyDescent="0.25">
      <c r="A125" s="36" t="str">
        <f>'2 lentelė'!A125</f>
        <v>3.2.</v>
      </c>
      <c r="B125" s="36" t="str">
        <f>'2 lentelė'!B125</f>
        <v/>
      </c>
      <c r="C125" s="37" t="str">
        <f>'2 lentelė'!C125</f>
        <v>Tikslas. Saugoti ir tausojančiai naudoti regiono kraštovaizdį, užtikrinant tinkamą jo planavimą, naudojimą ir tvarkymą.</v>
      </c>
      <c r="D125" s="36">
        <f>'2 lentelė'!D125</f>
        <v>0</v>
      </c>
      <c r="E125" s="36">
        <f>'2 lentelė'!E125</f>
        <v>0</v>
      </c>
      <c r="F125" s="36">
        <f>'2 lentelė'!F125</f>
        <v>0</v>
      </c>
      <c r="G125" s="36">
        <f>'2 lentelė'!G125</f>
        <v>0</v>
      </c>
      <c r="H125" s="36">
        <f>'2 lentelė'!H125</f>
        <v>0</v>
      </c>
      <c r="I125" s="36">
        <f>'2 lentelė'!I125</f>
        <v>0</v>
      </c>
      <c r="J125" s="40">
        <f>'2 lentelė'!J125</f>
        <v>0</v>
      </c>
      <c r="K125" s="40">
        <f>'2 lentelė'!K125</f>
        <v>0</v>
      </c>
      <c r="L125" s="40">
        <f>'2 lentelė'!L125</f>
        <v>0</v>
      </c>
      <c r="M125" s="40">
        <f>'2 lentelė'!M125</f>
        <v>0</v>
      </c>
      <c r="N125" s="40">
        <f>'2 lentelė'!N125</f>
        <v>0</v>
      </c>
      <c r="O125" s="40">
        <f>'2 lentelė'!O125</f>
        <v>0</v>
      </c>
      <c r="P125" s="40">
        <f>'2 lentelė'!P125</f>
        <v>0</v>
      </c>
      <c r="Q125" s="44"/>
      <c r="R125" s="44"/>
      <c r="S125" s="49">
        <f t="shared" si="1"/>
        <v>0</v>
      </c>
      <c r="T125" s="59"/>
    </row>
    <row r="126" spans="1:20" ht="29.25" customHeight="1" x14ac:dyDescent="0.25">
      <c r="A126" s="36" t="str">
        <f>'2 lentelė'!A126</f>
        <v>3.2.1.</v>
      </c>
      <c r="B126" s="36" t="str">
        <f>'2 lentelė'!B126</f>
        <v/>
      </c>
      <c r="C126" s="37" t="str">
        <f>'2 lentelė'!C126</f>
        <v>Uždavinys. Padidinti kraštovaizdžio planavimo, tvarkymo ir racionalaus naudojimo bei apsaugos efektyvumą.</v>
      </c>
      <c r="D126" s="36">
        <f>'2 lentelė'!D126</f>
        <v>0</v>
      </c>
      <c r="E126" s="36">
        <f>'2 lentelė'!E126</f>
        <v>0</v>
      </c>
      <c r="F126" s="36">
        <f>'2 lentelė'!F126</f>
        <v>0</v>
      </c>
      <c r="G126" s="36">
        <f>'2 lentelė'!G126</f>
        <v>0</v>
      </c>
      <c r="H126" s="36">
        <f>'2 lentelė'!H126</f>
        <v>0</v>
      </c>
      <c r="I126" s="36">
        <f>'2 lentelė'!I126</f>
        <v>0</v>
      </c>
      <c r="J126" s="40">
        <f>'2 lentelė'!J126</f>
        <v>0</v>
      </c>
      <c r="K126" s="40">
        <f>'2 lentelė'!K126</f>
        <v>0</v>
      </c>
      <c r="L126" s="40">
        <f>'2 lentelė'!L126</f>
        <v>0</v>
      </c>
      <c r="M126" s="40">
        <f>'2 lentelė'!M126</f>
        <v>0</v>
      </c>
      <c r="N126" s="40">
        <f>'2 lentelė'!N126</f>
        <v>0</v>
      </c>
      <c r="O126" s="40">
        <f>'2 lentelė'!O126</f>
        <v>0</v>
      </c>
      <c r="P126" s="40">
        <f>'2 lentelė'!P126</f>
        <v>0</v>
      </c>
      <c r="Q126" s="44"/>
      <c r="R126" s="44"/>
      <c r="S126" s="49">
        <f t="shared" si="1"/>
        <v>0</v>
      </c>
      <c r="T126" s="59"/>
    </row>
    <row r="127" spans="1:20" ht="29.25" customHeight="1" x14ac:dyDescent="0.25">
      <c r="A127" s="38" t="str">
        <f>'2 lentelė'!A127</f>
        <v>3.2.1.1</v>
      </c>
      <c r="B127" s="38" t="str">
        <f>'2 lentelė'!B127</f>
        <v/>
      </c>
      <c r="C127" s="39" t="str">
        <f>'2 lentelė'!C127</f>
        <v>Priemonė: Kraštovaizdžio apsauga</v>
      </c>
      <c r="D127" s="38">
        <f>'2 lentelė'!D127</f>
        <v>0</v>
      </c>
      <c r="E127" s="38">
        <f>'2 lentelė'!E127</f>
        <v>0</v>
      </c>
      <c r="F127" s="38">
        <f>'2 lentelė'!F127</f>
        <v>0</v>
      </c>
      <c r="G127" s="38">
        <f>'2 lentelė'!G127</f>
        <v>0</v>
      </c>
      <c r="H127" s="38">
        <f>'2 lentelė'!H127</f>
        <v>0</v>
      </c>
      <c r="I127" s="38">
        <f>'2 lentelė'!I127</f>
        <v>0</v>
      </c>
      <c r="J127" s="41">
        <f>'2 lentelė'!J127</f>
        <v>0</v>
      </c>
      <c r="K127" s="41">
        <f>'2 lentelė'!K127</f>
        <v>0</v>
      </c>
      <c r="L127" s="41">
        <f>'2 lentelė'!L127</f>
        <v>0</v>
      </c>
      <c r="M127" s="41">
        <f>'2 lentelė'!M127</f>
        <v>0</v>
      </c>
      <c r="N127" s="41">
        <f>'2 lentelė'!N127</f>
        <v>0</v>
      </c>
      <c r="O127" s="41">
        <f>'2 lentelė'!O127</f>
        <v>0</v>
      </c>
      <c r="P127" s="41">
        <f>'2 lentelė'!P127</f>
        <v>0</v>
      </c>
      <c r="Q127" s="45"/>
      <c r="R127" s="45"/>
      <c r="S127" s="50">
        <f t="shared" si="1"/>
        <v>0</v>
      </c>
      <c r="T127" s="59"/>
    </row>
    <row r="128" spans="1:20" ht="29.25" customHeight="1" x14ac:dyDescent="0.25">
      <c r="A128" s="34" t="str">
        <f>'2 lentelė'!A128</f>
        <v>3.2.1.1.1</v>
      </c>
      <c r="B128" s="34" t="str">
        <f>'2 lentelė'!B128</f>
        <v>R080019-380000-1229</v>
      </c>
      <c r="C128" s="35" t="str">
        <f>'2 lentelė'!C128</f>
        <v>Kraštovaizdžio apsaugos gerinimas Pagėgių savivaldybėje</v>
      </c>
      <c r="D128" s="34" t="str">
        <f>'2 lentelė'!D128</f>
        <v>PSA</v>
      </c>
      <c r="E128" s="34" t="str">
        <f>'2 lentelė'!E128</f>
        <v>AM</v>
      </c>
      <c r="F128" s="34" t="str">
        <f>'2 lentelė'!F128</f>
        <v>Pagėgių savivaldybė</v>
      </c>
      <c r="G128" s="34" t="str">
        <f>'2 lentelė'!G128</f>
        <v xml:space="preserve">05.5.1-APVA-R-019 </v>
      </c>
      <c r="H128" s="34" t="str">
        <f>'2 lentelė'!H128</f>
        <v>R</v>
      </c>
      <c r="I128" s="34">
        <f>'2 lentelė'!I128</f>
        <v>0</v>
      </c>
      <c r="J128" s="42">
        <f>'2 lentelė'!J128</f>
        <v>363047.26</v>
      </c>
      <c r="K128" s="42">
        <f>'2 lentelė'!K128</f>
        <v>54457.09</v>
      </c>
      <c r="L128" s="42">
        <f>'2 lentelė'!L128</f>
        <v>0</v>
      </c>
      <c r="M128" s="42">
        <f>'2 lentelė'!M128</f>
        <v>0</v>
      </c>
      <c r="N128" s="42">
        <f>'2 lentelė'!N128</f>
        <v>0</v>
      </c>
      <c r="O128" s="42">
        <f>'2 lentelė'!O128</f>
        <v>308590.17</v>
      </c>
      <c r="P128" s="30">
        <f>'2 lentelė'!P128</f>
        <v>0</v>
      </c>
      <c r="Q128" s="56">
        <v>42887</v>
      </c>
      <c r="R128" s="56">
        <v>42856</v>
      </c>
      <c r="S128" s="47" t="str">
        <f t="shared" si="1"/>
        <v>-</v>
      </c>
      <c r="T128" s="59"/>
    </row>
    <row r="129" spans="1:20" ht="29.25" customHeight="1" x14ac:dyDescent="0.25">
      <c r="A129" s="34" t="str">
        <f>'2 lentelė'!A129</f>
        <v>3.2.1.1.2</v>
      </c>
      <c r="B129" s="34" t="str">
        <f>'2 lentelė'!B129</f>
        <v>R080019-380000-1230</v>
      </c>
      <c r="C129" s="35" t="str">
        <f>'2 lentelė'!C129</f>
        <v>Bešeimininkių apleistų statinių likvidavimas Jurbarko rajone</v>
      </c>
      <c r="D129" s="34" t="str">
        <f>'2 lentelė'!D129</f>
        <v>JRSA</v>
      </c>
      <c r="E129" s="34" t="str">
        <f>'2 lentelė'!E129</f>
        <v>AM</v>
      </c>
      <c r="F129" s="34" t="str">
        <f>'2 lentelė'!F129</f>
        <v>Jurbarko rajonas</v>
      </c>
      <c r="G129" s="34" t="str">
        <f>'2 lentelė'!G129</f>
        <v xml:space="preserve">05.5.1-APVA-R-019 </v>
      </c>
      <c r="H129" s="34" t="str">
        <f>'2 lentelė'!H129</f>
        <v>R</v>
      </c>
      <c r="I129" s="34">
        <f>'2 lentelė'!I129</f>
        <v>0</v>
      </c>
      <c r="J129" s="42">
        <f>'2 lentelė'!J129</f>
        <v>53554.71</v>
      </c>
      <c r="K129" s="42">
        <f>'2 lentelė'!K129</f>
        <v>8033.21</v>
      </c>
      <c r="L129" s="42">
        <f>'2 lentelė'!L129</f>
        <v>0</v>
      </c>
      <c r="M129" s="42">
        <f>'2 lentelė'!M129</f>
        <v>0</v>
      </c>
      <c r="N129" s="42">
        <f>'2 lentelė'!N129</f>
        <v>0</v>
      </c>
      <c r="O129" s="42">
        <f>'2 lentelė'!O129</f>
        <v>45521.5</v>
      </c>
      <c r="P129" s="15">
        <f>'2 lentelė'!P129</f>
        <v>0</v>
      </c>
      <c r="Q129" s="57">
        <v>42795</v>
      </c>
      <c r="R129" s="57">
        <v>42948</v>
      </c>
      <c r="S129" s="47">
        <f t="shared" si="1"/>
        <v>-5.0999999999999996</v>
      </c>
      <c r="T129" s="59"/>
    </row>
    <row r="130" spans="1:20" ht="29.25" customHeight="1" x14ac:dyDescent="0.25">
      <c r="A130" s="34" t="str">
        <f>'2 lentelė'!A130</f>
        <v>3.2.1.1.3</v>
      </c>
      <c r="B130" s="34" t="str">
        <f>'2 lentelė'!B130</f>
        <v>R080019-380000-1231</v>
      </c>
      <c r="C130" s="35" t="str">
        <f>'2 lentelė'!C130</f>
        <v>Kraštovaizdžio formavimas Jurbarko rajone</v>
      </c>
      <c r="D130" s="34" t="str">
        <f>'2 lentelė'!D130</f>
        <v>JRSA</v>
      </c>
      <c r="E130" s="34" t="str">
        <f>'2 lentelė'!E130</f>
        <v>AM</v>
      </c>
      <c r="F130" s="34" t="str">
        <f>'2 lentelė'!F130</f>
        <v>Jurbarko rajonas</v>
      </c>
      <c r="G130" s="34" t="str">
        <f>'2 lentelė'!G130</f>
        <v xml:space="preserve">05.5.1-APVA-R-019 </v>
      </c>
      <c r="H130" s="34" t="str">
        <f>'2 lentelė'!H130</f>
        <v>R</v>
      </c>
      <c r="I130" s="34">
        <f>'2 lentelė'!I130</f>
        <v>0</v>
      </c>
      <c r="J130" s="42">
        <f>'2 lentelė'!J130</f>
        <v>920732.19000000018</v>
      </c>
      <c r="K130" s="42">
        <f>'2 lentelė'!K130</f>
        <v>138109.82</v>
      </c>
      <c r="L130" s="42">
        <f>'2 lentelė'!L130</f>
        <v>0</v>
      </c>
      <c r="M130" s="42">
        <f>'2 lentelė'!M130</f>
        <v>0</v>
      </c>
      <c r="N130" s="42">
        <f>'2 lentelė'!N130</f>
        <v>0</v>
      </c>
      <c r="O130" s="42">
        <f>'2 lentelė'!O130</f>
        <v>782622.37000000011</v>
      </c>
      <c r="P130" s="14" t="str">
        <f>'2 lentelė'!P130</f>
        <v>-</v>
      </c>
      <c r="Q130" s="57">
        <v>43525</v>
      </c>
      <c r="R130" s="53"/>
      <c r="S130" s="47" t="str">
        <f t="shared" si="1"/>
        <v>-</v>
      </c>
      <c r="T130" s="59"/>
    </row>
    <row r="131" spans="1:20" ht="29.25" hidden="1" customHeight="1" x14ac:dyDescent="0.25">
      <c r="A131" s="34" t="str">
        <f>'2 lentelė'!A131</f>
        <v>3.2.1.1.4</v>
      </c>
      <c r="B131" s="34" t="str">
        <f>'2 lentelė'!B131</f>
        <v>R080019-380000-1232</v>
      </c>
      <c r="C131" s="35" t="str">
        <f>'2 lentelė'!C131</f>
        <v>Smalininkų uosto šlaitų ir pylimų tvarkymas</v>
      </c>
      <c r="D131" s="34" t="str">
        <f>'2 lentelė'!D131</f>
        <v>JRSA</v>
      </c>
      <c r="E131" s="34" t="str">
        <f>'2 lentelė'!E131</f>
        <v>AM</v>
      </c>
      <c r="F131" s="34" t="str">
        <f>'2 lentelė'!F131</f>
        <v>Jurbarko rajonas</v>
      </c>
      <c r="G131" s="34" t="str">
        <f>'2 lentelė'!G131</f>
        <v xml:space="preserve">05.5.1-APVA-R-019 </v>
      </c>
      <c r="H131" s="34" t="str">
        <f>'2 lentelė'!H131</f>
        <v>R</v>
      </c>
      <c r="I131" s="34">
        <f>'2 lentelė'!I131</f>
        <v>0</v>
      </c>
      <c r="J131" s="42">
        <f>'2 lentelė'!J131</f>
        <v>296511.84999999998</v>
      </c>
      <c r="K131" s="42">
        <f>'2 lentelė'!K131</f>
        <v>44476.78</v>
      </c>
      <c r="L131" s="42">
        <f>'2 lentelė'!L131</f>
        <v>0</v>
      </c>
      <c r="M131" s="42">
        <f>'2 lentelė'!M131</f>
        <v>0</v>
      </c>
      <c r="N131" s="42">
        <f>'2 lentelė'!N131</f>
        <v>0</v>
      </c>
      <c r="O131" s="42">
        <f>'2 lentelė'!O131</f>
        <v>252035.07</v>
      </c>
      <c r="P131" s="14" t="str">
        <f>'2 lentelė'!P131</f>
        <v>-</v>
      </c>
      <c r="Q131" s="57"/>
      <c r="R131" s="53"/>
      <c r="S131" s="47" t="str">
        <f t="shared" si="1"/>
        <v>-</v>
      </c>
      <c r="T131" s="59"/>
    </row>
    <row r="132" spans="1:20" ht="29.25" customHeight="1" x14ac:dyDescent="0.25">
      <c r="A132" s="34" t="str">
        <f>'2 lentelė'!A132</f>
        <v>3.2.1.1.5</v>
      </c>
      <c r="B132" s="34" t="str">
        <f>'2 lentelė'!B132</f>
        <v>R080019-380000-1233</v>
      </c>
      <c r="C132" s="35" t="str">
        <f>'2 lentelė'!C132</f>
        <v xml:space="preserve">Kraštovaizdžio formavimas ir ekologinės būklės gerinimas Tauragės mieste  </v>
      </c>
      <c r="D132" s="34" t="str">
        <f>'2 lentelė'!D132</f>
        <v>TRSA</v>
      </c>
      <c r="E132" s="34" t="str">
        <f>'2 lentelė'!E132</f>
        <v>AM</v>
      </c>
      <c r="F132" s="34" t="str">
        <f>'2 lentelė'!F132</f>
        <v>Tauragės rajonas</v>
      </c>
      <c r="G132" s="34" t="str">
        <f>'2 lentelė'!G132</f>
        <v xml:space="preserve">05.5.1-APVA-R-019 </v>
      </c>
      <c r="H132" s="34" t="str">
        <f>'2 lentelė'!H132</f>
        <v>R</v>
      </c>
      <c r="I132" s="34">
        <f>'2 lentelė'!I132</f>
        <v>0</v>
      </c>
      <c r="J132" s="42">
        <f>'2 lentelė'!J132</f>
        <v>351002.55</v>
      </c>
      <c r="K132" s="42">
        <f>'2 lentelė'!K132</f>
        <v>52650.39</v>
      </c>
      <c r="L132" s="42">
        <f>'2 lentelė'!L132</f>
        <v>0</v>
      </c>
      <c r="M132" s="42">
        <f>'2 lentelė'!M132</f>
        <v>0</v>
      </c>
      <c r="N132" s="42">
        <f>'2 lentelė'!N132</f>
        <v>0</v>
      </c>
      <c r="O132" s="42">
        <f>'2 lentelė'!O132</f>
        <v>298352.15999999997</v>
      </c>
      <c r="P132" s="14" t="str">
        <f>'2 lentelė'!P132</f>
        <v>-</v>
      </c>
      <c r="Q132" s="57">
        <v>42795</v>
      </c>
      <c r="R132" s="57">
        <v>42826</v>
      </c>
      <c r="S132" s="47">
        <f t="shared" si="1"/>
        <v>-1.0333333333333334</v>
      </c>
      <c r="T132" s="59"/>
    </row>
    <row r="133" spans="1:20" ht="29.25" customHeight="1" x14ac:dyDescent="0.25">
      <c r="A133" s="34" t="str">
        <f>'2 lentelė'!A133</f>
        <v>3.2.1.1.6</v>
      </c>
      <c r="B133" s="34" t="str">
        <f>'2 lentelė'!B133</f>
        <v>R080019-380000-1234</v>
      </c>
      <c r="C133" s="35" t="str">
        <f>'2 lentelė'!C133</f>
        <v xml:space="preserve">Kraštovaizdžio formavimas  Šilalės mieste  </v>
      </c>
      <c r="D133" s="34" t="str">
        <f>'2 lentelė'!D133</f>
        <v>ŠRSA</v>
      </c>
      <c r="E133" s="34" t="str">
        <f>'2 lentelė'!E133</f>
        <v>AM</v>
      </c>
      <c r="F133" s="34" t="str">
        <f>'2 lentelė'!F133</f>
        <v>Šilalės rajonas</v>
      </c>
      <c r="G133" s="34" t="str">
        <f>'2 lentelė'!G133</f>
        <v xml:space="preserve">05.5.1-APVA-R-019 </v>
      </c>
      <c r="H133" s="34" t="str">
        <f>'2 lentelė'!H133</f>
        <v>R</v>
      </c>
      <c r="I133" s="34">
        <f>'2 lentelė'!I133</f>
        <v>0</v>
      </c>
      <c r="J133" s="42">
        <f>'2 lentelė'!J133</f>
        <v>419348</v>
      </c>
      <c r="K133" s="42">
        <f>'2 lentelė'!K133</f>
        <v>62902.2</v>
      </c>
      <c r="L133" s="42">
        <f>'2 lentelė'!L133</f>
        <v>0</v>
      </c>
      <c r="M133" s="42">
        <f>'2 lentelė'!M133</f>
        <v>0</v>
      </c>
      <c r="N133" s="42">
        <f>'2 lentelė'!N133</f>
        <v>0</v>
      </c>
      <c r="O133" s="42">
        <f>'2 lentelė'!O133</f>
        <v>356445.8</v>
      </c>
      <c r="P133" s="15">
        <f>'2 lentelė'!P133</f>
        <v>0</v>
      </c>
      <c r="Q133" s="57">
        <v>42795</v>
      </c>
      <c r="R133" s="57">
        <v>42826</v>
      </c>
      <c r="S133" s="47">
        <f t="shared" ref="S133:S134" si="2">IF(O133&gt;0,IF(Q133&gt;=R133,"-",(Q133-R133)/30),0)</f>
        <v>-1.0333333333333334</v>
      </c>
      <c r="T133" s="59"/>
    </row>
    <row r="134" spans="1:20" ht="29.25" customHeight="1" x14ac:dyDescent="0.25">
      <c r="A134" s="34" t="str">
        <f>'2 lentelė'!A134</f>
        <v>3.2.1.1.7</v>
      </c>
      <c r="B134" s="34" t="str">
        <f>'2 lentelė'!B134</f>
        <v>R080019-380000-1235</v>
      </c>
      <c r="C134" s="35" t="str">
        <f>'2 lentelė'!C134</f>
        <v>Šilalės rajono savivaldybės teritorijos bendrojo plano  gamtinio karkaso sprendinių koregavimas  ir bešeimininkių apleistų pastatų likvidavimas  rajone</v>
      </c>
      <c r="D134" s="34" t="str">
        <f>'2 lentelė'!D134</f>
        <v>ŠRSA</v>
      </c>
      <c r="E134" s="34" t="str">
        <f>'2 lentelė'!E134</f>
        <v>AM</v>
      </c>
      <c r="F134" s="34" t="str">
        <f>'2 lentelė'!F134</f>
        <v>Šilalės rajonas</v>
      </c>
      <c r="G134" s="34" t="str">
        <f>'2 lentelė'!G134</f>
        <v xml:space="preserve">05.5.1-APVA-R-019 </v>
      </c>
      <c r="H134" s="34" t="str">
        <f>'2 lentelė'!H134</f>
        <v>R</v>
      </c>
      <c r="I134" s="34">
        <f>'2 lentelė'!I134</f>
        <v>0</v>
      </c>
      <c r="J134" s="42">
        <f>'2 lentelė'!J134</f>
        <v>129411.77</v>
      </c>
      <c r="K134" s="42">
        <f>'2 lentelė'!K134</f>
        <v>19411.77</v>
      </c>
      <c r="L134" s="42">
        <f>'2 lentelė'!L134</f>
        <v>0</v>
      </c>
      <c r="M134" s="42">
        <f>'2 lentelė'!M134</f>
        <v>0</v>
      </c>
      <c r="N134" s="42">
        <f>'2 lentelė'!N134</f>
        <v>0</v>
      </c>
      <c r="O134" s="42">
        <f>'2 lentelė'!O134</f>
        <v>110000</v>
      </c>
      <c r="P134" s="15">
        <f>'2 lentelė'!P134</f>
        <v>0</v>
      </c>
      <c r="Q134" s="57">
        <v>43647</v>
      </c>
      <c r="R134" s="55"/>
      <c r="S134" s="47" t="str">
        <f t="shared" si="2"/>
        <v>-</v>
      </c>
      <c r="T134" s="59"/>
    </row>
    <row r="136" spans="1:20" ht="29.25" customHeight="1" x14ac:dyDescent="0.25">
      <c r="O136" s="115">
        <f>SUM(O4:O134)-O17-O13-O28</f>
        <v>27643763.380000003</v>
      </c>
    </row>
  </sheetData>
  <mergeCells count="3">
    <mergeCell ref="A2:I2"/>
    <mergeCell ref="Q2:S2"/>
    <mergeCell ref="J2:P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0"/>
  <sheetViews>
    <sheetView showZeros="0" topLeftCell="A133" workbookViewId="0">
      <selection activeCell="J33" sqref="J33"/>
    </sheetView>
  </sheetViews>
  <sheetFormatPr defaultRowHeight="15" x14ac:dyDescent="0.25"/>
  <cols>
    <col min="2" max="2" width="17.7109375" customWidth="1"/>
    <col min="3" max="3" width="39.85546875" customWidth="1"/>
    <col min="4" max="4" width="10.85546875" customWidth="1"/>
    <col min="5" max="5" width="11.7109375" customWidth="1"/>
    <col min="6" max="6" width="12.28515625" customWidth="1"/>
    <col min="7" max="7" width="16.7109375" customWidth="1"/>
    <col min="10" max="10" width="11.85546875" customWidth="1"/>
    <col min="11" max="11" width="13.28515625" customWidth="1"/>
    <col min="15" max="15" width="11.85546875" customWidth="1"/>
    <col min="16" max="16" width="9.140625" style="6"/>
    <col min="17" max="17" width="10.7109375" customWidth="1"/>
    <col min="18" max="19" width="10.85546875" customWidth="1"/>
  </cols>
  <sheetData>
    <row r="1" spans="1:22" ht="15.75" x14ac:dyDescent="0.25">
      <c r="A1" s="1" t="s">
        <v>48</v>
      </c>
    </row>
    <row r="2" spans="1:22" x14ac:dyDescent="0.25">
      <c r="A2" s="121" t="s">
        <v>13</v>
      </c>
      <c r="B2" s="121"/>
      <c r="C2" s="121"/>
      <c r="D2" s="121"/>
      <c r="E2" s="121"/>
      <c r="F2" s="121"/>
      <c r="G2" s="121"/>
      <c r="H2" s="121"/>
      <c r="I2" s="121"/>
      <c r="J2" s="131" t="s">
        <v>14</v>
      </c>
      <c r="K2" s="132"/>
      <c r="L2" s="132"/>
      <c r="M2" s="132"/>
      <c r="N2" s="132"/>
      <c r="O2" s="132"/>
      <c r="P2" s="133"/>
      <c r="Q2" s="121" t="s">
        <v>113</v>
      </c>
      <c r="R2" s="121"/>
      <c r="S2" s="121"/>
    </row>
    <row r="3" spans="1:22" ht="60" x14ac:dyDescent="0.25">
      <c r="A3" s="18" t="s">
        <v>4</v>
      </c>
      <c r="B3" s="18" t="s">
        <v>114</v>
      </c>
      <c r="C3" s="18" t="s">
        <v>16</v>
      </c>
      <c r="D3" s="26" t="s">
        <v>120</v>
      </c>
      <c r="E3" s="18" t="s">
        <v>17</v>
      </c>
      <c r="F3" s="18" t="s">
        <v>18</v>
      </c>
      <c r="G3" s="18" t="s">
        <v>19</v>
      </c>
      <c r="H3" s="18" t="s">
        <v>44</v>
      </c>
      <c r="I3" s="18" t="s">
        <v>45</v>
      </c>
      <c r="J3" s="18" t="s">
        <v>22</v>
      </c>
      <c r="K3" s="18" t="s">
        <v>23</v>
      </c>
      <c r="L3" s="18" t="s">
        <v>24</v>
      </c>
      <c r="M3" s="18" t="s">
        <v>25</v>
      </c>
      <c r="N3" s="18" t="s">
        <v>26</v>
      </c>
      <c r="O3" s="18" t="s">
        <v>27</v>
      </c>
      <c r="P3" s="26" t="s">
        <v>121</v>
      </c>
      <c r="Q3" s="18" t="s">
        <v>28</v>
      </c>
      <c r="R3" s="16" t="s">
        <v>29</v>
      </c>
      <c r="S3" s="18" t="s">
        <v>30</v>
      </c>
    </row>
    <row r="4" spans="1:22" ht="38.25" x14ac:dyDescent="0.25">
      <c r="A4" s="36" t="str">
        <f>'2 lentelė'!A4</f>
        <v>1.1</v>
      </c>
      <c r="B4" s="36" t="str">
        <f>'2 lentelė'!B4</f>
        <v/>
      </c>
      <c r="C4" s="37" t="str">
        <f>'2 lentelė'!C4</f>
        <v>Tikslas. Mažinti išsivystymo skirtumus regiono viduje, skatinti ūkinės veiklos įvairovę mieste ir kaime, didinti ekonomikos augimą.</v>
      </c>
      <c r="D4" s="36">
        <f>'2 lentelė'!D4</f>
        <v>0</v>
      </c>
      <c r="E4" s="36">
        <f>'2 lentelė'!E4</f>
        <v>0</v>
      </c>
      <c r="F4" s="36">
        <f>'2 lentelė'!F4</f>
        <v>0</v>
      </c>
      <c r="G4" s="36">
        <f>'2 lentelė'!G4</f>
        <v>0</v>
      </c>
      <c r="H4" s="36">
        <f>'2 lentelė'!H4</f>
        <v>0</v>
      </c>
      <c r="I4" s="36">
        <f>'2 lentelė'!I4</f>
        <v>0</v>
      </c>
      <c r="J4" s="40">
        <f>'2 lentelė'!J4</f>
        <v>0</v>
      </c>
      <c r="K4" s="40">
        <f>'2 lentelė'!K4</f>
        <v>0</v>
      </c>
      <c r="L4" s="40">
        <f>'2 lentelė'!L4</f>
        <v>0</v>
      </c>
      <c r="M4" s="40">
        <f>'2 lentelė'!M4</f>
        <v>0</v>
      </c>
      <c r="N4" s="40">
        <f>'2 lentelė'!N4</f>
        <v>0</v>
      </c>
      <c r="O4" s="40">
        <f>'2 lentelė'!O4</f>
        <v>0</v>
      </c>
      <c r="P4" s="48">
        <f>'2 lentelė'!P4</f>
        <v>0</v>
      </c>
      <c r="Q4" s="61">
        <v>0</v>
      </c>
      <c r="R4" s="68"/>
      <c r="S4" s="72"/>
    </row>
    <row r="5" spans="1:22" ht="38.25" x14ac:dyDescent="0.25">
      <c r="A5" s="36" t="str">
        <f>'2 lentelė'!A5</f>
        <v>1.1.1</v>
      </c>
      <c r="B5" s="36" t="str">
        <f>'2 lentelė'!B5</f>
        <v/>
      </c>
      <c r="C5" s="37" t="str">
        <f>'2 lentelė'!C5</f>
        <v>Uždavinys. Vystyti tikslines teritorijas, padidinti ūkinės veiklos įvairovę, pagerinti sukurtų darbo vietų pasiekiamumą.</v>
      </c>
      <c r="D5" s="36">
        <f>'2 lentelė'!D5</f>
        <v>0</v>
      </c>
      <c r="E5" s="36">
        <f>'2 lentelė'!E5</f>
        <v>0</v>
      </c>
      <c r="F5" s="36">
        <f>'2 lentelė'!F5</f>
        <v>0</v>
      </c>
      <c r="G5" s="36">
        <f>'2 lentelė'!G5</f>
        <v>0</v>
      </c>
      <c r="H5" s="36">
        <f>'2 lentelė'!H5</f>
        <v>0</v>
      </c>
      <c r="I5" s="36">
        <f>'2 lentelė'!I5</f>
        <v>0</v>
      </c>
      <c r="J5" s="40">
        <f>'2 lentelė'!J5</f>
        <v>0</v>
      </c>
      <c r="K5" s="40">
        <f>'2 lentelė'!K5</f>
        <v>0</v>
      </c>
      <c r="L5" s="40">
        <f>'2 lentelė'!L5</f>
        <v>0</v>
      </c>
      <c r="M5" s="40">
        <f>'2 lentelė'!M5</f>
        <v>0</v>
      </c>
      <c r="N5" s="40">
        <f>'2 lentelė'!N5</f>
        <v>0</v>
      </c>
      <c r="O5" s="40">
        <f>'2 lentelė'!O5</f>
        <v>0</v>
      </c>
      <c r="P5" s="40">
        <f>'2 lentelė'!P5</f>
        <v>0</v>
      </c>
      <c r="Q5" s="61">
        <v>0</v>
      </c>
      <c r="R5" s="69"/>
      <c r="S5" s="49"/>
    </row>
    <row r="6" spans="1:22" ht="25.5" x14ac:dyDescent="0.25">
      <c r="A6" s="38" t="str">
        <f>'2 lentelė'!A6</f>
        <v>1.1.1.1</v>
      </c>
      <c r="B6" s="38" t="str">
        <f>'2 lentelė'!B6</f>
        <v/>
      </c>
      <c r="C6" s="39" t="str">
        <f>'2 lentelė'!C6</f>
        <v>Priemonė: Kaimo (1-6 tūkst. Gyventojų) gyvenamųjų vietovių atnaujinimas</v>
      </c>
      <c r="D6" s="38">
        <f>'2 lentelė'!D6</f>
        <v>0</v>
      </c>
      <c r="E6" s="38">
        <f>'2 lentelė'!E6</f>
        <v>0</v>
      </c>
      <c r="F6" s="38">
        <f>'2 lentelė'!F6</f>
        <v>0</v>
      </c>
      <c r="G6" s="38">
        <f>'2 lentelė'!G6</f>
        <v>0</v>
      </c>
      <c r="H6" s="38">
        <f>'2 lentelė'!H6</f>
        <v>0</v>
      </c>
      <c r="I6" s="38">
        <f>'2 lentelė'!I6</f>
        <v>0</v>
      </c>
      <c r="J6" s="41">
        <f>'2 lentelė'!J6</f>
        <v>0</v>
      </c>
      <c r="K6" s="41">
        <f>'2 lentelė'!K6</f>
        <v>0</v>
      </c>
      <c r="L6" s="41">
        <f>'2 lentelė'!L6</f>
        <v>0</v>
      </c>
      <c r="M6" s="41">
        <f>'2 lentelė'!M6</f>
        <v>0</v>
      </c>
      <c r="N6" s="41">
        <f>'2 lentelė'!N6</f>
        <v>0</v>
      </c>
      <c r="O6" s="41">
        <f>'2 lentelė'!O6</f>
        <v>0</v>
      </c>
      <c r="P6" s="41">
        <f>'2 lentelė'!P6</f>
        <v>0</v>
      </c>
      <c r="Q6" s="62">
        <v>0</v>
      </c>
      <c r="R6" s="70"/>
      <c r="S6" s="50"/>
    </row>
    <row r="7" spans="1:22" ht="25.5" x14ac:dyDescent="0.25">
      <c r="A7" s="34" t="str">
        <f>'2 lentelė'!A7</f>
        <v>1.1.1.1.1</v>
      </c>
      <c r="B7" s="34" t="str">
        <f>'2 lentelė'!B7</f>
        <v>R089908-293034-1125</v>
      </c>
      <c r="C7" s="35" t="str">
        <f>'2 lentelė'!C7</f>
        <v>Šilalės rajono Kvėdarnos gyvenamosios vietovės atnaujinimas</v>
      </c>
      <c r="D7" s="34" t="str">
        <f>'2 lentelė'!D7</f>
        <v>ŠRSA</v>
      </c>
      <c r="E7" s="34" t="str">
        <f>'2 lentelė'!E7</f>
        <v>VRM</v>
      </c>
      <c r="F7" s="34" t="str">
        <f>'2 lentelė'!F7</f>
        <v>Kvėdarna</v>
      </c>
      <c r="G7" s="34" t="str">
        <f>'2 lentelė'!G7</f>
        <v>08.2.1-CPVA-R-908</v>
      </c>
      <c r="H7" s="34" t="str">
        <f>'2 lentelė'!H7</f>
        <v>R</v>
      </c>
      <c r="I7" s="34">
        <f>'2 lentelė'!I7</f>
        <v>0</v>
      </c>
      <c r="J7" s="42">
        <f>'2 lentelė'!J7</f>
        <v>996471.76</v>
      </c>
      <c r="K7" s="42">
        <f>'2 lentelė'!K7</f>
        <v>74735.38</v>
      </c>
      <c r="L7" s="42">
        <f>'2 lentelė'!L7</f>
        <v>74735.38</v>
      </c>
      <c r="M7" s="42">
        <f>'2 lentelė'!M7</f>
        <v>0</v>
      </c>
      <c r="N7" s="42">
        <f>'2 lentelė'!N7</f>
        <v>0</v>
      </c>
      <c r="O7" s="42">
        <f>'2 lentelė'!O7</f>
        <v>847001</v>
      </c>
      <c r="P7" s="58">
        <f>'2 lentelė'!P7</f>
        <v>0</v>
      </c>
      <c r="Q7" s="63">
        <v>2019</v>
      </c>
      <c r="R7" s="65"/>
      <c r="S7" s="73"/>
    </row>
    <row r="8" spans="1:22" x14ac:dyDescent="0.25">
      <c r="A8" s="34" t="str">
        <f>'2 lentelė'!A8</f>
        <v>1.1.1.1.2</v>
      </c>
      <c r="B8" s="34" t="str">
        <f>'2 lentelė'!B8</f>
        <v>R089908-293000-1126</v>
      </c>
      <c r="C8" s="35" t="str">
        <f>'2 lentelė'!C8</f>
        <v>Skaudvilės miesto infrastruktūros sutvarkymas</v>
      </c>
      <c r="D8" s="34" t="str">
        <f>'2 lentelė'!D8</f>
        <v>TRSA</v>
      </c>
      <c r="E8" s="34" t="str">
        <f>'2 lentelė'!E8</f>
        <v>VRM</v>
      </c>
      <c r="F8" s="34" t="str">
        <f>'2 lentelė'!F8</f>
        <v>Skaudvilė</v>
      </c>
      <c r="G8" s="34" t="str">
        <f>'2 lentelė'!G8</f>
        <v>08.2.1-CPVA-R-908</v>
      </c>
      <c r="H8" s="34" t="str">
        <f>'2 lentelė'!H8</f>
        <v>R</v>
      </c>
      <c r="I8" s="34">
        <f>'2 lentelė'!I8</f>
        <v>0</v>
      </c>
      <c r="J8" s="42">
        <f>'2 lentelė'!J8</f>
        <v>870553</v>
      </c>
      <c r="K8" s="42">
        <f>'2 lentelė'!K8</f>
        <v>65292</v>
      </c>
      <c r="L8" s="42">
        <f>'2 lentelė'!L8</f>
        <v>65291</v>
      </c>
      <c r="M8" s="42">
        <f>'2 lentelė'!M8</f>
        <v>0</v>
      </c>
      <c r="N8" s="42">
        <f>'2 lentelė'!N8</f>
        <v>0</v>
      </c>
      <c r="O8" s="42">
        <f>'2 lentelė'!O8</f>
        <v>739970</v>
      </c>
      <c r="P8" s="58">
        <f>'2 lentelė'!P8</f>
        <v>0</v>
      </c>
      <c r="Q8" s="63">
        <v>2018</v>
      </c>
      <c r="R8" s="65"/>
      <c r="S8" s="73">
        <v>-1</v>
      </c>
    </row>
    <row r="9" spans="1:22" x14ac:dyDescent="0.25">
      <c r="A9" s="38" t="str">
        <f>'2 lentelė'!A9</f>
        <v>1.1.1.2</v>
      </c>
      <c r="B9" s="38" t="str">
        <f>'2 lentelė'!B9</f>
        <v/>
      </c>
      <c r="C9" s="39" t="str">
        <f>'2 lentelė'!C9</f>
        <v>Priemonė: Miestų kompleksinė plėtra</v>
      </c>
      <c r="D9" s="38">
        <f>'2 lentelė'!D9</f>
        <v>0</v>
      </c>
      <c r="E9" s="38">
        <f>'2 lentelė'!E9</f>
        <v>0</v>
      </c>
      <c r="F9" s="38">
        <f>'2 lentelė'!F9</f>
        <v>0</v>
      </c>
      <c r="G9" s="38">
        <f>'2 lentelė'!G9</f>
        <v>0</v>
      </c>
      <c r="H9" s="38">
        <f>'2 lentelė'!H9</f>
        <v>0</v>
      </c>
      <c r="I9" s="38">
        <f>'2 lentelė'!I9</f>
        <v>0</v>
      </c>
      <c r="J9" s="41">
        <f>'2 lentelė'!J9</f>
        <v>0</v>
      </c>
      <c r="K9" s="41">
        <f>'2 lentelė'!K9</f>
        <v>0</v>
      </c>
      <c r="L9" s="41">
        <f>'2 lentelė'!L9</f>
        <v>0</v>
      </c>
      <c r="M9" s="41">
        <f>'2 lentelė'!M9</f>
        <v>0</v>
      </c>
      <c r="N9" s="41">
        <f>'2 lentelė'!N9</f>
        <v>0</v>
      </c>
      <c r="O9" s="41">
        <f>'2 lentelė'!O9</f>
        <v>0</v>
      </c>
      <c r="P9" s="41">
        <f>'2 lentelė'!P9</f>
        <v>0</v>
      </c>
      <c r="Q9" s="62">
        <v>0</v>
      </c>
      <c r="R9" s="70"/>
      <c r="S9" s="50"/>
    </row>
    <row r="10" spans="1:22" ht="25.5" x14ac:dyDescent="0.25">
      <c r="A10" s="34" t="str">
        <f>'2 lentelė'!A10</f>
        <v>1.1.1.2.1</v>
      </c>
      <c r="B10" s="34" t="str">
        <f>'2 lentelė'!B10</f>
        <v>R089905-290000-1128</v>
      </c>
      <c r="C10" s="35" t="str">
        <f>'2 lentelė'!C10</f>
        <v>Pagėgių miesto Turgaus aikštės įrengimas ir jos prieigų sutvarkymas</v>
      </c>
      <c r="D10" s="34" t="str">
        <f>'2 lentelė'!D10</f>
        <v>PSA</v>
      </c>
      <c r="E10" s="34" t="str">
        <f>'2 lentelė'!E10</f>
        <v>VRM</v>
      </c>
      <c r="F10" s="34" t="str">
        <f>'2 lentelė'!F10</f>
        <v>Pagėgiai</v>
      </c>
      <c r="G10" s="34" t="str">
        <f>'2 lentelė'!G10</f>
        <v xml:space="preserve">07.1.1-CPVA-R-905 </v>
      </c>
      <c r="H10" s="34" t="str">
        <f>'2 lentelė'!H10</f>
        <v>R</v>
      </c>
      <c r="I10" s="34" t="str">
        <f>'2 lentelė'!I10</f>
        <v>ITI</v>
      </c>
      <c r="J10" s="42">
        <f>'2 lentelė'!J10</f>
        <v>613921.55000000005</v>
      </c>
      <c r="K10" s="42">
        <f>'2 lentelė'!K10</f>
        <v>128382.2</v>
      </c>
      <c r="L10" s="42">
        <f>'2 lentelė'!L10</f>
        <v>51109.41</v>
      </c>
      <c r="M10" s="42">
        <f>'2 lentelė'!M10</f>
        <v>0</v>
      </c>
      <c r="N10" s="42">
        <f>'2 lentelė'!N10</f>
        <v>0</v>
      </c>
      <c r="O10" s="42">
        <f>'2 lentelė'!O10</f>
        <v>434429.94</v>
      </c>
      <c r="P10" s="58">
        <f>'2 lentelė'!P10</f>
        <v>0</v>
      </c>
      <c r="Q10" s="63">
        <v>2019</v>
      </c>
      <c r="R10" s="65"/>
      <c r="S10" s="73"/>
    </row>
    <row r="11" spans="1:22" ht="38.25" x14ac:dyDescent="0.25">
      <c r="A11" s="34" t="str">
        <f>'2 lentelė'!A11</f>
        <v>1.1.1.2.2</v>
      </c>
      <c r="B11" s="34" t="str">
        <f>'2 lentelė'!B11</f>
        <v>R089905-280000-1129</v>
      </c>
      <c r="C11" s="35" t="str">
        <f>'2 lentelė'!C11</f>
        <v>Apleistos teritorijos už Kultūros centro Pagėgių mieste konversija ir pritaikymas rekreaciniams, poilsio ir sveikatinimo poreikiams</v>
      </c>
      <c r="D11" s="34" t="str">
        <f>'2 lentelė'!D11</f>
        <v>PSA</v>
      </c>
      <c r="E11" s="34" t="str">
        <f>'2 lentelė'!E11</f>
        <v>VRM</v>
      </c>
      <c r="F11" s="34" t="str">
        <f>'2 lentelė'!F11</f>
        <v>Pagėgiai</v>
      </c>
      <c r="G11" s="34" t="str">
        <f>'2 lentelė'!G11</f>
        <v xml:space="preserve">07.1.1-CPVA-R-905 </v>
      </c>
      <c r="H11" s="34" t="str">
        <f>'2 lentelė'!H11</f>
        <v>R</v>
      </c>
      <c r="I11" s="34" t="str">
        <f>'2 lentelė'!I11</f>
        <v>ITI</v>
      </c>
      <c r="J11" s="42">
        <f>'2 lentelė'!J11</f>
        <v>351133</v>
      </c>
      <c r="K11" s="42">
        <f>'2 lentelė'!K11</f>
        <v>17556.650000000001</v>
      </c>
      <c r="L11" s="42">
        <f>'2 lentelė'!L11</f>
        <v>35113.300000000003</v>
      </c>
      <c r="M11" s="42">
        <f>'2 lentelė'!M11</f>
        <v>0</v>
      </c>
      <c r="N11" s="42">
        <f>'2 lentelė'!N11</f>
        <v>0</v>
      </c>
      <c r="O11" s="42">
        <f>'2 lentelė'!O11</f>
        <v>298463.05</v>
      </c>
      <c r="P11" s="58">
        <f>'2 lentelė'!P11</f>
        <v>0</v>
      </c>
      <c r="Q11" s="63">
        <v>2019</v>
      </c>
      <c r="R11" s="65">
        <v>43439</v>
      </c>
      <c r="S11" s="73"/>
    </row>
    <row r="12" spans="1:22" ht="25.5" x14ac:dyDescent="0.25">
      <c r="A12" s="38" t="str">
        <f>'2 lentelė'!A12</f>
        <v>1.1.1.3</v>
      </c>
      <c r="B12" s="38" t="str">
        <f>'2 lentelė'!B12</f>
        <v/>
      </c>
      <c r="C12" s="39" t="str">
        <f>'2 lentelė'!C12</f>
        <v>Priemonė: Pereinamojo laikotarpio tikslinių teritorijų vystymas. I</v>
      </c>
      <c r="D12" s="38">
        <f>'2 lentelė'!D12</f>
        <v>0</v>
      </c>
      <c r="E12" s="38">
        <f>'2 lentelė'!E12</f>
        <v>0</v>
      </c>
      <c r="F12" s="38">
        <f>'2 lentelė'!F12</f>
        <v>0</v>
      </c>
      <c r="G12" s="38">
        <f>'2 lentelė'!G12</f>
        <v>0</v>
      </c>
      <c r="H12" s="38">
        <f>'2 lentelė'!H12</f>
        <v>0</v>
      </c>
      <c r="I12" s="38">
        <f>'2 lentelė'!I12</f>
        <v>0</v>
      </c>
      <c r="J12" s="41">
        <f>'2 lentelė'!J12</f>
        <v>0</v>
      </c>
      <c r="K12" s="41">
        <f>'2 lentelė'!K12</f>
        <v>0</v>
      </c>
      <c r="L12" s="41">
        <f>'2 lentelė'!L12</f>
        <v>0</v>
      </c>
      <c r="M12" s="41">
        <f>'2 lentelė'!M12</f>
        <v>0</v>
      </c>
      <c r="N12" s="41">
        <f>'2 lentelė'!N12</f>
        <v>0</v>
      </c>
      <c r="O12" s="41">
        <f>'2 lentelė'!O12</f>
        <v>0</v>
      </c>
      <c r="P12" s="41">
        <f>'2 lentelė'!P12</f>
        <v>0</v>
      </c>
      <c r="Q12" s="62">
        <v>0</v>
      </c>
      <c r="R12" s="70"/>
      <c r="S12" s="50"/>
    </row>
    <row r="13" spans="1:22" ht="38.25" x14ac:dyDescent="0.25">
      <c r="A13" s="34" t="str">
        <f>'2 lentelė'!A13</f>
        <v>1.1.1.3.1</v>
      </c>
      <c r="B13" s="34" t="str">
        <f>'2 lentelė'!B13</f>
        <v>R089902-340000-1131</v>
      </c>
      <c r="C13" s="35" t="str">
        <f>'2 lentelė'!C13</f>
        <v>Apleistos teritorijos Tauragės miesto buvusiame kariniame  miestelyje viešųjų pastatų sutvarkymas ir pritaikymas  bendruomenės poreikiams</v>
      </c>
      <c r="D13" s="34" t="str">
        <f>'2 lentelė'!D13</f>
        <v>TRSA</v>
      </c>
      <c r="E13" s="34" t="str">
        <f>'2 lentelė'!E13</f>
        <v>VRM</v>
      </c>
      <c r="F13" s="34" t="str">
        <f>'2 lentelė'!F13</f>
        <v>Tauragės miestas</v>
      </c>
      <c r="G13" s="34" t="str">
        <f>'2 lentelė'!G13</f>
        <v xml:space="preserve">07.1.1-CPVA-V-902 </v>
      </c>
      <c r="H13" s="34" t="str">
        <f>'2 lentelė'!H13</f>
        <v>V</v>
      </c>
      <c r="I13" s="34" t="str">
        <f>'2 lentelė'!I13</f>
        <v>ITI</v>
      </c>
      <c r="J13" s="42">
        <f>'2 lentelė'!J13</f>
        <v>1436769.54</v>
      </c>
      <c r="K13" s="42">
        <f>'2 lentelė'!K13</f>
        <v>76668</v>
      </c>
      <c r="L13" s="42">
        <f>'2 lentelė'!L13</f>
        <v>491201.54</v>
      </c>
      <c r="M13" s="42">
        <f>'2 lentelė'!M13</f>
        <v>0</v>
      </c>
      <c r="N13" s="42">
        <f>'2 lentelė'!N13</f>
        <v>0</v>
      </c>
      <c r="O13" s="42">
        <f>'2 lentelė'!O13</f>
        <v>868900</v>
      </c>
      <c r="P13" s="58">
        <f>'2 lentelė'!P13</f>
        <v>0</v>
      </c>
      <c r="Q13" s="63">
        <v>2018</v>
      </c>
      <c r="R13" s="65">
        <v>43339</v>
      </c>
      <c r="S13" s="73"/>
    </row>
    <row r="14" spans="1:22" ht="25.5" x14ac:dyDescent="0.25">
      <c r="A14" s="38" t="str">
        <f>'2 lentelė'!A14</f>
        <v>1.1.1.4</v>
      </c>
      <c r="B14" s="38" t="str">
        <f>'2 lentelė'!B14</f>
        <v/>
      </c>
      <c r="C14" s="39" t="str">
        <f>'2 lentelė'!C14</f>
        <v>Priemonė: Pereinamojo laikotarpio tikslinių teritorijų vystymas. II</v>
      </c>
      <c r="D14" s="38">
        <f>'2 lentelė'!D14</f>
        <v>0</v>
      </c>
      <c r="E14" s="38">
        <f>'2 lentelė'!E14</f>
        <v>0</v>
      </c>
      <c r="F14" s="38">
        <f>'2 lentelė'!F14</f>
        <v>0</v>
      </c>
      <c r="G14" s="38">
        <f>'2 lentelė'!G14</f>
        <v>0</v>
      </c>
      <c r="H14" s="38">
        <f>'2 lentelė'!H14</f>
        <v>0</v>
      </c>
      <c r="I14" s="38">
        <f>'2 lentelė'!I14</f>
        <v>0</v>
      </c>
      <c r="J14" s="41">
        <f>'2 lentelė'!J14</f>
        <v>0</v>
      </c>
      <c r="K14" s="41">
        <f>'2 lentelė'!K14</f>
        <v>0</v>
      </c>
      <c r="L14" s="41">
        <f>'2 lentelė'!L14</f>
        <v>0</v>
      </c>
      <c r="M14" s="41">
        <f>'2 lentelė'!M14</f>
        <v>0</v>
      </c>
      <c r="N14" s="41">
        <f>'2 lentelė'!N14</f>
        <v>0</v>
      </c>
      <c r="O14" s="41">
        <f>'2 lentelė'!O14</f>
        <v>0</v>
      </c>
      <c r="P14" s="41">
        <f>'2 lentelė'!P14</f>
        <v>0</v>
      </c>
      <c r="Q14" s="62">
        <v>0</v>
      </c>
      <c r="R14" s="70"/>
      <c r="S14" s="50"/>
    </row>
    <row r="15" spans="1:22" ht="25.5" x14ac:dyDescent="0.25">
      <c r="A15" s="34" t="str">
        <f>'2 lentelė'!A15</f>
        <v>1.1.1.4.1</v>
      </c>
      <c r="B15" s="34" t="str">
        <f>'2 lentelė'!B15</f>
        <v>R089903-300000-1133</v>
      </c>
      <c r="C15" s="35" t="str">
        <f>'2 lentelė'!C15</f>
        <v>Gyvenamųjų namų kvartalų kompleksinis sutvarkymas Jurbarko mieste</v>
      </c>
      <c r="D15" s="34" t="str">
        <f>'2 lentelė'!D15</f>
        <v>JRSA</v>
      </c>
      <c r="E15" s="34" t="str">
        <f>'2 lentelė'!E15</f>
        <v>VRM</v>
      </c>
      <c r="F15" s="34" t="str">
        <f>'2 lentelė'!F15</f>
        <v>Jurbarkas</v>
      </c>
      <c r="G15" s="34" t="str">
        <f>'2 lentelė'!G15</f>
        <v xml:space="preserve">07.1.1-CPVA-R-903 </v>
      </c>
      <c r="H15" s="34" t="str">
        <f>'2 lentelė'!H15</f>
        <v>R</v>
      </c>
      <c r="I15" s="34" t="str">
        <f>'2 lentelė'!I15</f>
        <v>ITI</v>
      </c>
      <c r="J15" s="42">
        <f>'2 lentelė'!J15</f>
        <v>364031.13</v>
      </c>
      <c r="K15" s="42">
        <f>'2 lentelė'!K15</f>
        <v>27302.34</v>
      </c>
      <c r="L15" s="42">
        <f>'2 lentelė'!L15</f>
        <v>27302.33</v>
      </c>
      <c r="M15" s="42">
        <f>'2 lentelė'!M15</f>
        <v>0</v>
      </c>
      <c r="N15" s="42">
        <f>'2 lentelė'!N15</f>
        <v>0</v>
      </c>
      <c r="O15" s="42">
        <f>'2 lentelė'!O15</f>
        <v>309426.46000000002</v>
      </c>
      <c r="P15" s="58">
        <f>'2 lentelė'!P15</f>
        <v>0</v>
      </c>
      <c r="Q15" s="63">
        <v>2019</v>
      </c>
      <c r="R15" s="65">
        <v>43391</v>
      </c>
      <c r="S15" s="73"/>
      <c r="T15" s="51"/>
      <c r="U15" s="51"/>
      <c r="V15" s="51"/>
    </row>
    <row r="16" spans="1:22" ht="51" x14ac:dyDescent="0.25">
      <c r="A16" s="36" t="str">
        <f>'2 lentelė'!A16</f>
        <v>1.1.2.</v>
      </c>
      <c r="B16" s="36" t="str">
        <f>'2 lentelė'!B16</f>
        <v/>
      </c>
      <c r="C16" s="37" t="str">
        <f>'2 lentelė'!C16</f>
        <v>Uždavinys. Mažinti atskirtį tarp miesto ir kaimo, remti kompleksišką kaimo atnaujinimą ir plėtrą,  gerinti kaimo gyvenamąją aplinką, didinti gyventojų užimtumą ir saugumą.</v>
      </c>
      <c r="D16" s="36">
        <f>'2 lentelė'!D16</f>
        <v>0</v>
      </c>
      <c r="E16" s="36">
        <f>'2 lentelė'!E16</f>
        <v>0</v>
      </c>
      <c r="F16" s="36">
        <f>'2 lentelė'!F16</f>
        <v>0</v>
      </c>
      <c r="G16" s="36">
        <f>'2 lentelė'!G16</f>
        <v>0</v>
      </c>
      <c r="H16" s="36">
        <f>'2 lentelė'!H16</f>
        <v>0</v>
      </c>
      <c r="I16" s="36">
        <f>'2 lentelė'!I16</f>
        <v>0</v>
      </c>
      <c r="J16" s="40">
        <f>'2 lentelė'!J16</f>
        <v>0</v>
      </c>
      <c r="K16" s="40">
        <f>'2 lentelė'!K16</f>
        <v>0</v>
      </c>
      <c r="L16" s="40">
        <f>'2 lentelė'!L16</f>
        <v>0</v>
      </c>
      <c r="M16" s="40">
        <f>'2 lentelė'!M16</f>
        <v>0</v>
      </c>
      <c r="N16" s="40">
        <f>'2 lentelė'!N16</f>
        <v>0</v>
      </c>
      <c r="O16" s="40">
        <f>'2 lentelė'!O16</f>
        <v>0</v>
      </c>
      <c r="P16" s="40">
        <f>'2 lentelė'!P16</f>
        <v>0</v>
      </c>
      <c r="Q16" s="61">
        <v>0</v>
      </c>
      <c r="R16" s="69"/>
      <c r="S16" s="49"/>
    </row>
    <row r="17" spans="1:19" ht="25.5" x14ac:dyDescent="0.25">
      <c r="A17" s="38" t="str">
        <f>'2 lentelė'!A17</f>
        <v>1.1.2.1</v>
      </c>
      <c r="B17" s="38" t="str">
        <f>'2 lentelė'!B17</f>
        <v/>
      </c>
      <c r="C17" s="39" t="str">
        <f>'2 lentelė'!C17</f>
        <v>Priemonė: Pagrindinės paslaugos ir kaimų atnaujinimas kaimo vietovėse</v>
      </c>
      <c r="D17" s="38" t="str">
        <f>'2 lentelė'!D17</f>
        <v>JRSA, PSA, ŠRSA, TRSA</v>
      </c>
      <c r="E17" s="38" t="str">
        <f>'2 lentelė'!E17</f>
        <v>ŽŪM</v>
      </c>
      <c r="F17" s="38" t="str">
        <f>'2 lentelė'!F17</f>
        <v>Tauragės regionas</v>
      </c>
      <c r="G17" s="38" t="str">
        <f>'2 lentelė'!G17</f>
        <v>7.2</v>
      </c>
      <c r="H17" s="38" t="str">
        <f>'2 lentelė'!H17</f>
        <v>R</v>
      </c>
      <c r="I17" s="38">
        <f>'2 lentelė'!I17</f>
        <v>0</v>
      </c>
      <c r="J17" s="41">
        <f>'2 lentelė'!J17</f>
        <v>0</v>
      </c>
      <c r="K17" s="41">
        <f>'2 lentelė'!K17</f>
        <v>0</v>
      </c>
      <c r="L17" s="41">
        <f>'2 lentelė'!L17</f>
        <v>0</v>
      </c>
      <c r="M17" s="41">
        <f>'2 lentelė'!M17</f>
        <v>0</v>
      </c>
      <c r="N17" s="41">
        <f>'2 lentelė'!N17</f>
        <v>0</v>
      </c>
      <c r="O17" s="41">
        <f>'2 lentelė'!O17</f>
        <v>3321362</v>
      </c>
      <c r="P17" s="41">
        <f>'2 lentelė'!P17</f>
        <v>0</v>
      </c>
      <c r="Q17" s="62">
        <v>0</v>
      </c>
      <c r="R17" s="70"/>
      <c r="S17" s="50"/>
    </row>
    <row r="18" spans="1:19" ht="38.25" x14ac:dyDescent="0.25">
      <c r="A18" s="36" t="str">
        <f>'2 lentelė'!A18</f>
        <v>1.2.</v>
      </c>
      <c r="B18" s="36" t="str">
        <f>'2 lentelė'!B18</f>
        <v/>
      </c>
      <c r="C18" s="37" t="str">
        <f>'2 lentelė'!C18</f>
        <v>Tikslas. Pagerinti sąlygas investicijų pritraukimui, sudaryti palankią aplinką verslui vystytis, ekonominės veiklos efektyvumui didinti.</v>
      </c>
      <c r="D18" s="36">
        <f>'2 lentelė'!D18</f>
        <v>0</v>
      </c>
      <c r="E18" s="36">
        <f>'2 lentelė'!E18</f>
        <v>0</v>
      </c>
      <c r="F18" s="36">
        <f>'2 lentelė'!F18</f>
        <v>0</v>
      </c>
      <c r="G18" s="36">
        <f>'2 lentelė'!G18</f>
        <v>0</v>
      </c>
      <c r="H18" s="36">
        <f>'2 lentelė'!H18</f>
        <v>0</v>
      </c>
      <c r="I18" s="36">
        <f>'2 lentelė'!I18</f>
        <v>0</v>
      </c>
      <c r="J18" s="40">
        <f>'2 lentelė'!J18</f>
        <v>0</v>
      </c>
      <c r="K18" s="40">
        <f>'2 lentelė'!K18</f>
        <v>0</v>
      </c>
      <c r="L18" s="40">
        <f>'2 lentelė'!L18</f>
        <v>0</v>
      </c>
      <c r="M18" s="40">
        <f>'2 lentelė'!M18</f>
        <v>0</v>
      </c>
      <c r="N18" s="40">
        <f>'2 lentelė'!N18</f>
        <v>0</v>
      </c>
      <c r="O18" s="40">
        <f>'2 lentelė'!O18</f>
        <v>0</v>
      </c>
      <c r="P18" s="40">
        <f>'2 lentelė'!P18</f>
        <v>0</v>
      </c>
      <c r="Q18" s="61">
        <v>0</v>
      </c>
      <c r="R18" s="69"/>
      <c r="S18" s="49"/>
    </row>
    <row r="19" spans="1:19" ht="51" x14ac:dyDescent="0.25">
      <c r="A19" s="36" t="str">
        <f>'2 lentelė'!A19</f>
        <v>1.2.1.</v>
      </c>
      <c r="B19" s="36" t="str">
        <f>'2 lentelė'!B19</f>
        <v/>
      </c>
      <c r="C19" s="37" t="str">
        <f>'2 lentelė'!C19</f>
        <v>Uždavinys. Tobulinti susisiekimo sistemas regione, vystyti ekologiškai darnią transporto infrastruktūrą, padidinti darbo jėgos judumą, gerinti eismo saugumą.</v>
      </c>
      <c r="D19" s="36">
        <f>'2 lentelė'!D19</f>
        <v>0</v>
      </c>
      <c r="E19" s="36">
        <f>'2 lentelė'!E19</f>
        <v>0</v>
      </c>
      <c r="F19" s="36">
        <f>'2 lentelė'!F19</f>
        <v>0</v>
      </c>
      <c r="G19" s="36">
        <f>'2 lentelė'!G19</f>
        <v>0</v>
      </c>
      <c r="H19" s="36">
        <f>'2 lentelė'!H19</f>
        <v>0</v>
      </c>
      <c r="I19" s="36">
        <f>'2 lentelė'!I19</f>
        <v>0</v>
      </c>
      <c r="J19" s="40">
        <f>'2 lentelė'!J19</f>
        <v>0</v>
      </c>
      <c r="K19" s="40">
        <f>'2 lentelė'!K19</f>
        <v>0</v>
      </c>
      <c r="L19" s="40">
        <f>'2 lentelė'!L19</f>
        <v>0</v>
      </c>
      <c r="M19" s="40">
        <f>'2 lentelė'!M19</f>
        <v>0</v>
      </c>
      <c r="N19" s="40">
        <f>'2 lentelė'!N19</f>
        <v>0</v>
      </c>
      <c r="O19" s="40">
        <f>'2 lentelė'!O19</f>
        <v>0</v>
      </c>
      <c r="P19" s="40">
        <f>'2 lentelė'!P19</f>
        <v>0</v>
      </c>
      <c r="Q19" s="61">
        <v>0</v>
      </c>
      <c r="R19" s="69"/>
      <c r="S19" s="49"/>
    </row>
    <row r="20" spans="1:19" ht="25.5" x14ac:dyDescent="0.25">
      <c r="A20" s="38" t="str">
        <f>'2 lentelė'!A20</f>
        <v>1.2.1.1</v>
      </c>
      <c r="B20" s="38" t="str">
        <f>'2 lentelė'!B20</f>
        <v/>
      </c>
      <c r="C20" s="39" t="str">
        <f>'2 lentelė'!C20</f>
        <v>Priemonė: Vietinių kelių techninių parametrų ir eismo saugos gerinimas</v>
      </c>
      <c r="D20" s="38">
        <f>'2 lentelė'!D20</f>
        <v>0</v>
      </c>
      <c r="E20" s="38">
        <f>'2 lentelė'!E20</f>
        <v>0</v>
      </c>
      <c r="F20" s="38">
        <f>'2 lentelė'!F20</f>
        <v>0</v>
      </c>
      <c r="G20" s="38">
        <f>'2 lentelė'!G20</f>
        <v>0</v>
      </c>
      <c r="H20" s="38">
        <f>'2 lentelė'!H20</f>
        <v>0</v>
      </c>
      <c r="I20" s="38">
        <f>'2 lentelė'!I20</f>
        <v>0</v>
      </c>
      <c r="J20" s="41">
        <f>'2 lentelė'!J20</f>
        <v>0</v>
      </c>
      <c r="K20" s="41">
        <f>'2 lentelė'!K20</f>
        <v>0</v>
      </c>
      <c r="L20" s="41">
        <f>'2 lentelė'!L20</f>
        <v>0</v>
      </c>
      <c r="M20" s="41">
        <f>'2 lentelė'!M20</f>
        <v>0</v>
      </c>
      <c r="N20" s="41">
        <f>'2 lentelė'!N20</f>
        <v>0</v>
      </c>
      <c r="O20" s="41">
        <f>'2 lentelė'!O20</f>
        <v>0</v>
      </c>
      <c r="P20" s="41">
        <f>'2 lentelė'!P20</f>
        <v>0</v>
      </c>
      <c r="Q20" s="62">
        <v>0</v>
      </c>
      <c r="R20" s="70"/>
      <c r="S20" s="50"/>
    </row>
    <row r="21" spans="1:19" ht="25.5" x14ac:dyDescent="0.25">
      <c r="A21" s="34" t="str">
        <f>'2 lentelė'!A21</f>
        <v>1.2.1.1.1</v>
      </c>
      <c r="B21" s="34" t="str">
        <f>'2 lentelė'!B21</f>
        <v>R085511-190000-1139</v>
      </c>
      <c r="C21" s="35" t="str">
        <f>'2 lentelė'!C21</f>
        <v>Eismo saugumo priemonių diegimas Šilalės mieste ir rajono gyvenvietėse</v>
      </c>
      <c r="D21" s="34" t="str">
        <f>'2 lentelė'!D21</f>
        <v>ŠRSA</v>
      </c>
      <c r="E21" s="34" t="str">
        <f>'2 lentelė'!E21</f>
        <v>SM</v>
      </c>
      <c r="F21" s="34" t="str">
        <f>'2 lentelė'!F21</f>
        <v>Šilalės r.</v>
      </c>
      <c r="G21" s="34" t="str">
        <f>'2 lentelė'!G21</f>
        <v>06.2.1-TID-R-511</v>
      </c>
      <c r="H21" s="34" t="str">
        <f>'2 lentelė'!H21</f>
        <v>R</v>
      </c>
      <c r="I21" s="34">
        <f>'2 lentelė'!I21</f>
        <v>0</v>
      </c>
      <c r="J21" s="42">
        <f>'2 lentelė'!J21</f>
        <v>822057.65</v>
      </c>
      <c r="K21" s="42">
        <f>'2 lentelė'!K21</f>
        <v>123308.65</v>
      </c>
      <c r="L21" s="42">
        <f>'2 lentelė'!L21</f>
        <v>0</v>
      </c>
      <c r="M21" s="42">
        <f>'2 lentelė'!M21</f>
        <v>0</v>
      </c>
      <c r="N21" s="42">
        <f>'2 lentelė'!N21</f>
        <v>0</v>
      </c>
      <c r="O21" s="42">
        <f>'2 lentelė'!O21</f>
        <v>698749</v>
      </c>
      <c r="P21" s="58">
        <f>'2 lentelė'!P21</f>
        <v>0</v>
      </c>
      <c r="Q21" s="63">
        <v>2019</v>
      </c>
      <c r="R21" s="65"/>
      <c r="S21" s="73"/>
    </row>
    <row r="22" spans="1:19" ht="25.5" x14ac:dyDescent="0.25">
      <c r="A22" s="34" t="str">
        <f>'2 lentelė'!A22</f>
        <v>1.2.1.1.2</v>
      </c>
      <c r="B22" s="34" t="str">
        <f>'2 lentelė'!B22</f>
        <v>R085511-120000-1140</v>
      </c>
      <c r="C22" s="35" t="str">
        <f>'2 lentelė'!C22</f>
        <v>Jaunimo ir Rambyno gatvių Pagėgiuose infrastruktūros sutvarkymas</v>
      </c>
      <c r="D22" s="34" t="str">
        <f>'2 lentelė'!D22</f>
        <v>PSA</v>
      </c>
      <c r="E22" s="34" t="str">
        <f>'2 lentelė'!E22</f>
        <v>SM</v>
      </c>
      <c r="F22" s="34" t="str">
        <f>'2 lentelė'!F22</f>
        <v>Pagėgių miestas</v>
      </c>
      <c r="G22" s="34" t="str">
        <f>'2 lentelė'!G22</f>
        <v>06.2.1-TID-R-511</v>
      </c>
      <c r="H22" s="34" t="str">
        <f>'2 lentelė'!H22</f>
        <v>R</v>
      </c>
      <c r="I22" s="34" t="str">
        <f>'2 lentelė'!I22</f>
        <v>ITI</v>
      </c>
      <c r="J22" s="42">
        <f>'2 lentelė'!J22</f>
        <v>288232.7</v>
      </c>
      <c r="K22" s="42">
        <f>'2 lentelė'!K22</f>
        <v>43234.91</v>
      </c>
      <c r="L22" s="42">
        <f>'2 lentelė'!L22</f>
        <v>0</v>
      </c>
      <c r="M22" s="42">
        <f>'2 lentelė'!M22</f>
        <v>0</v>
      </c>
      <c r="N22" s="42">
        <f>'2 lentelė'!N22</f>
        <v>0</v>
      </c>
      <c r="O22" s="42">
        <f>'2 lentelė'!O22</f>
        <v>244997.79</v>
      </c>
      <c r="P22" s="58">
        <f>'2 lentelė'!P22</f>
        <v>0</v>
      </c>
      <c r="Q22" s="63">
        <v>2019</v>
      </c>
      <c r="R22" s="65"/>
      <c r="S22" s="73"/>
    </row>
    <row r="23" spans="1:19" ht="25.5" x14ac:dyDescent="0.25">
      <c r="A23" s="34" t="str">
        <f>'2 lentelė'!A23</f>
        <v>1.2.1.1.3</v>
      </c>
      <c r="B23" s="34" t="str">
        <f>'2 lentelė'!B23</f>
        <v>R085511-120000-1141</v>
      </c>
      <c r="C23" s="35" t="str">
        <f>'2 lentelė'!C23</f>
        <v>A. Giedraičio-Giedriaus gatvės rekonstravimas Jurbarko mieste</v>
      </c>
      <c r="D23" s="34" t="str">
        <f>'2 lentelė'!D23</f>
        <v>JRSA</v>
      </c>
      <c r="E23" s="34" t="str">
        <f>'2 lentelė'!E23</f>
        <v>SM</v>
      </c>
      <c r="F23" s="34" t="str">
        <f>'2 lentelė'!F23</f>
        <v>Jurbarko miestas</v>
      </c>
      <c r="G23" s="34" t="str">
        <f>'2 lentelė'!G23</f>
        <v>06.2.1-TID-R-511</v>
      </c>
      <c r="H23" s="34" t="str">
        <f>'2 lentelė'!H23</f>
        <v>R</v>
      </c>
      <c r="I23" s="34" t="str">
        <f>'2 lentelė'!I23</f>
        <v>ITI</v>
      </c>
      <c r="J23" s="42">
        <f>'2 lentelė'!J23</f>
        <v>794019</v>
      </c>
      <c r="K23" s="42">
        <f>'2 lentelė'!K23</f>
        <v>59552</v>
      </c>
      <c r="L23" s="42">
        <f>'2 lentelė'!L23</f>
        <v>0</v>
      </c>
      <c r="M23" s="42">
        <f>'2 lentelė'!M23</f>
        <v>0</v>
      </c>
      <c r="N23" s="42">
        <f>'2 lentelė'!N23</f>
        <v>59551</v>
      </c>
      <c r="O23" s="42">
        <f>'2 lentelė'!O23</f>
        <v>674916</v>
      </c>
      <c r="P23" s="58">
        <f>'2 lentelė'!P23</f>
        <v>0</v>
      </c>
      <c r="Q23" s="63">
        <v>2019</v>
      </c>
      <c r="R23" s="65"/>
      <c r="S23" s="73"/>
    </row>
    <row r="24" spans="1:19" ht="25.5" x14ac:dyDescent="0.25">
      <c r="A24" s="34" t="str">
        <f>'2 lentelė'!A24</f>
        <v>1.2.1.1.4</v>
      </c>
      <c r="B24" s="34" t="str">
        <f>'2 lentelė'!B24</f>
        <v>R085511-190000-1142</v>
      </c>
      <c r="C24" s="35" t="str">
        <f>'2 lentelė'!C24</f>
        <v>Eismo saugos priemonių diegimas Jurbarko miesto Lauko gatvėje</v>
      </c>
      <c r="D24" s="34" t="str">
        <f>'2 lentelė'!D24</f>
        <v>JRSA</v>
      </c>
      <c r="E24" s="34" t="str">
        <f>'2 lentelė'!E24</f>
        <v>SM</v>
      </c>
      <c r="F24" s="34" t="str">
        <f>'2 lentelė'!F24</f>
        <v>Jurbarko miestas</v>
      </c>
      <c r="G24" s="34" t="str">
        <f>'2 lentelė'!G24</f>
        <v>06.2.1-TID-R-511</v>
      </c>
      <c r="H24" s="34" t="str">
        <f>'2 lentelė'!H24</f>
        <v>R</v>
      </c>
      <c r="I24" s="34" t="str">
        <f>'2 lentelė'!I24</f>
        <v>ITI</v>
      </c>
      <c r="J24" s="42">
        <f>'2 lentelė'!J24</f>
        <v>194118</v>
      </c>
      <c r="K24" s="42">
        <f>'2 lentelė'!K24</f>
        <v>64860</v>
      </c>
      <c r="L24" s="42">
        <f>'2 lentelė'!L24</f>
        <v>0</v>
      </c>
      <c r="M24" s="42">
        <f>'2 lentelė'!M24</f>
        <v>0</v>
      </c>
      <c r="N24" s="42">
        <f>'2 lentelė'!N24</f>
        <v>14558</v>
      </c>
      <c r="O24" s="42">
        <f>'2 lentelė'!O24</f>
        <v>114700</v>
      </c>
      <c r="P24" s="58">
        <f>'2 lentelė'!P24</f>
        <v>0</v>
      </c>
      <c r="Q24" s="63">
        <v>2020</v>
      </c>
      <c r="R24" s="65"/>
      <c r="S24" s="73"/>
    </row>
    <row r="25" spans="1:19" ht="25.5" x14ac:dyDescent="0.25">
      <c r="A25" s="34" t="str">
        <f>'2 lentelė'!A25</f>
        <v>1.2.1.1.5</v>
      </c>
      <c r="B25" s="34" t="str">
        <f>'2 lentelė'!B25</f>
        <v>R085511-120000-1143</v>
      </c>
      <c r="C25" s="35" t="str">
        <f>'2 lentelė'!C25</f>
        <v>Tauragės miesto gatvių rekonstrukcija (Žemaitės, Smėlynų g. ir Smėlynų skg.)</v>
      </c>
      <c r="D25" s="34" t="str">
        <f>'2 lentelė'!D25</f>
        <v>TRSA</v>
      </c>
      <c r="E25" s="34" t="str">
        <f>'2 lentelė'!E25</f>
        <v>SM</v>
      </c>
      <c r="F25" s="34" t="str">
        <f>'2 lentelė'!F25</f>
        <v>Tauragės miestas</v>
      </c>
      <c r="G25" s="34" t="str">
        <f>'2 lentelė'!G25</f>
        <v>06.2.1-TID-R-511</v>
      </c>
      <c r="H25" s="34" t="str">
        <f>'2 lentelė'!H25</f>
        <v>R</v>
      </c>
      <c r="I25" s="34" t="str">
        <f>'2 lentelė'!I25</f>
        <v>ITI</v>
      </c>
      <c r="J25" s="42">
        <f>'2 lentelė'!J25</f>
        <v>1284188.24</v>
      </c>
      <c r="K25" s="42">
        <f>'2 lentelė'!K25</f>
        <v>192628.24</v>
      </c>
      <c r="L25" s="42">
        <f>'2 lentelė'!L25</f>
        <v>0</v>
      </c>
      <c r="M25" s="42">
        <f>'2 lentelė'!M25</f>
        <v>0</v>
      </c>
      <c r="N25" s="42">
        <f>'2 lentelė'!N25</f>
        <v>0</v>
      </c>
      <c r="O25" s="42">
        <f>'2 lentelė'!O25</f>
        <v>1091560</v>
      </c>
      <c r="P25" s="58">
        <f>'2 lentelė'!P25</f>
        <v>0</v>
      </c>
      <c r="Q25" s="63">
        <v>2020</v>
      </c>
      <c r="R25" s="65"/>
      <c r="S25" s="73"/>
    </row>
    <row r="26" spans="1:19" x14ac:dyDescent="0.25">
      <c r="A26" s="38" t="str">
        <f>'2 lentelė'!A26</f>
        <v>1.2.1.2</v>
      </c>
      <c r="B26" s="38" t="str">
        <f>'2 lentelė'!B26</f>
        <v/>
      </c>
      <c r="C26" s="39" t="str">
        <f>'2 lentelė'!C26</f>
        <v>Priemonė: Darnaus judumo priemonių diegimas</v>
      </c>
      <c r="D26" s="38">
        <f>'2 lentelė'!D26</f>
        <v>0</v>
      </c>
      <c r="E26" s="38">
        <f>'2 lentelė'!E26</f>
        <v>0</v>
      </c>
      <c r="F26" s="38">
        <f>'2 lentelė'!F26</f>
        <v>0</v>
      </c>
      <c r="G26" s="38">
        <f>'2 lentelė'!G26</f>
        <v>0</v>
      </c>
      <c r="H26" s="38">
        <f>'2 lentelė'!H26</f>
        <v>0</v>
      </c>
      <c r="I26" s="38">
        <f>'2 lentelė'!I26</f>
        <v>0</v>
      </c>
      <c r="J26" s="41">
        <f>'2 lentelė'!J26</f>
        <v>0</v>
      </c>
      <c r="K26" s="41">
        <f>'2 lentelė'!K26</f>
        <v>0</v>
      </c>
      <c r="L26" s="41">
        <f>'2 lentelė'!L26</f>
        <v>0</v>
      </c>
      <c r="M26" s="41">
        <f>'2 lentelė'!M26</f>
        <v>0</v>
      </c>
      <c r="N26" s="41">
        <f>'2 lentelė'!N26</f>
        <v>0</v>
      </c>
      <c r="O26" s="41">
        <f>'2 lentelė'!O26</f>
        <v>0</v>
      </c>
      <c r="P26" s="41">
        <f>'2 lentelė'!P26</f>
        <v>0</v>
      </c>
      <c r="Q26" s="62">
        <v>0</v>
      </c>
      <c r="R26" s="70"/>
      <c r="S26" s="50"/>
    </row>
    <row r="27" spans="1:19" ht="25.5" x14ac:dyDescent="0.25">
      <c r="A27" s="34" t="str">
        <f>'2 lentelė'!A27</f>
        <v>1.2.1.2.1</v>
      </c>
      <c r="B27" s="34" t="str">
        <f>'2 lentelė'!B27</f>
        <v>R085514-190000-1145</v>
      </c>
      <c r="C27" s="35" t="str">
        <f>'2 lentelė'!C27</f>
        <v>Darnaus judumo priemonių diegimas Tauragės mieste</v>
      </c>
      <c r="D27" s="34" t="str">
        <f>'2 lentelė'!D27</f>
        <v>TRSA</v>
      </c>
      <c r="E27" s="34" t="str">
        <f>'2 lentelė'!E27</f>
        <v>SM</v>
      </c>
      <c r="F27" s="34" t="str">
        <f>'2 lentelė'!F27</f>
        <v>Tauragės miestas</v>
      </c>
      <c r="G27" s="34" t="str">
        <f>'2 lentelė'!G27</f>
        <v>04.5.1-TID-R-514</v>
      </c>
      <c r="H27" s="34" t="str">
        <f>'2 lentelė'!H27</f>
        <v>R</v>
      </c>
      <c r="I27" s="34" t="str">
        <f>'2 lentelė'!I27</f>
        <v>ITI</v>
      </c>
      <c r="J27" s="42">
        <f>'2 lentelė'!J27</f>
        <v>772237</v>
      </c>
      <c r="K27" s="42">
        <f>'2 lentelė'!K27</f>
        <v>115836</v>
      </c>
      <c r="L27" s="42">
        <f>'2 lentelė'!L27</f>
        <v>0</v>
      </c>
      <c r="M27" s="42">
        <f>'2 lentelė'!M27</f>
        <v>0</v>
      </c>
      <c r="N27" s="42">
        <f>'2 lentelė'!N27</f>
        <v>0</v>
      </c>
      <c r="O27" s="42">
        <f>'2 lentelė'!O27</f>
        <v>656401</v>
      </c>
      <c r="P27" s="58">
        <f>'2 lentelė'!P27</f>
        <v>0</v>
      </c>
      <c r="Q27" s="63">
        <v>2022</v>
      </c>
      <c r="R27" s="65"/>
      <c r="S27" s="73"/>
    </row>
    <row r="28" spans="1:19" ht="25.5" x14ac:dyDescent="0.25">
      <c r="A28" s="34" t="str">
        <f>'2 lentelė'!A28</f>
        <v>1.2.1.2.2</v>
      </c>
      <c r="B28" s="34" t="str">
        <f>'2 lentelė'!B28</f>
        <v>R085513-500000-1146</v>
      </c>
      <c r="C28" s="35" t="str">
        <f>'2 lentelė'!C28</f>
        <v xml:space="preserve">Tauragės miesto darnaus judumo plano parengimas </v>
      </c>
      <c r="D28" s="34" t="str">
        <f>'2 lentelė'!D28</f>
        <v>TRSA</v>
      </c>
      <c r="E28" s="34" t="str">
        <f>'2 lentelė'!E28</f>
        <v>SM</v>
      </c>
      <c r="F28" s="34" t="str">
        <f>'2 lentelė'!F28</f>
        <v>Tauragės miestas</v>
      </c>
      <c r="G28" s="34" t="str">
        <f>'2 lentelė'!G28</f>
        <v>04.5.1-TID-V-513</v>
      </c>
      <c r="H28" s="34" t="str">
        <f>'2 lentelė'!H28</f>
        <v>V</v>
      </c>
      <c r="I28" s="34" t="str">
        <f>'2 lentelė'!I28</f>
        <v>ITI</v>
      </c>
      <c r="J28" s="42">
        <f>'2 lentelė'!J28</f>
        <v>11900</v>
      </c>
      <c r="K28" s="42">
        <f>'2 lentelė'!K28</f>
        <v>1785</v>
      </c>
      <c r="L28" s="42">
        <f>'2 lentelė'!L28</f>
        <v>0</v>
      </c>
      <c r="M28" s="42">
        <f>'2 lentelė'!M28</f>
        <v>0</v>
      </c>
      <c r="N28" s="42">
        <f>'2 lentelė'!N28</f>
        <v>0</v>
      </c>
      <c r="O28" s="42">
        <f>'2 lentelė'!O28</f>
        <v>10115</v>
      </c>
      <c r="P28" s="58">
        <f>'2 lentelė'!P28</f>
        <v>0</v>
      </c>
      <c r="Q28" s="63">
        <v>2017</v>
      </c>
      <c r="R28" s="65">
        <v>42736</v>
      </c>
      <c r="S28" s="73"/>
    </row>
    <row r="29" spans="1:19" ht="25.5" x14ac:dyDescent="0.25">
      <c r="A29" s="38" t="str">
        <f>'2 lentelė'!A29</f>
        <v>1.2.1.3</v>
      </c>
      <c r="B29" s="38" t="str">
        <f>'2 lentelė'!B29</f>
        <v/>
      </c>
      <c r="C29" s="39" t="str">
        <f>'2 lentelė'!C29</f>
        <v>Priemonė: Pėsčiųjų ir dviračių takų rekonstrukcija ir plėtra</v>
      </c>
      <c r="D29" s="38">
        <f>'2 lentelė'!D29</f>
        <v>0</v>
      </c>
      <c r="E29" s="38">
        <f>'2 lentelė'!E29</f>
        <v>0</v>
      </c>
      <c r="F29" s="38">
        <f>'2 lentelė'!F29</f>
        <v>0</v>
      </c>
      <c r="G29" s="38">
        <f>'2 lentelė'!G29</f>
        <v>0</v>
      </c>
      <c r="H29" s="38">
        <f>'2 lentelė'!H29</f>
        <v>0</v>
      </c>
      <c r="I29" s="38">
        <f>'2 lentelė'!I29</f>
        <v>0</v>
      </c>
      <c r="J29" s="41">
        <f>'2 lentelė'!J29</f>
        <v>0</v>
      </c>
      <c r="K29" s="41">
        <f>'2 lentelė'!K29</f>
        <v>0</v>
      </c>
      <c r="L29" s="41">
        <f>'2 lentelė'!L29</f>
        <v>0</v>
      </c>
      <c r="M29" s="41">
        <f>'2 lentelė'!M29</f>
        <v>0</v>
      </c>
      <c r="N29" s="41">
        <f>'2 lentelė'!N29</f>
        <v>0</v>
      </c>
      <c r="O29" s="41">
        <f>'2 lentelė'!O29</f>
        <v>0</v>
      </c>
      <c r="P29" s="41">
        <f>'2 lentelė'!P29</f>
        <v>0</v>
      </c>
      <c r="Q29" s="62">
        <v>0</v>
      </c>
      <c r="R29" s="70"/>
      <c r="S29" s="50"/>
    </row>
    <row r="30" spans="1:19" ht="25.5" x14ac:dyDescent="0.25">
      <c r="A30" s="34" t="str">
        <f>'2 lentelė'!A30</f>
        <v>1.2.1.3.1</v>
      </c>
      <c r="B30" s="34" t="str">
        <f>'2 lentelė'!B30</f>
        <v>R085516-190000-1148</v>
      </c>
      <c r="C30" s="35" t="str">
        <f>'2 lentelė'!C30</f>
        <v>Pėsčiųjų tako Vytauto Didžiojo gatvėje  Šilalės m. rekonstrukcija</v>
      </c>
      <c r="D30" s="34" t="str">
        <f>'2 lentelė'!D30</f>
        <v>ŠRSA</v>
      </c>
      <c r="E30" s="34" t="str">
        <f>'2 lentelė'!E30</f>
        <v>SM</v>
      </c>
      <c r="F30" s="34" t="str">
        <f>'2 lentelė'!F30</f>
        <v>Šilalė</v>
      </c>
      <c r="G30" s="34" t="str">
        <f>'2 lentelė'!G30</f>
        <v xml:space="preserve">04.5.1-TID-R-516 </v>
      </c>
      <c r="H30" s="34" t="str">
        <f>'2 lentelė'!H30</f>
        <v>R</v>
      </c>
      <c r="I30" s="34">
        <f>'2 lentelė'!I30</f>
        <v>0</v>
      </c>
      <c r="J30" s="42">
        <f>'2 lentelė'!J30</f>
        <v>83796.47</v>
      </c>
      <c r="K30" s="42">
        <f>'2 lentelė'!K30</f>
        <v>12569.47</v>
      </c>
      <c r="L30" s="42">
        <f>'2 lentelė'!L30</f>
        <v>0</v>
      </c>
      <c r="M30" s="42">
        <f>'2 lentelė'!M30</f>
        <v>0</v>
      </c>
      <c r="N30" s="42">
        <f>'2 lentelė'!N30</f>
        <v>0</v>
      </c>
      <c r="O30" s="42">
        <f>'2 lentelė'!O30</f>
        <v>71227</v>
      </c>
      <c r="P30" s="58">
        <f>'2 lentelė'!P30</f>
        <v>0</v>
      </c>
      <c r="Q30" s="63">
        <v>2018</v>
      </c>
      <c r="R30" s="65">
        <v>43462</v>
      </c>
      <c r="S30" s="73"/>
    </row>
    <row r="31" spans="1:19" ht="25.5" x14ac:dyDescent="0.25">
      <c r="A31" s="34" t="str">
        <f>'2 lentelė'!A31</f>
        <v>1.2.1.3.2</v>
      </c>
      <c r="B31" s="34" t="str">
        <f>'2 lentelė'!B31</f>
        <v>R085516-190000-1149</v>
      </c>
      <c r="C31" s="35" t="str">
        <f>'2 lentelė'!C31</f>
        <v>Pėsčiųjų ir dviračių takų įrengimas prie Jankaus gatvės Pagėgiuose</v>
      </c>
      <c r="D31" s="34" t="str">
        <f>'2 lentelė'!D31</f>
        <v>PSA</v>
      </c>
      <c r="E31" s="34" t="str">
        <f>'2 lentelė'!E31</f>
        <v>SM</v>
      </c>
      <c r="F31" s="34" t="str">
        <f>'2 lentelė'!F31</f>
        <v>Pagėgių miestas</v>
      </c>
      <c r="G31" s="34" t="str">
        <f>'2 lentelė'!G31</f>
        <v xml:space="preserve">04.5.1-TID-R-516 </v>
      </c>
      <c r="H31" s="34" t="str">
        <f>'2 lentelė'!H31</f>
        <v>R</v>
      </c>
      <c r="I31" s="34" t="str">
        <f>'2 lentelė'!I31</f>
        <v>ITI</v>
      </c>
      <c r="J31" s="42">
        <f>'2 lentelė'!J31</f>
        <v>69389.47</v>
      </c>
      <c r="K31" s="42">
        <f>'2 lentelė'!K31</f>
        <v>42007.47</v>
      </c>
      <c r="L31" s="42">
        <f>'2 lentelė'!L31</f>
        <v>0</v>
      </c>
      <c r="M31" s="42">
        <f>'2 lentelė'!M31</f>
        <v>0</v>
      </c>
      <c r="N31" s="42">
        <f>'2 lentelė'!N31</f>
        <v>0</v>
      </c>
      <c r="O31" s="42">
        <f>'2 lentelė'!O31</f>
        <v>27382</v>
      </c>
      <c r="P31" s="58">
        <f>'2 lentelė'!P31</f>
        <v>0</v>
      </c>
      <c r="Q31" s="63">
        <v>2019</v>
      </c>
      <c r="R31" s="65"/>
      <c r="S31" s="73"/>
    </row>
    <row r="32" spans="1:19" ht="25.5" x14ac:dyDescent="0.25">
      <c r="A32" s="34" t="str">
        <f>'2 lentelė'!A32</f>
        <v>1.2.1.3.3</v>
      </c>
      <c r="B32" s="34" t="str">
        <f>'2 lentelė'!B32</f>
        <v>R085516-190000-1150</v>
      </c>
      <c r="C32" s="35" t="str">
        <f>'2 lentelė'!C32</f>
        <v>Pėsčiųjų ir dviračių tako įrengimas Jurbarko miesto Barkūnų gatvėje</v>
      </c>
      <c r="D32" s="34" t="str">
        <f>'2 lentelė'!D32</f>
        <v>JRSA</v>
      </c>
      <c r="E32" s="34" t="str">
        <f>'2 lentelė'!E32</f>
        <v>SM</v>
      </c>
      <c r="F32" s="34" t="str">
        <f>'2 lentelė'!F32</f>
        <v>Jurbarko miestas</v>
      </c>
      <c r="G32" s="34" t="str">
        <f>'2 lentelė'!G32</f>
        <v xml:space="preserve">04.5.1-TID-R-516 </v>
      </c>
      <c r="H32" s="34" t="str">
        <f>'2 lentelė'!H32</f>
        <v>R</v>
      </c>
      <c r="I32" s="34" t="str">
        <f>'2 lentelė'!I32</f>
        <v>ITI</v>
      </c>
      <c r="J32" s="42">
        <f>'2 lentelė'!J32</f>
        <v>100770</v>
      </c>
      <c r="K32" s="42">
        <f>'2 lentelė'!K32</f>
        <v>20280</v>
      </c>
      <c r="L32" s="42">
        <f>'2 lentelė'!L32</f>
        <v>0</v>
      </c>
      <c r="M32" s="42">
        <f>'2 lentelė'!M32</f>
        <v>0</v>
      </c>
      <c r="N32" s="42">
        <f>'2 lentelė'!N32</f>
        <v>0</v>
      </c>
      <c r="O32" s="42">
        <f>'2 lentelė'!O32</f>
        <v>80490</v>
      </c>
      <c r="P32" s="58">
        <f>'2 lentelė'!P32</f>
        <v>0</v>
      </c>
      <c r="Q32" s="63">
        <v>2020</v>
      </c>
      <c r="R32" s="65"/>
      <c r="S32" s="73"/>
    </row>
    <row r="33" spans="1:19" ht="25.5" x14ac:dyDescent="0.25">
      <c r="A33" s="34" t="str">
        <f>'2 lentelė'!A33</f>
        <v>1.2.1.3.4</v>
      </c>
      <c r="B33" s="34" t="str">
        <f>'2 lentelė'!B33</f>
        <v>R085516-190000-1151</v>
      </c>
      <c r="C33" s="35" t="str">
        <f>'2 lentelė'!C33</f>
        <v>Pėsčiųjų ir dviračių tako įrengimas iki Norkaičių gyvenvietės</v>
      </c>
      <c r="D33" s="34" t="str">
        <f>'2 lentelė'!D33</f>
        <v>TRSA</v>
      </c>
      <c r="E33" s="34" t="str">
        <f>'2 lentelė'!E33</f>
        <v>SM</v>
      </c>
      <c r="F33" s="34" t="str">
        <f>'2 lentelė'!F33</f>
        <v>Tauragės rajonas</v>
      </c>
      <c r="G33" s="34" t="str">
        <f>'2 lentelė'!G33</f>
        <v xml:space="preserve">04.5.1-TID-R-516 </v>
      </c>
      <c r="H33" s="34" t="str">
        <f>'2 lentelė'!H33</f>
        <v>R</v>
      </c>
      <c r="I33" s="34">
        <f>'2 lentelė'!I33</f>
        <v>0</v>
      </c>
      <c r="J33" s="42">
        <f>'2 lentelė'!J33</f>
        <v>139304.47</v>
      </c>
      <c r="K33" s="42">
        <f>'2 lentelė'!K33</f>
        <v>28035.47</v>
      </c>
      <c r="L33" s="42">
        <f>'2 lentelė'!L33</f>
        <v>0</v>
      </c>
      <c r="M33" s="42">
        <f>'2 lentelė'!M33</f>
        <v>0</v>
      </c>
      <c r="N33" s="42">
        <f>'2 lentelė'!N33</f>
        <v>0</v>
      </c>
      <c r="O33" s="42">
        <f>'2 lentelė'!O33</f>
        <v>111269</v>
      </c>
      <c r="P33" s="58">
        <f>'2 lentelė'!P33</f>
        <v>0</v>
      </c>
      <c r="Q33" s="63">
        <v>2019</v>
      </c>
      <c r="R33" s="65">
        <v>43097</v>
      </c>
      <c r="S33" s="73"/>
    </row>
    <row r="34" spans="1:19" ht="25.5" x14ac:dyDescent="0.25">
      <c r="A34" s="38" t="str">
        <f>'2 lentelė'!A34</f>
        <v>1.2.1.4</v>
      </c>
      <c r="B34" s="38" t="str">
        <f>'2 lentelė'!B34</f>
        <v/>
      </c>
      <c r="C34" s="39" t="str">
        <f>'2 lentelė'!C34</f>
        <v>Priemonė: Vietinio susisiekimo viešojo transporto priemonių parko atnaujinimas</v>
      </c>
      <c r="D34" s="38">
        <f>'2 lentelė'!D34</f>
        <v>0</v>
      </c>
      <c r="E34" s="38">
        <f>'2 lentelė'!E34</f>
        <v>0</v>
      </c>
      <c r="F34" s="38">
        <f>'2 lentelė'!F34</f>
        <v>0</v>
      </c>
      <c r="G34" s="38">
        <f>'2 lentelė'!G34</f>
        <v>0</v>
      </c>
      <c r="H34" s="38">
        <f>'2 lentelė'!H34</f>
        <v>0</v>
      </c>
      <c r="I34" s="38">
        <f>'2 lentelė'!I34</f>
        <v>0</v>
      </c>
      <c r="J34" s="41">
        <f>'2 lentelė'!J34</f>
        <v>0</v>
      </c>
      <c r="K34" s="41">
        <f>'2 lentelė'!K34</f>
        <v>0</v>
      </c>
      <c r="L34" s="41">
        <f>'2 lentelė'!L34</f>
        <v>0</v>
      </c>
      <c r="M34" s="41">
        <f>'2 lentelė'!M34</f>
        <v>0</v>
      </c>
      <c r="N34" s="41">
        <f>'2 lentelė'!N34</f>
        <v>0</v>
      </c>
      <c r="O34" s="41">
        <f>'2 lentelė'!O34</f>
        <v>0</v>
      </c>
      <c r="P34" s="41">
        <f>'2 lentelė'!P34</f>
        <v>0</v>
      </c>
      <c r="Q34" s="62">
        <v>0</v>
      </c>
      <c r="R34" s="70"/>
      <c r="S34" s="50"/>
    </row>
    <row r="35" spans="1:19" ht="25.5" x14ac:dyDescent="0.25">
      <c r="A35" s="34" t="str">
        <f>'2 lentelė'!A35</f>
        <v>1.2.1.4.1</v>
      </c>
      <c r="B35" s="34" t="str">
        <f>'2 lentelė'!B35</f>
        <v>R085518-100000-1153</v>
      </c>
      <c r="C35" s="35" t="str">
        <f>'2 lentelė'!C35</f>
        <v>Tauragės miesto viešojo susisiekimo parko transporto priemonių atnaujinimas</v>
      </c>
      <c r="D35" s="34" t="str">
        <f>'2 lentelė'!D35</f>
        <v>TRSA</v>
      </c>
      <c r="E35" s="34" t="str">
        <f>'2 lentelė'!E35</f>
        <v>SM</v>
      </c>
      <c r="F35" s="34" t="str">
        <f>'2 lentelė'!F35</f>
        <v>Tauragės miestas</v>
      </c>
      <c r="G35" s="34" t="str">
        <f>'2 lentelė'!G35</f>
        <v>04.5.1-TID-R-518</v>
      </c>
      <c r="H35" s="34" t="str">
        <f>'2 lentelė'!H35</f>
        <v>R</v>
      </c>
      <c r="I35" s="34" t="str">
        <f>'2 lentelė'!I35</f>
        <v>ITI</v>
      </c>
      <c r="J35" s="42">
        <f>'2 lentelė'!J35</f>
        <v>798964</v>
      </c>
      <c r="K35" s="42">
        <f>'2 lentelė'!K35</f>
        <v>119845</v>
      </c>
      <c r="L35" s="42">
        <f>'2 lentelė'!L35</f>
        <v>0</v>
      </c>
      <c r="M35" s="42">
        <f>'2 lentelė'!M35</f>
        <v>0</v>
      </c>
      <c r="N35" s="42">
        <f>'2 lentelė'!N35</f>
        <v>0</v>
      </c>
      <c r="O35" s="42">
        <f>'2 lentelė'!O35</f>
        <v>679119</v>
      </c>
      <c r="P35" s="58">
        <f>'2 lentelė'!P35</f>
        <v>0</v>
      </c>
      <c r="Q35" s="63">
        <v>2020</v>
      </c>
      <c r="R35" s="65"/>
      <c r="S35" s="73"/>
    </row>
    <row r="36" spans="1:19" ht="63.75" x14ac:dyDescent="0.25">
      <c r="A36" s="36" t="str">
        <f>'2 lentelė'!A36</f>
        <v>1.2.2.</v>
      </c>
      <c r="B36" s="36" t="str">
        <f>'2 lentelė'!B36</f>
        <v/>
      </c>
      <c r="C36" s="37" t="str">
        <f>'2 lentelė'!C36</f>
        <v>Uždavinys. Modernizuoti kultūros įstaigų fizinę ir informacinę infrastruktūrą, kultūros paslaugoms pritaikyti  kultūros paveldo objektus ir netradicines erdves,  didinti paslaugų prieinamumą.</v>
      </c>
      <c r="D36" s="36">
        <f>'2 lentelė'!D36</f>
        <v>0</v>
      </c>
      <c r="E36" s="36">
        <f>'2 lentelė'!E36</f>
        <v>0</v>
      </c>
      <c r="F36" s="36">
        <f>'2 lentelė'!F36</f>
        <v>0</v>
      </c>
      <c r="G36" s="36">
        <f>'2 lentelė'!G36</f>
        <v>0</v>
      </c>
      <c r="H36" s="36">
        <f>'2 lentelė'!H36</f>
        <v>0</v>
      </c>
      <c r="I36" s="36">
        <f>'2 lentelė'!I36</f>
        <v>0</v>
      </c>
      <c r="J36" s="40">
        <f>'2 lentelė'!J36</f>
        <v>0</v>
      </c>
      <c r="K36" s="40">
        <f>'2 lentelė'!K36</f>
        <v>0</v>
      </c>
      <c r="L36" s="40">
        <f>'2 lentelė'!L36</f>
        <v>0</v>
      </c>
      <c r="M36" s="40">
        <f>'2 lentelė'!M36</f>
        <v>0</v>
      </c>
      <c r="N36" s="40">
        <f>'2 lentelė'!N36</f>
        <v>0</v>
      </c>
      <c r="O36" s="40">
        <f>'2 lentelė'!O36</f>
        <v>0</v>
      </c>
      <c r="P36" s="40">
        <f>'2 lentelė'!P36</f>
        <v>0</v>
      </c>
      <c r="Q36" s="61">
        <v>0</v>
      </c>
      <c r="R36" s="69"/>
      <c r="S36" s="49"/>
    </row>
    <row r="37" spans="1:19" ht="25.5" x14ac:dyDescent="0.25">
      <c r="A37" s="38" t="str">
        <f>'2 lentelė'!A37</f>
        <v>1.2.2.1</v>
      </c>
      <c r="B37" s="38" t="str">
        <f>'2 lentelė'!B37</f>
        <v/>
      </c>
      <c r="C37" s="39" t="str">
        <f>'2 lentelė'!C37</f>
        <v>Priemonė: Modernizuoti savivaldybių kultūros infrastruktūrą</v>
      </c>
      <c r="D37" s="38">
        <f>'2 lentelė'!D37</f>
        <v>0</v>
      </c>
      <c r="E37" s="38">
        <f>'2 lentelė'!E37</f>
        <v>0</v>
      </c>
      <c r="F37" s="38">
        <f>'2 lentelė'!F37</f>
        <v>0</v>
      </c>
      <c r="G37" s="38">
        <f>'2 lentelė'!G37</f>
        <v>0</v>
      </c>
      <c r="H37" s="38">
        <f>'2 lentelė'!H37</f>
        <v>0</v>
      </c>
      <c r="I37" s="38">
        <f>'2 lentelė'!I37</f>
        <v>0</v>
      </c>
      <c r="J37" s="41">
        <f>'2 lentelė'!J37</f>
        <v>0</v>
      </c>
      <c r="K37" s="41">
        <f>'2 lentelė'!K37</f>
        <v>0</v>
      </c>
      <c r="L37" s="41">
        <f>'2 lentelė'!L37</f>
        <v>0</v>
      </c>
      <c r="M37" s="41">
        <f>'2 lentelė'!M37</f>
        <v>0</v>
      </c>
      <c r="N37" s="41">
        <f>'2 lentelė'!N37</f>
        <v>0</v>
      </c>
      <c r="O37" s="41">
        <f>'2 lentelė'!O37</f>
        <v>0</v>
      </c>
      <c r="P37" s="41">
        <f>'2 lentelė'!P37</f>
        <v>0</v>
      </c>
      <c r="Q37" s="62">
        <v>0</v>
      </c>
      <c r="R37" s="70"/>
      <c r="S37" s="50"/>
    </row>
    <row r="38" spans="1:19" x14ac:dyDescent="0.25">
      <c r="A38" s="34" t="str">
        <f>'2 lentelė'!A38</f>
        <v>1.2.2.1.1</v>
      </c>
      <c r="B38" s="34" t="str">
        <f>'2 lentelė'!B38</f>
        <v>R083305-330000-1156</v>
      </c>
      <c r="C38" s="35" t="str">
        <f>'2 lentelė'!C38</f>
        <v>Tauragės krašto muziejaus modernizavimas</v>
      </c>
      <c r="D38" s="34" t="str">
        <f>'2 lentelė'!D38</f>
        <v>TRSA</v>
      </c>
      <c r="E38" s="34" t="str">
        <f>'2 lentelė'!E38</f>
        <v>KM</v>
      </c>
      <c r="F38" s="34" t="str">
        <f>'2 lentelė'!F38</f>
        <v>Tauragės miestas</v>
      </c>
      <c r="G38" s="34" t="str">
        <f>'2 lentelė'!G38</f>
        <v>07.1.1-CPVA-R-305</v>
      </c>
      <c r="H38" s="34" t="str">
        <f>'2 lentelė'!H38</f>
        <v>R</v>
      </c>
      <c r="I38" s="34" t="str">
        <f>'2 lentelė'!I38</f>
        <v>ITI</v>
      </c>
      <c r="J38" s="42">
        <f>'2 lentelė'!J38</f>
        <v>728508.61</v>
      </c>
      <c r="K38" s="42">
        <f>'2 lentelė'!K38</f>
        <v>228404.45</v>
      </c>
      <c r="L38" s="42">
        <f>'2 lentelė'!L38</f>
        <v>0</v>
      </c>
      <c r="M38" s="42">
        <f>'2 lentelė'!M38</f>
        <v>0</v>
      </c>
      <c r="N38" s="42">
        <f>'2 lentelė'!N38</f>
        <v>0</v>
      </c>
      <c r="O38" s="42">
        <f>'2 lentelė'!O38</f>
        <v>500104.16</v>
      </c>
      <c r="P38" s="58">
        <f>'2 lentelė'!P38</f>
        <v>0</v>
      </c>
      <c r="Q38" s="63">
        <v>2019</v>
      </c>
      <c r="R38" s="65"/>
      <c r="S38" s="73"/>
    </row>
    <row r="39" spans="1:19" x14ac:dyDescent="0.25">
      <c r="A39" s="34" t="str">
        <f>'2 lentelė'!A39</f>
        <v>1.2.2.1.2</v>
      </c>
      <c r="B39" s="34" t="str">
        <f>'2 lentelė'!B39</f>
        <v>R083305-330000-1157</v>
      </c>
      <c r="C39" s="35" t="str">
        <f>'2 lentelė'!C39</f>
        <v>Jurbarko kultūros centro modernizavimas</v>
      </c>
      <c r="D39" s="34" t="str">
        <f>'2 lentelė'!D39</f>
        <v>JRSA</v>
      </c>
      <c r="E39" s="34" t="str">
        <f>'2 lentelė'!E39</f>
        <v>KM</v>
      </c>
      <c r="F39" s="34" t="str">
        <f>'2 lentelė'!F39</f>
        <v>Jurbarko miestas</v>
      </c>
      <c r="G39" s="34" t="str">
        <f>'2 lentelė'!G39</f>
        <v>07.1.1-CPVA-R-305</v>
      </c>
      <c r="H39" s="34" t="str">
        <f>'2 lentelė'!H39</f>
        <v>R</v>
      </c>
      <c r="I39" s="34" t="str">
        <f>'2 lentelė'!I39</f>
        <v>ITI</v>
      </c>
      <c r="J39" s="42">
        <f>'2 lentelė'!J39</f>
        <v>515526.52</v>
      </c>
      <c r="K39" s="42">
        <f>'2 lentelė'!K39</f>
        <v>97732.29</v>
      </c>
      <c r="L39" s="42">
        <f>'2 lentelė'!L39</f>
        <v>0</v>
      </c>
      <c r="M39" s="42">
        <f>'2 lentelė'!M39</f>
        <v>0</v>
      </c>
      <c r="N39" s="42">
        <f>'2 lentelė'!N39</f>
        <v>226000</v>
      </c>
      <c r="O39" s="42">
        <f>'2 lentelė'!O39</f>
        <v>191794.23</v>
      </c>
      <c r="P39" s="58">
        <f>'2 lentelė'!P39</f>
        <v>0</v>
      </c>
      <c r="Q39" s="63">
        <v>2018</v>
      </c>
      <c r="R39" s="65"/>
      <c r="S39" s="73">
        <v>-1</v>
      </c>
    </row>
    <row r="40" spans="1:19" ht="25.5" x14ac:dyDescent="0.25">
      <c r="A40" s="38" t="str">
        <f>'2 lentelė'!A40</f>
        <v>1.2.2.2</v>
      </c>
      <c r="B40" s="38" t="str">
        <f>'2 lentelė'!B40</f>
        <v/>
      </c>
      <c r="C40" s="39" t="str">
        <f>'2 lentelė'!C40</f>
        <v>Priemonė: Aktualizuoti savivaldybių kultūros paveldo objektus</v>
      </c>
      <c r="D40" s="38">
        <f>'2 lentelė'!D40</f>
        <v>0</v>
      </c>
      <c r="E40" s="38">
        <f>'2 lentelė'!E40</f>
        <v>0</v>
      </c>
      <c r="F40" s="38">
        <f>'2 lentelė'!F40</f>
        <v>0</v>
      </c>
      <c r="G40" s="38">
        <f>'2 lentelė'!G40</f>
        <v>0</v>
      </c>
      <c r="H40" s="38">
        <f>'2 lentelė'!H40</f>
        <v>0</v>
      </c>
      <c r="I40" s="38">
        <f>'2 lentelė'!I40</f>
        <v>0</v>
      </c>
      <c r="J40" s="41">
        <f>'2 lentelė'!J40</f>
        <v>0</v>
      </c>
      <c r="K40" s="41">
        <f>'2 lentelė'!K40</f>
        <v>0</v>
      </c>
      <c r="L40" s="41">
        <f>'2 lentelė'!L40</f>
        <v>0</v>
      </c>
      <c r="M40" s="41">
        <f>'2 lentelė'!M40</f>
        <v>0</v>
      </c>
      <c r="N40" s="41">
        <f>'2 lentelė'!N40</f>
        <v>0</v>
      </c>
      <c r="O40" s="41">
        <f>'2 lentelė'!O40</f>
        <v>0</v>
      </c>
      <c r="P40" s="41">
        <f>'2 lentelė'!P40</f>
        <v>0</v>
      </c>
      <c r="Q40" s="62">
        <v>0</v>
      </c>
      <c r="R40" s="70"/>
      <c r="S40" s="50"/>
    </row>
    <row r="41" spans="1:19" ht="38.25" x14ac:dyDescent="0.25">
      <c r="A41" s="34" t="str">
        <f>'2 lentelė'!A41</f>
        <v>1.2.2.2.1</v>
      </c>
      <c r="B41" s="34" t="str">
        <f>'2 lentelė'!B41</f>
        <v>R083302-440000-1159</v>
      </c>
      <c r="C41" s="35" t="str">
        <f>'2 lentelė'!C41</f>
        <v xml:space="preserve">Tauragės pilies rūsio kultūros paveldo savybių išsaugojimas ir pritaikymas bendruomeniniams poreikiams </v>
      </c>
      <c r="D41" s="34" t="str">
        <f>'2 lentelė'!D41</f>
        <v>TRSA</v>
      </c>
      <c r="E41" s="34" t="str">
        <f>'2 lentelė'!E41</f>
        <v>KM</v>
      </c>
      <c r="F41" s="34" t="str">
        <f>'2 lentelė'!F41</f>
        <v>Tauragės miestas</v>
      </c>
      <c r="G41" s="34" t="str">
        <f>'2 lentelė'!G41</f>
        <v>05.4.1-CPVA-R-302</v>
      </c>
      <c r="H41" s="34" t="str">
        <f>'2 lentelė'!H41</f>
        <v>R</v>
      </c>
      <c r="I41" s="34" t="str">
        <f>'2 lentelė'!I41</f>
        <v>ITI</v>
      </c>
      <c r="J41" s="42">
        <f>'2 lentelė'!J41</f>
        <v>518106.26</v>
      </c>
      <c r="K41" s="42">
        <f>'2 lentelė'!K41</f>
        <v>123302.26</v>
      </c>
      <c r="L41" s="42">
        <f>'2 lentelė'!L41</f>
        <v>0</v>
      </c>
      <c r="M41" s="42">
        <f>'2 lentelė'!M41</f>
        <v>0</v>
      </c>
      <c r="N41" s="42">
        <f>'2 lentelė'!N41</f>
        <v>0</v>
      </c>
      <c r="O41" s="42">
        <f>'2 lentelė'!O41</f>
        <v>394804</v>
      </c>
      <c r="P41" s="58">
        <f>'2 lentelė'!P41</f>
        <v>0</v>
      </c>
      <c r="Q41" s="63">
        <v>2019</v>
      </c>
      <c r="R41" s="65"/>
      <c r="S41" s="73"/>
    </row>
    <row r="42" spans="1:19" ht="38.25" x14ac:dyDescent="0.25">
      <c r="A42" s="34" t="str">
        <f>'2 lentelė'!A42</f>
        <v>1.2.2.2.2</v>
      </c>
      <c r="B42" s="34" t="str">
        <f>'2 lentelė'!B42</f>
        <v>R083302-440000-1160</v>
      </c>
      <c r="C42" s="35" t="str">
        <f>'2 lentelė'!C42</f>
        <v>Požerės Kristaus Atsimainymo bažnyčios komplekso aktualizavimas vietos bendruomenės poreikiams</v>
      </c>
      <c r="D42" s="34" t="str">
        <f>'2 lentelė'!D42</f>
        <v>ŠRSA</v>
      </c>
      <c r="E42" s="34" t="str">
        <f>'2 lentelė'!E42</f>
        <v>KM</v>
      </c>
      <c r="F42" s="34" t="str">
        <f>'2 lentelė'!F42</f>
        <v>Požerės k.</v>
      </c>
      <c r="G42" s="34" t="str">
        <f>'2 lentelė'!G42</f>
        <v>05.4.1-CPVA-R-302</v>
      </c>
      <c r="H42" s="34" t="str">
        <f>'2 lentelė'!H42</f>
        <v>R</v>
      </c>
      <c r="I42" s="34">
        <f>'2 lentelė'!I42</f>
        <v>0</v>
      </c>
      <c r="J42" s="42">
        <f>'2 lentelė'!J42</f>
        <v>297327.13</v>
      </c>
      <c r="K42" s="42">
        <f>'2 lentelė'!K42</f>
        <v>44599.07</v>
      </c>
      <c r="L42" s="42">
        <f>'2 lentelė'!L42</f>
        <v>0</v>
      </c>
      <c r="M42" s="42">
        <f>'2 lentelė'!M42</f>
        <v>0</v>
      </c>
      <c r="N42" s="42">
        <f>'2 lentelė'!N42</f>
        <v>0</v>
      </c>
      <c r="O42" s="42">
        <f>'2 lentelė'!O42</f>
        <v>252728.06</v>
      </c>
      <c r="P42" s="58">
        <f>'2 lentelė'!P42</f>
        <v>0</v>
      </c>
      <c r="Q42" s="63">
        <v>2019</v>
      </c>
      <c r="R42" s="65"/>
      <c r="S42" s="73"/>
    </row>
    <row r="43" spans="1:19" ht="38.25" x14ac:dyDescent="0.25">
      <c r="A43" s="34" t="str">
        <f>'2 lentelė'!A43</f>
        <v>1.2.2.2.3</v>
      </c>
      <c r="B43" s="34" t="str">
        <f>'2 lentelė'!B43</f>
        <v>R083302-440000-1161</v>
      </c>
      <c r="C43" s="35" t="str">
        <f>'2 lentelė'!C43</f>
        <v xml:space="preserve">Buvusio Kristijono Donelaičio gimnazijos pastato Vilniaus g. 46, Pagėgiai, aktų salės ir vidaus laiptų paveldosaugos vertingųjų savybių sutvarkymas </v>
      </c>
      <c r="D43" s="34" t="str">
        <f>'2 lentelė'!D43</f>
        <v>PSA</v>
      </c>
      <c r="E43" s="34" t="str">
        <f>'2 lentelė'!E43</f>
        <v>KM</v>
      </c>
      <c r="F43" s="34" t="str">
        <f>'2 lentelė'!F43</f>
        <v>Pagėgiai</v>
      </c>
      <c r="G43" s="34" t="str">
        <f>'2 lentelė'!G43</f>
        <v>05.4.1-CPVA-R-302</v>
      </c>
      <c r="H43" s="34" t="str">
        <f>'2 lentelė'!H43</f>
        <v>R</v>
      </c>
      <c r="I43" s="34" t="str">
        <f>'2 lentelė'!I43</f>
        <v>ITI</v>
      </c>
      <c r="J43" s="42">
        <f>'2 lentelė'!J43</f>
        <v>129468.93</v>
      </c>
      <c r="K43" s="42">
        <f>'2 lentelė'!K43</f>
        <v>32313.93</v>
      </c>
      <c r="L43" s="42">
        <f>'2 lentelė'!L43</f>
        <v>0</v>
      </c>
      <c r="M43" s="42">
        <f>'2 lentelė'!M43</f>
        <v>0</v>
      </c>
      <c r="N43" s="42">
        <f>'2 lentelė'!N43</f>
        <v>0</v>
      </c>
      <c r="O43" s="42">
        <f>'2 lentelė'!O43</f>
        <v>97155</v>
      </c>
      <c r="P43" s="58">
        <f>'2 lentelė'!P43</f>
        <v>0</v>
      </c>
      <c r="Q43" s="63">
        <v>2018</v>
      </c>
      <c r="R43" s="65"/>
      <c r="S43" s="73">
        <v>-1</v>
      </c>
    </row>
    <row r="44" spans="1:19" ht="25.5" x14ac:dyDescent="0.25">
      <c r="A44" s="34" t="str">
        <f>'2 lentelė'!A44</f>
        <v>1.2.2.2.4</v>
      </c>
      <c r="B44" s="34" t="str">
        <f>'2 lentelė'!B44</f>
        <v>R083302-440000-1162</v>
      </c>
      <c r="C44" s="35" t="str">
        <f>'2 lentelė'!C44</f>
        <v>Mažosios Lietuvos Jurbarko krašto kultūros centro aktualizavimas</v>
      </c>
      <c r="D44" s="34" t="str">
        <f>'2 lentelė'!D44</f>
        <v>JRSA</v>
      </c>
      <c r="E44" s="34" t="str">
        <f>'2 lentelė'!E44</f>
        <v>KM</v>
      </c>
      <c r="F44" s="34" t="str">
        <f>'2 lentelė'!F44</f>
        <v>Jurbarko rajonas</v>
      </c>
      <c r="G44" s="34" t="str">
        <f>'2 lentelė'!G44</f>
        <v>05.4.1-CPVA-R-302</v>
      </c>
      <c r="H44" s="34" t="str">
        <f>'2 lentelė'!H44</f>
        <v>R</v>
      </c>
      <c r="I44" s="34">
        <f>'2 lentelė'!I44</f>
        <v>0</v>
      </c>
      <c r="J44" s="42">
        <f>'2 lentelė'!J44</f>
        <v>335993</v>
      </c>
      <c r="K44" s="42">
        <f>'2 lentelė'!K44</f>
        <v>50398.95</v>
      </c>
      <c r="L44" s="42">
        <f>'2 lentelė'!L44</f>
        <v>0</v>
      </c>
      <c r="M44" s="42">
        <f>'2 lentelė'!M44</f>
        <v>0</v>
      </c>
      <c r="N44" s="42">
        <f>'2 lentelė'!N44</f>
        <v>0</v>
      </c>
      <c r="O44" s="42">
        <f>'2 lentelė'!O44</f>
        <v>285594.05</v>
      </c>
      <c r="P44" s="58">
        <f>'2 lentelė'!P44</f>
        <v>0</v>
      </c>
      <c r="Q44" s="63">
        <v>2019</v>
      </c>
      <c r="R44" s="65"/>
      <c r="S44" s="73"/>
    </row>
    <row r="45" spans="1:19" ht="63.75" x14ac:dyDescent="0.25">
      <c r="A45" s="36" t="str">
        <f>'2 lentelė'!A45</f>
        <v>1.2.3.</v>
      </c>
      <c r="B45" s="36" t="str">
        <f>'2 lentelė'!B45</f>
        <v/>
      </c>
      <c r="C45" s="37" t="str">
        <f>'2 lentelė'!C45</f>
        <v xml:space="preserve">Uždavinys. Vykdyti informacines marketingo priemones, skatinančias viešąsias ir privačias investicijas  į rekreacijos ir turizmo sistemos plėtrą, gerinti turizmo įvaizdį ir didinti paslaugų prieinamumą.  </v>
      </c>
      <c r="D45" s="36">
        <f>'2 lentelė'!D45</f>
        <v>0</v>
      </c>
      <c r="E45" s="36">
        <f>'2 lentelė'!E45</f>
        <v>0</v>
      </c>
      <c r="F45" s="36">
        <f>'2 lentelė'!F45</f>
        <v>0</v>
      </c>
      <c r="G45" s="36">
        <f>'2 lentelė'!G45</f>
        <v>0</v>
      </c>
      <c r="H45" s="36">
        <f>'2 lentelė'!H45</f>
        <v>0</v>
      </c>
      <c r="I45" s="36">
        <f>'2 lentelė'!I45</f>
        <v>0</v>
      </c>
      <c r="J45" s="40">
        <f>'2 lentelė'!J45</f>
        <v>0</v>
      </c>
      <c r="K45" s="40">
        <f>'2 lentelė'!K45</f>
        <v>0</v>
      </c>
      <c r="L45" s="40">
        <f>'2 lentelė'!L45</f>
        <v>0</v>
      </c>
      <c r="M45" s="40">
        <f>'2 lentelė'!M45</f>
        <v>0</v>
      </c>
      <c r="N45" s="40">
        <f>'2 lentelė'!N45</f>
        <v>0</v>
      </c>
      <c r="O45" s="40">
        <f>'2 lentelė'!O45</f>
        <v>0</v>
      </c>
      <c r="P45" s="40">
        <f>'2 lentelė'!P45</f>
        <v>0</v>
      </c>
      <c r="Q45" s="61">
        <v>0</v>
      </c>
      <c r="R45" s="69"/>
      <c r="S45" s="49"/>
    </row>
    <row r="46" spans="1:19" ht="38.25" x14ac:dyDescent="0.25">
      <c r="A46" s="38" t="str">
        <f>'2 lentelė'!A46</f>
        <v>1.2.3.1</v>
      </c>
      <c r="B46" s="38" t="str">
        <f>'2 lentelė'!B46</f>
        <v/>
      </c>
      <c r="C46" s="39" t="str">
        <f>'2 lentelė'!C46</f>
        <v>Priemonė: Savivaldybes jungiančių turizmo trasų ir turizmo maršrutų informacinės infrastruktūros plėtra</v>
      </c>
      <c r="D46" s="38">
        <f>'2 lentelė'!D46</f>
        <v>0</v>
      </c>
      <c r="E46" s="38">
        <f>'2 lentelė'!E46</f>
        <v>0</v>
      </c>
      <c r="F46" s="38">
        <f>'2 lentelė'!F46</f>
        <v>0</v>
      </c>
      <c r="G46" s="38">
        <f>'2 lentelė'!G46</f>
        <v>0</v>
      </c>
      <c r="H46" s="38">
        <f>'2 lentelė'!H46</f>
        <v>0</v>
      </c>
      <c r="I46" s="38">
        <f>'2 lentelė'!I46</f>
        <v>0</v>
      </c>
      <c r="J46" s="41">
        <f>'2 lentelė'!J46</f>
        <v>0</v>
      </c>
      <c r="K46" s="41">
        <f>'2 lentelė'!K46</f>
        <v>0</v>
      </c>
      <c r="L46" s="41">
        <f>'2 lentelė'!L46</f>
        <v>0</v>
      </c>
      <c r="M46" s="41">
        <f>'2 lentelė'!M46</f>
        <v>0</v>
      </c>
      <c r="N46" s="41">
        <f>'2 lentelė'!N46</f>
        <v>0</v>
      </c>
      <c r="O46" s="41">
        <f>'2 lentelė'!O46</f>
        <v>0</v>
      </c>
      <c r="P46" s="41">
        <f>'2 lentelė'!P46</f>
        <v>0</v>
      </c>
      <c r="Q46" s="62">
        <v>0</v>
      </c>
      <c r="R46" s="70"/>
      <c r="S46" s="50"/>
    </row>
    <row r="47" spans="1:19" ht="25.5" x14ac:dyDescent="0.25">
      <c r="A47" s="34" t="str">
        <f>'2 lentelė'!A47</f>
        <v>1.2.3.1.1</v>
      </c>
      <c r="B47" s="34" t="str">
        <f>'2 lentelė'!B47</f>
        <v>R088821-420000-1165</v>
      </c>
      <c r="C47" s="35" t="str">
        <f>'2 lentelė'!C47</f>
        <v>Savivaldybes jungiančių turizmo trąsų ir turizmo maršrutų infrastruktūros plėtra Tauragės regione</v>
      </c>
      <c r="D47" s="34" t="str">
        <f>'2 lentelė'!D47</f>
        <v>JRSA</v>
      </c>
      <c r="E47" s="34" t="str">
        <f>'2 lentelė'!E47</f>
        <v>ŪM</v>
      </c>
      <c r="F47" s="34" t="str">
        <f>'2 lentelė'!F47</f>
        <v>Tauragės apskritis</v>
      </c>
      <c r="G47" s="34" t="str">
        <f>'2 lentelė'!G47</f>
        <v>05.4.1-LVPA-R-821</v>
      </c>
      <c r="H47" s="34" t="str">
        <f>'2 lentelė'!H47</f>
        <v>R</v>
      </c>
      <c r="I47" s="34">
        <f>'2 lentelė'!I47</f>
        <v>0</v>
      </c>
      <c r="J47" s="42">
        <f>'2 lentelė'!J47</f>
        <v>466925.52</v>
      </c>
      <c r="K47" s="42">
        <f>'2 lentelė'!K47</f>
        <v>70038.83</v>
      </c>
      <c r="L47" s="42">
        <f>'2 lentelė'!L47</f>
        <v>0</v>
      </c>
      <c r="M47" s="42">
        <f>'2 lentelė'!M47</f>
        <v>0</v>
      </c>
      <c r="N47" s="42">
        <f>'2 lentelė'!N47</f>
        <v>0</v>
      </c>
      <c r="O47" s="42">
        <f>'2 lentelė'!O47</f>
        <v>396886.69</v>
      </c>
      <c r="P47" s="58">
        <f>'2 lentelė'!P47</f>
        <v>0</v>
      </c>
      <c r="Q47" s="63">
        <v>2018</v>
      </c>
      <c r="R47" s="65"/>
      <c r="S47" s="73">
        <v>-1</v>
      </c>
    </row>
    <row r="48" spans="1:19" ht="38.25" x14ac:dyDescent="0.25">
      <c r="A48" s="36" t="str">
        <f>'2 lentelė'!A48</f>
        <v>2.1.</v>
      </c>
      <c r="B48" s="36" t="str">
        <f>'2 lentelė'!B48</f>
        <v/>
      </c>
      <c r="C48" s="37" t="str">
        <f>'2 lentelė'!C48</f>
        <v xml:space="preserve">Tikslas. Gerinti viešųjų sveikatos apsaugos, švietimo ir socialinių paslaugų teikimo kokybę, didinti jų prieinamumą gyventojams. </v>
      </c>
      <c r="D48" s="36">
        <f>'2 lentelė'!D48</f>
        <v>0</v>
      </c>
      <c r="E48" s="36">
        <f>'2 lentelė'!E48</f>
        <v>0</v>
      </c>
      <c r="F48" s="36">
        <f>'2 lentelė'!F48</f>
        <v>0</v>
      </c>
      <c r="G48" s="36">
        <f>'2 lentelė'!G48</f>
        <v>0</v>
      </c>
      <c r="H48" s="36">
        <f>'2 lentelė'!H48</f>
        <v>0</v>
      </c>
      <c r="I48" s="36">
        <f>'2 lentelė'!I48</f>
        <v>0</v>
      </c>
      <c r="J48" s="40">
        <f>'2 lentelė'!J48</f>
        <v>0</v>
      </c>
      <c r="K48" s="40">
        <f>'2 lentelė'!K48</f>
        <v>0</v>
      </c>
      <c r="L48" s="40">
        <f>'2 lentelė'!L48</f>
        <v>0</v>
      </c>
      <c r="M48" s="40">
        <f>'2 lentelė'!M48</f>
        <v>0</v>
      </c>
      <c r="N48" s="40">
        <f>'2 lentelė'!N48</f>
        <v>0</v>
      </c>
      <c r="O48" s="40">
        <f>'2 lentelė'!O48</f>
        <v>0</v>
      </c>
      <c r="P48" s="40">
        <f>'2 lentelė'!P48</f>
        <v>0</v>
      </c>
      <c r="Q48" s="61">
        <v>0</v>
      </c>
      <c r="R48" s="69"/>
      <c r="S48" s="49"/>
    </row>
    <row r="49" spans="1:19" ht="51" x14ac:dyDescent="0.25">
      <c r="A49" s="36" t="str">
        <f>'2 lentelė'!A49</f>
        <v>2.1.1.</v>
      </c>
      <c r="B49" s="36" t="str">
        <f>'2 lentelė'!B49</f>
        <v/>
      </c>
      <c r="C49" s="37" t="str">
        <f>'2 lentelė'!C49</f>
        <v>Uždavinys. Padidinti bendrojo ugdymo, priešmokyklinio ir ikimokyklinio bei neformaliojo švietimo įstaigų tinklo efektyvumą, plėtoti vaikų ir jaunimo ugdymo galimybes ir prieinamumą.</v>
      </c>
      <c r="D49" s="36">
        <f>'2 lentelė'!D49</f>
        <v>0</v>
      </c>
      <c r="E49" s="36">
        <f>'2 lentelė'!E49</f>
        <v>0</v>
      </c>
      <c r="F49" s="36">
        <f>'2 lentelė'!F49</f>
        <v>0</v>
      </c>
      <c r="G49" s="36">
        <f>'2 lentelė'!G49</f>
        <v>0</v>
      </c>
      <c r="H49" s="36">
        <f>'2 lentelė'!H49</f>
        <v>0</v>
      </c>
      <c r="I49" s="36">
        <f>'2 lentelė'!I49</f>
        <v>0</v>
      </c>
      <c r="J49" s="40">
        <f>'2 lentelė'!J49</f>
        <v>0</v>
      </c>
      <c r="K49" s="40">
        <f>'2 lentelė'!K49</f>
        <v>0</v>
      </c>
      <c r="L49" s="40">
        <f>'2 lentelė'!L49</f>
        <v>0</v>
      </c>
      <c r="M49" s="40">
        <f>'2 lentelė'!M49</f>
        <v>0</v>
      </c>
      <c r="N49" s="40">
        <f>'2 lentelė'!N49</f>
        <v>0</v>
      </c>
      <c r="O49" s="40">
        <f>'2 lentelė'!O49</f>
        <v>0</v>
      </c>
      <c r="P49" s="40">
        <f>'2 lentelė'!P49</f>
        <v>0</v>
      </c>
      <c r="Q49" s="61">
        <v>0</v>
      </c>
      <c r="R49" s="69"/>
      <c r="S49" s="49"/>
    </row>
    <row r="50" spans="1:19" ht="51" x14ac:dyDescent="0.25">
      <c r="A50" s="38" t="str">
        <f>'2 lentelė'!A50</f>
        <v>2.1.1.1</v>
      </c>
      <c r="B50" s="38" t="str">
        <f>'2 lentelė'!B50</f>
        <v/>
      </c>
      <c r="C50" s="39" t="str">
        <f>'2 lentelė'!C50</f>
        <v>Priemonė: Mokyklų tinklo efektyvumo didinimas „Modernizuoti bendrojo ugdymo įstaigas ir aprūpinti jas gamtos, technologijų, menų ir kitų mokslų laboratorijų įranga“</v>
      </c>
      <c r="D50" s="38">
        <f>'2 lentelė'!D50</f>
        <v>0</v>
      </c>
      <c r="E50" s="38">
        <f>'2 lentelė'!E50</f>
        <v>0</v>
      </c>
      <c r="F50" s="38">
        <f>'2 lentelė'!F50</f>
        <v>0</v>
      </c>
      <c r="G50" s="38">
        <f>'2 lentelė'!G50</f>
        <v>0</v>
      </c>
      <c r="H50" s="38">
        <f>'2 lentelė'!H50</f>
        <v>0</v>
      </c>
      <c r="I50" s="38">
        <f>'2 lentelė'!I50</f>
        <v>0</v>
      </c>
      <c r="J50" s="41">
        <f>'2 lentelė'!J50</f>
        <v>0</v>
      </c>
      <c r="K50" s="41">
        <f>'2 lentelė'!K50</f>
        <v>0</v>
      </c>
      <c r="L50" s="41">
        <f>'2 lentelė'!L50</f>
        <v>0</v>
      </c>
      <c r="M50" s="41">
        <f>'2 lentelė'!M50</f>
        <v>0</v>
      </c>
      <c r="N50" s="41">
        <f>'2 lentelė'!N50</f>
        <v>0</v>
      </c>
      <c r="O50" s="41">
        <f>'2 lentelė'!O50</f>
        <v>0</v>
      </c>
      <c r="P50" s="41">
        <f>'2 lentelė'!P50</f>
        <v>0</v>
      </c>
      <c r="Q50" s="62">
        <v>0</v>
      </c>
      <c r="R50" s="70"/>
      <c r="S50" s="50"/>
    </row>
    <row r="51" spans="1:19" ht="38.25" x14ac:dyDescent="0.25">
      <c r="A51" s="34" t="str">
        <f>'2 lentelė'!A51</f>
        <v>2.1.1.1.1</v>
      </c>
      <c r="B51" s="34" t="str">
        <f>'2 lentelė'!B51</f>
        <v>R087724-220000-1169</v>
      </c>
      <c r="C51" s="35" t="str">
        <f>'2 lentelė'!C51</f>
        <v>Šilalės Simono Gaudėšiaus gimnazijos  pastato dalies patalpų modernizavimas ir aprūpinimas įranga</v>
      </c>
      <c r="D51" s="34" t="str">
        <f>'2 lentelė'!D51</f>
        <v>ŠRSA</v>
      </c>
      <c r="E51" s="34" t="str">
        <f>'2 lentelė'!E51</f>
        <v>ŠMM</v>
      </c>
      <c r="F51" s="34" t="str">
        <f>'2 lentelė'!F51</f>
        <v>Šilalės m.</v>
      </c>
      <c r="G51" s="34" t="str">
        <f>'2 lentelė'!G51</f>
        <v>09.1.3-CPVA-R-724</v>
      </c>
      <c r="H51" s="34" t="str">
        <f>'2 lentelė'!H51</f>
        <v>R</v>
      </c>
      <c r="I51" s="34">
        <f>'2 lentelė'!I51</f>
        <v>0</v>
      </c>
      <c r="J51" s="42">
        <f>'2 lentelė'!J51</f>
        <v>348722.37</v>
      </c>
      <c r="K51" s="42">
        <f>'2 lentelė'!K51</f>
        <v>26154.19</v>
      </c>
      <c r="L51" s="42">
        <f>'2 lentelė'!L51</f>
        <v>26154.18</v>
      </c>
      <c r="M51" s="42">
        <f>'2 lentelė'!M51</f>
        <v>0</v>
      </c>
      <c r="N51" s="42">
        <f>'2 lentelė'!N51</f>
        <v>0</v>
      </c>
      <c r="O51" s="42">
        <f>'2 lentelė'!O51</f>
        <v>296414</v>
      </c>
      <c r="P51" s="58">
        <f>'2 lentelė'!P51</f>
        <v>0</v>
      </c>
      <c r="Q51" s="63">
        <v>2019</v>
      </c>
      <c r="R51" s="65"/>
      <c r="S51" s="73"/>
    </row>
    <row r="52" spans="1:19" ht="25.5" x14ac:dyDescent="0.25">
      <c r="A52" s="34" t="str">
        <f>'2 lentelė'!A52</f>
        <v>2.1.1.1.2</v>
      </c>
      <c r="B52" s="34" t="str">
        <f>'2 lentelė'!B52</f>
        <v>R087724-220000-1170</v>
      </c>
      <c r="C52" s="35" t="str">
        <f>'2 lentelė'!C52</f>
        <v>Mokyklo tinklo efektyvumo didinimas Pagėgių Algimanto Mackaus gimnazijoje</v>
      </c>
      <c r="D52" s="34" t="str">
        <f>'2 lentelė'!D52</f>
        <v>PSA</v>
      </c>
      <c r="E52" s="34" t="str">
        <f>'2 lentelė'!E52</f>
        <v>ŠMM</v>
      </c>
      <c r="F52" s="34" t="str">
        <f>'2 lentelė'!F52</f>
        <v>Pagėgių miestas</v>
      </c>
      <c r="G52" s="34" t="str">
        <f>'2 lentelė'!G52</f>
        <v>09.1.3-CPVA-R-724</v>
      </c>
      <c r="H52" s="34" t="str">
        <f>'2 lentelė'!H52</f>
        <v>R</v>
      </c>
      <c r="I52" s="34">
        <f>'2 lentelė'!I52</f>
        <v>0</v>
      </c>
      <c r="J52" s="42">
        <f>'2 lentelė'!J52</f>
        <v>134057.64705882352</v>
      </c>
      <c r="K52" s="42">
        <f>'2 lentelė'!K52</f>
        <v>10054.323529411764</v>
      </c>
      <c r="L52" s="42">
        <f>'2 lentelė'!L52</f>
        <v>10054.323529411764</v>
      </c>
      <c r="M52" s="42">
        <f>'2 lentelė'!M52</f>
        <v>0</v>
      </c>
      <c r="N52" s="42">
        <f>'2 lentelė'!N52</f>
        <v>0</v>
      </c>
      <c r="O52" s="42">
        <f>'2 lentelė'!O52</f>
        <v>113949</v>
      </c>
      <c r="P52" s="58">
        <f>'2 lentelė'!P52</f>
        <v>0</v>
      </c>
      <c r="Q52" s="63">
        <v>2019</v>
      </c>
      <c r="R52" s="65"/>
      <c r="S52" s="73"/>
    </row>
    <row r="53" spans="1:19" ht="25.5" x14ac:dyDescent="0.25">
      <c r="A53" s="34" t="str">
        <f>'2 lentelė'!A53</f>
        <v>2.1.1.1.3</v>
      </c>
      <c r="B53" s="34" t="str">
        <f>'2 lentelė'!B53</f>
        <v>R087724-220000-1171</v>
      </c>
      <c r="C53" s="35" t="str">
        <f>'2 lentelė'!C53</f>
        <v>Ikimokyklinio ir priešmokyklinio ugdymo patalpų įrengimas Eržvilko gimnazijoje</v>
      </c>
      <c r="D53" s="34" t="str">
        <f>'2 lentelė'!D53</f>
        <v>JRSA</v>
      </c>
      <c r="E53" s="34" t="str">
        <f>'2 lentelė'!E53</f>
        <v>ŠMM</v>
      </c>
      <c r="F53" s="34" t="str">
        <f>'2 lentelė'!F53</f>
        <v>Jurbarko miestas</v>
      </c>
      <c r="G53" s="34" t="str">
        <f>'2 lentelė'!G53</f>
        <v>09.1.3-CPVA-R-724</v>
      </c>
      <c r="H53" s="34" t="str">
        <f>'2 lentelė'!H53</f>
        <v>R</v>
      </c>
      <c r="I53" s="34">
        <f>'2 lentelė'!I53</f>
        <v>0</v>
      </c>
      <c r="J53" s="42">
        <f>'2 lentelė'!J53</f>
        <v>394072</v>
      </c>
      <c r="K53" s="42">
        <f>'2 lentelė'!K53</f>
        <v>29556</v>
      </c>
      <c r="L53" s="42">
        <f>'2 lentelė'!L53</f>
        <v>29555</v>
      </c>
      <c r="M53" s="42">
        <f>'2 lentelė'!M53</f>
        <v>0</v>
      </c>
      <c r="N53" s="42">
        <f>'2 lentelė'!N53</f>
        <v>0</v>
      </c>
      <c r="O53" s="42">
        <f>'2 lentelė'!O53</f>
        <v>334961</v>
      </c>
      <c r="P53" s="58">
        <f>'2 lentelė'!P53</f>
        <v>0</v>
      </c>
      <c r="Q53" s="63">
        <v>2019</v>
      </c>
      <c r="R53" s="65"/>
      <c r="S53" s="73"/>
    </row>
    <row r="54" spans="1:19" ht="25.5" x14ac:dyDescent="0.25">
      <c r="A54" s="34" t="str">
        <f>'2 lentelė'!A54</f>
        <v>2.1.1.1.4</v>
      </c>
      <c r="B54" s="34" t="str">
        <f>'2 lentelė'!B54</f>
        <v>R087724-220000-1172</v>
      </c>
      <c r="C54" s="35" t="str">
        <f>'2 lentelė'!C54</f>
        <v>Tauragės Martyno Mažvydo progimnazijos modernizavimas</v>
      </c>
      <c r="D54" s="34" t="str">
        <f>'2 lentelė'!D54</f>
        <v>TRSA</v>
      </c>
      <c r="E54" s="34" t="str">
        <f>'2 lentelė'!E54</f>
        <v>ŠMM</v>
      </c>
      <c r="F54" s="34" t="str">
        <f>'2 lentelė'!F54</f>
        <v>Tauragės miestas</v>
      </c>
      <c r="G54" s="34" t="str">
        <f>'2 lentelė'!G54</f>
        <v>09.1.3-CPVA-R-724</v>
      </c>
      <c r="H54" s="34" t="str">
        <f>'2 lentelė'!H54</f>
        <v>R</v>
      </c>
      <c r="I54" s="34">
        <f>'2 lentelė'!I54</f>
        <v>0</v>
      </c>
      <c r="J54" s="42">
        <f>'2 lentelė'!J54</f>
        <v>544762.36</v>
      </c>
      <c r="K54" s="42">
        <f>'2 lentelė'!K54</f>
        <v>40857.18</v>
      </c>
      <c r="L54" s="42">
        <f>'2 lentelė'!L54</f>
        <v>40857.18</v>
      </c>
      <c r="M54" s="42">
        <f>'2 lentelė'!M54</f>
        <v>0</v>
      </c>
      <c r="N54" s="42">
        <f>'2 lentelė'!N54</f>
        <v>0</v>
      </c>
      <c r="O54" s="42">
        <f>'2 lentelė'!O54</f>
        <v>463048</v>
      </c>
      <c r="P54" s="58">
        <f>'2 lentelė'!P54</f>
        <v>0</v>
      </c>
      <c r="Q54" s="63">
        <v>2020</v>
      </c>
      <c r="R54" s="65"/>
      <c r="S54" s="73"/>
    </row>
    <row r="55" spans="1:19" ht="51" x14ac:dyDescent="0.25">
      <c r="A55" s="38" t="str">
        <f>'2 lentelė'!A55</f>
        <v>2.1.1.2</v>
      </c>
      <c r="B55" s="38" t="str">
        <f>'2 lentelė'!B55</f>
        <v/>
      </c>
      <c r="C55" s="39" t="str">
        <f>'2 lentelė'!C55</f>
        <v>Priemonė: Neformaliojo švietimo infrastruktūros tobulinimas „Plėtoti vaikų ir jauninimo neformaliojo ugdymo galimybes (ypač kaimo vietovėse)“</v>
      </c>
      <c r="D55" s="38">
        <f>'2 lentelė'!D55</f>
        <v>0</v>
      </c>
      <c r="E55" s="38">
        <f>'2 lentelė'!E55</f>
        <v>0</v>
      </c>
      <c r="F55" s="38">
        <f>'2 lentelė'!F55</f>
        <v>0</v>
      </c>
      <c r="G55" s="38">
        <f>'2 lentelė'!G55</f>
        <v>0</v>
      </c>
      <c r="H55" s="38">
        <f>'2 lentelė'!H55</f>
        <v>0</v>
      </c>
      <c r="I55" s="38">
        <f>'2 lentelė'!I55</f>
        <v>0</v>
      </c>
      <c r="J55" s="41">
        <f>'2 lentelė'!J55</f>
        <v>0</v>
      </c>
      <c r="K55" s="41">
        <f>'2 lentelė'!K55</f>
        <v>0</v>
      </c>
      <c r="L55" s="41">
        <f>'2 lentelė'!L55</f>
        <v>0</v>
      </c>
      <c r="M55" s="41">
        <f>'2 lentelė'!M55</f>
        <v>0</v>
      </c>
      <c r="N55" s="41">
        <f>'2 lentelė'!N55</f>
        <v>0</v>
      </c>
      <c r="O55" s="41">
        <f>'2 lentelė'!O55</f>
        <v>0</v>
      </c>
      <c r="P55" s="41">
        <f>'2 lentelė'!P55</f>
        <v>0</v>
      </c>
      <c r="Q55" s="62">
        <v>0</v>
      </c>
      <c r="R55" s="70"/>
      <c r="S55" s="50"/>
    </row>
    <row r="56" spans="1:19" ht="25.5" x14ac:dyDescent="0.25">
      <c r="A56" s="34" t="str">
        <f>'2 lentelė'!A56</f>
        <v>2.1.1.2.1</v>
      </c>
      <c r="B56" s="34" t="str">
        <f>'2 lentelė'!B56</f>
        <v>R087725-240000-1174</v>
      </c>
      <c r="C56" s="35" t="str">
        <f>'2 lentelė'!C56</f>
        <v>Neformaliojo švietimo infrastruktūros tobulinimas Pagėgių meno ir sporto mokykloje</v>
      </c>
      <c r="D56" s="34" t="str">
        <f>'2 lentelė'!D56</f>
        <v>PSA</v>
      </c>
      <c r="E56" s="34" t="str">
        <f>'2 lentelė'!E56</f>
        <v>ŠMM</v>
      </c>
      <c r="F56" s="34" t="str">
        <f>'2 lentelė'!F56</f>
        <v>Pagėgių miestas</v>
      </c>
      <c r="G56" s="34" t="str">
        <f>'2 lentelė'!G56</f>
        <v>09.1.3-CPVA-R-725</v>
      </c>
      <c r="H56" s="34" t="str">
        <f>'2 lentelė'!H56</f>
        <v>R</v>
      </c>
      <c r="I56" s="34">
        <f>'2 lentelė'!I56</f>
        <v>0</v>
      </c>
      <c r="J56" s="42">
        <f>'2 lentelė'!J56</f>
        <v>148515.76</v>
      </c>
      <c r="K56" s="42">
        <f>'2 lentelė'!K56</f>
        <v>24397.759999999998</v>
      </c>
      <c r="L56" s="42">
        <f>'2 lentelė'!L56</f>
        <v>0</v>
      </c>
      <c r="M56" s="42">
        <f>'2 lentelė'!M56</f>
        <v>0</v>
      </c>
      <c r="N56" s="42">
        <f>'2 lentelė'!N56</f>
        <v>0</v>
      </c>
      <c r="O56" s="42">
        <f>'2 lentelė'!O56</f>
        <v>124118</v>
      </c>
      <c r="P56" s="58">
        <f>'2 lentelė'!P56</f>
        <v>0</v>
      </c>
      <c r="Q56" s="63">
        <v>2019</v>
      </c>
      <c r="R56" s="65"/>
      <c r="S56" s="73"/>
    </row>
    <row r="57" spans="1:19" ht="38.25" x14ac:dyDescent="0.25">
      <c r="A57" s="34" t="str">
        <f>'2 lentelė'!A57</f>
        <v>2.1.1.2.2</v>
      </c>
      <c r="B57" s="34" t="str">
        <f>'2 lentelė'!B57</f>
        <v>R087725-240000-1175</v>
      </c>
      <c r="C57" s="35" t="str">
        <f>'2 lentelė'!C57</f>
        <v>Jurbarko Antano Sodeikos meno mokyklos atnaujinimas ir pritaikymas neformaliajam ugdymui</v>
      </c>
      <c r="D57" s="34" t="str">
        <f>'2 lentelė'!D57</f>
        <v>JRSA</v>
      </c>
      <c r="E57" s="34" t="str">
        <f>'2 lentelė'!E57</f>
        <v>ŠMM</v>
      </c>
      <c r="F57" s="34" t="str">
        <f>'2 lentelė'!F57</f>
        <v>Jurbarko miestas</v>
      </c>
      <c r="G57" s="34" t="str">
        <f>'2 lentelė'!G57</f>
        <v>09.1.3-CPVA-R-725</v>
      </c>
      <c r="H57" s="34" t="str">
        <f>'2 lentelė'!H57</f>
        <v>R</v>
      </c>
      <c r="I57" s="34">
        <f>'2 lentelė'!I57</f>
        <v>0</v>
      </c>
      <c r="J57" s="42">
        <f>'2 lentelė'!J57</f>
        <v>181044</v>
      </c>
      <c r="K57" s="42">
        <f>'2 lentelė'!K57</f>
        <v>27157</v>
      </c>
      <c r="L57" s="42">
        <f>'2 lentelė'!L57</f>
        <v>0</v>
      </c>
      <c r="M57" s="42">
        <f>'2 lentelė'!M57</f>
        <v>0</v>
      </c>
      <c r="N57" s="42">
        <f>'2 lentelė'!N57</f>
        <v>0</v>
      </c>
      <c r="O57" s="42">
        <f>'2 lentelė'!O57</f>
        <v>153887</v>
      </c>
      <c r="P57" s="58">
        <f>'2 lentelė'!P57</f>
        <v>0</v>
      </c>
      <c r="Q57" s="63">
        <v>2019</v>
      </c>
      <c r="R57" s="65"/>
      <c r="S57" s="73"/>
    </row>
    <row r="58" spans="1:19" ht="25.5" x14ac:dyDescent="0.25">
      <c r="A58" s="34" t="str">
        <f>'2 lentelė'!A58</f>
        <v>2.1.1.2.3</v>
      </c>
      <c r="B58" s="34" t="str">
        <f>'2 lentelė'!B58</f>
        <v>R087725-240000-1176</v>
      </c>
      <c r="C58" s="35" t="str">
        <f>'2 lentelė'!C58</f>
        <v>Vaikų ir jaunimo neformalaus ugdymosi galimybių plėtra Tauragės Moksleivių kūrybos centre</v>
      </c>
      <c r="D58" s="34" t="str">
        <f>'2 lentelė'!D58</f>
        <v>TRSA</v>
      </c>
      <c r="E58" s="34" t="str">
        <f>'2 lentelė'!E58</f>
        <v>ŠMM</v>
      </c>
      <c r="F58" s="34" t="str">
        <f>'2 lentelė'!F58</f>
        <v>Tauragės miestas</v>
      </c>
      <c r="G58" s="34" t="str">
        <f>'2 lentelė'!G58</f>
        <v>09.1.3-CPVA-R-725</v>
      </c>
      <c r="H58" s="34" t="str">
        <f>'2 lentelė'!H58</f>
        <v>R</v>
      </c>
      <c r="I58" s="34">
        <f>'2 lentelė'!I58</f>
        <v>0</v>
      </c>
      <c r="J58" s="42">
        <f>'2 lentelė'!J58</f>
        <v>250274.11</v>
      </c>
      <c r="K58" s="42">
        <f>'2 lentelė'!K58</f>
        <v>37541.11</v>
      </c>
      <c r="L58" s="42">
        <f>'2 lentelė'!L58</f>
        <v>0</v>
      </c>
      <c r="M58" s="42">
        <f>'2 lentelė'!M58</f>
        <v>0</v>
      </c>
      <c r="N58" s="42">
        <f>'2 lentelė'!N58</f>
        <v>0</v>
      </c>
      <c r="O58" s="42">
        <f>'2 lentelė'!O58</f>
        <v>212733</v>
      </c>
      <c r="P58" s="58">
        <f>'2 lentelė'!P58</f>
        <v>0</v>
      </c>
      <c r="Q58" s="63">
        <v>2020</v>
      </c>
      <c r="R58" s="65"/>
      <c r="S58" s="73"/>
    </row>
    <row r="59" spans="1:19" ht="38.25" x14ac:dyDescent="0.25">
      <c r="A59" s="34" t="str">
        <f>'2 lentelė'!A59</f>
        <v>2.1.1.2.4</v>
      </c>
      <c r="B59" s="34" t="str">
        <f>'2 lentelė'!B59</f>
        <v>R087725-240000-1177</v>
      </c>
      <c r="C59" s="35" t="str">
        <f>'2 lentelė'!C59</f>
        <v>Šilalės meno mokyklos infrastruktūros tobulinimas plėtojant vaikų ir jaunimo neformaliojo ugdymo galimybes</v>
      </c>
      <c r="D59" s="34" t="str">
        <f>'2 lentelė'!D59</f>
        <v>Šilalės meno mokykla</v>
      </c>
      <c r="E59" s="34" t="str">
        <f>'2 lentelė'!E59</f>
        <v>ŠMM</v>
      </c>
      <c r="F59" s="34" t="str">
        <f>'2 lentelė'!F59</f>
        <v>Šilalės m.</v>
      </c>
      <c r="G59" s="34" t="str">
        <f>'2 lentelė'!G59</f>
        <v>09.1.3-CPVA-R-725</v>
      </c>
      <c r="H59" s="34" t="str">
        <f>'2 lentelė'!H59</f>
        <v>R</v>
      </c>
      <c r="I59" s="34">
        <f>'2 lentelė'!I59</f>
        <v>0</v>
      </c>
      <c r="J59" s="42">
        <f>'2 lentelė'!J59</f>
        <v>92842.82</v>
      </c>
      <c r="K59" s="42">
        <f>'2 lentelė'!K59</f>
        <v>28431.82</v>
      </c>
      <c r="L59" s="42">
        <f>'2 lentelė'!L59</f>
        <v>0</v>
      </c>
      <c r="M59" s="42">
        <f>'2 lentelė'!M59</f>
        <v>0</v>
      </c>
      <c r="N59" s="42">
        <f>'2 lentelė'!N59</f>
        <v>0</v>
      </c>
      <c r="O59" s="42">
        <f>'2 lentelė'!O59</f>
        <v>64411</v>
      </c>
      <c r="P59" s="58">
        <f>'2 lentelė'!P59</f>
        <v>0</v>
      </c>
      <c r="Q59" s="63">
        <v>2019</v>
      </c>
      <c r="R59" s="65"/>
      <c r="S59" s="73"/>
    </row>
    <row r="60" spans="1:19" ht="25.5" x14ac:dyDescent="0.25">
      <c r="A60" s="38" t="str">
        <f>'2 lentelė'!A60</f>
        <v>2.1.1.3</v>
      </c>
      <c r="B60" s="38" t="str">
        <f>'2 lentelė'!B60</f>
        <v/>
      </c>
      <c r="C60" s="39" t="str">
        <f>'2 lentelė'!C60</f>
        <v>Priemonė: Ikimokyklinio ir priešmokyklinio ugdymo prieinamumo didinimas</v>
      </c>
      <c r="D60" s="38">
        <f>'2 lentelė'!D60</f>
        <v>0</v>
      </c>
      <c r="E60" s="38">
        <f>'2 lentelė'!E60</f>
        <v>0</v>
      </c>
      <c r="F60" s="38">
        <f>'2 lentelė'!F60</f>
        <v>0</v>
      </c>
      <c r="G60" s="38">
        <f>'2 lentelė'!G60</f>
        <v>0</v>
      </c>
      <c r="H60" s="38">
        <f>'2 lentelė'!H60</f>
        <v>0</v>
      </c>
      <c r="I60" s="38">
        <f>'2 lentelė'!I60</f>
        <v>0</v>
      </c>
      <c r="J60" s="41">
        <f>'2 lentelė'!J60</f>
        <v>0</v>
      </c>
      <c r="K60" s="41">
        <f>'2 lentelė'!K60</f>
        <v>0</v>
      </c>
      <c r="L60" s="41">
        <f>'2 lentelė'!L60</f>
        <v>0</v>
      </c>
      <c r="M60" s="41">
        <f>'2 lentelė'!M60</f>
        <v>0</v>
      </c>
      <c r="N60" s="41">
        <f>'2 lentelė'!N60</f>
        <v>0</v>
      </c>
      <c r="O60" s="41">
        <f>'2 lentelė'!O60</f>
        <v>0</v>
      </c>
      <c r="P60" s="41">
        <f>'2 lentelė'!P60</f>
        <v>0</v>
      </c>
      <c r="Q60" s="62">
        <v>0</v>
      </c>
      <c r="R60" s="70"/>
      <c r="S60" s="50"/>
    </row>
    <row r="61" spans="1:19" ht="25.5" x14ac:dyDescent="0.25">
      <c r="A61" s="34" t="str">
        <f>'2 lentelė'!A61</f>
        <v>2.1.1.3.1</v>
      </c>
      <c r="B61" s="34" t="str">
        <f>'2 lentelė'!B61</f>
        <v>R087705-230000-1179</v>
      </c>
      <c r="C61" s="35" t="str">
        <f>'2 lentelė'!C61</f>
        <v>Ikimokyklinio ugdymo prieinamumo didinimas Šilalės mieste</v>
      </c>
      <c r="D61" s="34" t="str">
        <f>'2 lentelė'!D61</f>
        <v>ŠRSA</v>
      </c>
      <c r="E61" s="34" t="str">
        <f>'2 lentelė'!E61</f>
        <v>ŠMM</v>
      </c>
      <c r="F61" s="34" t="str">
        <f>'2 lentelė'!F61</f>
        <v>Šilalės m.</v>
      </c>
      <c r="G61" s="34" t="str">
        <f>'2 lentelė'!G61</f>
        <v>09.1.3-CPVA-R-705</v>
      </c>
      <c r="H61" s="34" t="str">
        <f>'2 lentelė'!H61</f>
        <v>R</v>
      </c>
      <c r="I61" s="34">
        <f>'2 lentelė'!I61</f>
        <v>0</v>
      </c>
      <c r="J61" s="42">
        <f>'2 lentelė'!J61</f>
        <v>809630.41999999993</v>
      </c>
      <c r="K61" s="42">
        <f>'2 lentelė'!K61</f>
        <v>553430.44999999995</v>
      </c>
      <c r="L61" s="42">
        <f>'2 lentelė'!L61</f>
        <v>20772.97</v>
      </c>
      <c r="M61" s="42">
        <f>'2 lentelė'!M61</f>
        <v>0</v>
      </c>
      <c r="N61" s="42">
        <f>'2 lentelė'!N61</f>
        <v>0</v>
      </c>
      <c r="O61" s="42">
        <f>'2 lentelė'!O61</f>
        <v>235427</v>
      </c>
      <c r="P61" s="58">
        <f>'2 lentelė'!P61</f>
        <v>0</v>
      </c>
      <c r="Q61" s="63">
        <v>2019</v>
      </c>
      <c r="R61" s="65"/>
      <c r="S61" s="73"/>
    </row>
    <row r="62" spans="1:19" ht="38.25" x14ac:dyDescent="0.25">
      <c r="A62" s="34" t="str">
        <f>'2 lentelė'!A62</f>
        <v>2.1.1.3.2</v>
      </c>
      <c r="B62" s="34" t="str">
        <f>'2 lentelė'!B62</f>
        <v>R087705-230000-1180</v>
      </c>
      <c r="C62" s="35" t="str">
        <f>'2 lentelė'!C62</f>
        <v>Ikimokyklinio ir priešmokyklinio ugdymo prieinamumo didinimas Rotulių lopšelyje-darželyje</v>
      </c>
      <c r="D62" s="34" t="str">
        <f>'2 lentelė'!D62</f>
        <v>JRSA</v>
      </c>
      <c r="E62" s="34" t="str">
        <f>'2 lentelė'!E62</f>
        <v>ŠMM</v>
      </c>
      <c r="F62" s="34" t="str">
        <f>'2 lentelė'!F62</f>
        <v>Jurbarko rajonas</v>
      </c>
      <c r="G62" s="34" t="str">
        <f>'2 lentelė'!G62</f>
        <v>09.1.3-CPVA-R-705</v>
      </c>
      <c r="H62" s="34" t="str">
        <f>'2 lentelė'!H62</f>
        <v>R</v>
      </c>
      <c r="I62" s="34">
        <f>'2 lentelė'!I62</f>
        <v>0</v>
      </c>
      <c r="J62" s="42">
        <f>'2 lentelė'!J62</f>
        <v>226080</v>
      </c>
      <c r="K62" s="42">
        <f>'2 lentelė'!K62</f>
        <v>16956</v>
      </c>
      <c r="L62" s="42">
        <f>'2 lentelė'!L62</f>
        <v>16956</v>
      </c>
      <c r="M62" s="42">
        <f>'2 lentelė'!M62</f>
        <v>0</v>
      </c>
      <c r="N62" s="42">
        <f>'2 lentelė'!N62</f>
        <v>0</v>
      </c>
      <c r="O62" s="42">
        <f>'2 lentelė'!O62</f>
        <v>192168</v>
      </c>
      <c r="P62" s="58">
        <f>'2 lentelė'!P62</f>
        <v>0</v>
      </c>
      <c r="Q62" s="63">
        <v>2020</v>
      </c>
      <c r="R62" s="65"/>
      <c r="S62" s="73"/>
    </row>
    <row r="63" spans="1:19" ht="51" x14ac:dyDescent="0.25">
      <c r="A63" s="34" t="str">
        <f>'2 lentelė'!A63</f>
        <v>2.1.1.3.3</v>
      </c>
      <c r="B63" s="34" t="str">
        <f>'2 lentelė'!B63</f>
        <v>R087705-230000-1181</v>
      </c>
      <c r="C63" s="35" t="str">
        <f>'2 lentelė'!C63</f>
        <v>Ikimokyklinio ir priešmokyklinio ugdymo prieinamumo didinimas, modernizuojant Tauragės vaikų reabilitacijos centro-mokyklos "Pušelė“ ugdymo aplinką</v>
      </c>
      <c r="D63" s="34" t="str">
        <f>'2 lentelė'!D63</f>
        <v>TRSA</v>
      </c>
      <c r="E63" s="34" t="str">
        <f>'2 lentelė'!E63</f>
        <v>ŠMM</v>
      </c>
      <c r="F63" s="34" t="str">
        <f>'2 lentelė'!F63</f>
        <v>Tauragės miestas</v>
      </c>
      <c r="G63" s="34" t="str">
        <f>'2 lentelė'!G63</f>
        <v>09.1.3-CPVA-R-705</v>
      </c>
      <c r="H63" s="34" t="str">
        <f>'2 lentelė'!H63</f>
        <v>R</v>
      </c>
      <c r="I63" s="34">
        <f>'2 lentelė'!I63</f>
        <v>0</v>
      </c>
      <c r="J63" s="42">
        <f>'2 lentelė'!J63</f>
        <v>312531.76470588235</v>
      </c>
      <c r="K63" s="42">
        <f>'2 lentelė'!K63</f>
        <v>23439.882352941175</v>
      </c>
      <c r="L63" s="42">
        <f>'2 lentelė'!L63</f>
        <v>23439.882352941175</v>
      </c>
      <c r="M63" s="42">
        <f>'2 lentelė'!M63</f>
        <v>0</v>
      </c>
      <c r="N63" s="42">
        <f>'2 lentelė'!N63</f>
        <v>0</v>
      </c>
      <c r="O63" s="42">
        <f>'2 lentelė'!O63</f>
        <v>265652</v>
      </c>
      <c r="P63" s="58">
        <f>'2 lentelė'!P63</f>
        <v>0</v>
      </c>
      <c r="Q63" s="63">
        <v>2020</v>
      </c>
      <c r="R63" s="65"/>
      <c r="S63" s="73"/>
    </row>
    <row r="64" spans="1:19" ht="51" x14ac:dyDescent="0.25">
      <c r="A64" s="36" t="str">
        <f>'2 lentelė'!A64</f>
        <v>2.1.2.</v>
      </c>
      <c r="B64" s="36" t="str">
        <f>'2 lentelė'!B64</f>
        <v/>
      </c>
      <c r="C64" s="37" t="str">
        <f>'2 lentelė'!C64</f>
        <v>Uždavinys. Gerinti sveikatos priežiūros įstaigų infrastruktūrą, kelti paslaugų kokybę ir jų prieinamumą (ypač tikslinėms grupėms), diegti sveiko senėjimo procesą regione.</v>
      </c>
      <c r="D64" s="36">
        <f>'2 lentelė'!D64</f>
        <v>0</v>
      </c>
      <c r="E64" s="36">
        <f>'2 lentelė'!E64</f>
        <v>0</v>
      </c>
      <c r="F64" s="36">
        <f>'2 lentelė'!F64</f>
        <v>0</v>
      </c>
      <c r="G64" s="36">
        <f>'2 lentelė'!G64</f>
        <v>0</v>
      </c>
      <c r="H64" s="36">
        <f>'2 lentelė'!H64</f>
        <v>0</v>
      </c>
      <c r="I64" s="36">
        <f>'2 lentelė'!I64</f>
        <v>0</v>
      </c>
      <c r="J64" s="40">
        <f>'2 lentelė'!J64</f>
        <v>0</v>
      </c>
      <c r="K64" s="40">
        <f>'2 lentelė'!K64</f>
        <v>0</v>
      </c>
      <c r="L64" s="40">
        <f>'2 lentelė'!L64</f>
        <v>0</v>
      </c>
      <c r="M64" s="40">
        <f>'2 lentelė'!M64</f>
        <v>0</v>
      </c>
      <c r="N64" s="40">
        <f>'2 lentelė'!N64</f>
        <v>0</v>
      </c>
      <c r="O64" s="40">
        <f>'2 lentelė'!O64</f>
        <v>0</v>
      </c>
      <c r="P64" s="40">
        <f>'2 lentelė'!P64</f>
        <v>0</v>
      </c>
      <c r="Q64" s="61">
        <v>0</v>
      </c>
      <c r="R64" s="69"/>
      <c r="S64" s="49"/>
    </row>
    <row r="65" spans="1:19" ht="25.5" x14ac:dyDescent="0.25">
      <c r="A65" s="38" t="str">
        <f>'2 lentelė'!A65</f>
        <v>2.1.2.1</v>
      </c>
      <c r="B65" s="38" t="str">
        <f>'2 lentelė'!B65</f>
        <v/>
      </c>
      <c r="C65" s="39" t="str">
        <f>'2 lentelė'!C65</f>
        <v>Priemonė: Sveikos gyvensenos skatinimas Tauragės regione</v>
      </c>
      <c r="D65" s="38">
        <f>'2 lentelė'!D65</f>
        <v>0</v>
      </c>
      <c r="E65" s="38">
        <f>'2 lentelė'!E65</f>
        <v>0</v>
      </c>
      <c r="F65" s="38">
        <f>'2 lentelė'!F65</f>
        <v>0</v>
      </c>
      <c r="G65" s="38">
        <f>'2 lentelė'!G65</f>
        <v>0</v>
      </c>
      <c r="H65" s="38">
        <f>'2 lentelė'!H65</f>
        <v>0</v>
      </c>
      <c r="I65" s="38">
        <f>'2 lentelė'!I65</f>
        <v>0</v>
      </c>
      <c r="J65" s="41">
        <f>'2 lentelė'!J65</f>
        <v>0</v>
      </c>
      <c r="K65" s="41">
        <f>'2 lentelė'!K65</f>
        <v>0</v>
      </c>
      <c r="L65" s="41">
        <f>'2 lentelė'!L65</f>
        <v>0</v>
      </c>
      <c r="M65" s="41">
        <f>'2 lentelė'!M65</f>
        <v>0</v>
      </c>
      <c r="N65" s="41">
        <f>'2 lentelė'!N65</f>
        <v>0</v>
      </c>
      <c r="O65" s="41">
        <f>'2 lentelė'!O65</f>
        <v>0</v>
      </c>
      <c r="P65" s="41">
        <f>'2 lentelė'!P65</f>
        <v>0</v>
      </c>
      <c r="Q65" s="62">
        <v>0</v>
      </c>
      <c r="R65" s="70"/>
      <c r="S65" s="50"/>
    </row>
    <row r="66" spans="1:19" ht="25.5" x14ac:dyDescent="0.25">
      <c r="A66" s="34" t="str">
        <f>'2 lentelė'!A66</f>
        <v>2.1.2.1.1</v>
      </c>
      <c r="B66" s="34" t="str">
        <f>'2 lentelė'!B66</f>
        <v>R086630-470000-1184</v>
      </c>
      <c r="C66" s="35" t="str">
        <f>'2 lentelė'!C66</f>
        <v>Sveikos gyvensenos skatinimas Pagėgių savivaldybėje</v>
      </c>
      <c r="D66" s="34" t="str">
        <f>'2 lentelė'!D66</f>
        <v>PSA</v>
      </c>
      <c r="E66" s="34" t="str">
        <f>'2 lentelė'!E66</f>
        <v>SAM</v>
      </c>
      <c r="F66" s="34" t="str">
        <f>'2 lentelė'!F66</f>
        <v>Pagėgių savivalybė</v>
      </c>
      <c r="G66" s="34" t="str">
        <f>'2 lentelė'!G66</f>
        <v>08.4.2-ESFA-R-630</v>
      </c>
      <c r="H66" s="34" t="str">
        <f>'2 lentelė'!H66</f>
        <v>R</v>
      </c>
      <c r="I66" s="34">
        <f>'2 lentelė'!I66</f>
        <v>0</v>
      </c>
      <c r="J66" s="42">
        <f>'2 lentelė'!J66</f>
        <v>46877.647058823532</v>
      </c>
      <c r="K66" s="42">
        <f>'2 lentelė'!K66</f>
        <v>3515.8235294117649</v>
      </c>
      <c r="L66" s="42">
        <f>'2 lentelė'!L66</f>
        <v>3515.8235294117649</v>
      </c>
      <c r="M66" s="42">
        <f>'2 lentelė'!M66</f>
        <v>0</v>
      </c>
      <c r="N66" s="42">
        <f>'2 lentelė'!N66</f>
        <v>0</v>
      </c>
      <c r="O66" s="42">
        <f>'2 lentelė'!O66</f>
        <v>39846</v>
      </c>
      <c r="P66" s="58">
        <f>'2 lentelė'!P66</f>
        <v>0</v>
      </c>
      <c r="Q66" s="63">
        <v>2021</v>
      </c>
      <c r="R66" s="65"/>
      <c r="S66" s="73"/>
    </row>
    <row r="67" spans="1:19" ht="25.5" x14ac:dyDescent="0.25">
      <c r="A67" s="34" t="str">
        <f>'2 lentelė'!A67</f>
        <v>2.1.2.1.2</v>
      </c>
      <c r="B67" s="34" t="str">
        <f>'2 lentelė'!B67</f>
        <v>R086630-470000-1185</v>
      </c>
      <c r="C67" s="35" t="str">
        <f>'2 lentelė'!C67</f>
        <v xml:space="preserve">Jurbarko rajono gyventojų sveikos gyvensenos skatinimas  </v>
      </c>
      <c r="D67" s="34" t="str">
        <f>'2 lentelė'!D67</f>
        <v>JRS VSB</v>
      </c>
      <c r="E67" s="34" t="str">
        <f>'2 lentelė'!E67</f>
        <v>SAM</v>
      </c>
      <c r="F67" s="34" t="str">
        <f>'2 lentelė'!F67</f>
        <v>Jurbarko rajonas</v>
      </c>
      <c r="G67" s="34" t="str">
        <f>'2 lentelė'!G67</f>
        <v>08.4.2-ESFA-R-630</v>
      </c>
      <c r="H67" s="34" t="str">
        <f>'2 lentelė'!H67</f>
        <v>R</v>
      </c>
      <c r="I67" s="34">
        <f>'2 lentelė'!I67</f>
        <v>0</v>
      </c>
      <c r="J67" s="42">
        <f>'2 lentelė'!J67</f>
        <v>137798.82352941178</v>
      </c>
      <c r="K67" s="42">
        <f>'2 lentelė'!K67</f>
        <v>10334.911764705883</v>
      </c>
      <c r="L67" s="42">
        <f>'2 lentelė'!L67</f>
        <v>10334.911764705883</v>
      </c>
      <c r="M67" s="42">
        <f>'2 lentelė'!M67</f>
        <v>0</v>
      </c>
      <c r="N67" s="42">
        <f>'2 lentelė'!N67</f>
        <v>0</v>
      </c>
      <c r="O67" s="42">
        <f>'2 lentelė'!O67</f>
        <v>117129</v>
      </c>
      <c r="P67" s="58">
        <f>'2 lentelė'!P67</f>
        <v>0</v>
      </c>
      <c r="Q67" s="63">
        <v>2021</v>
      </c>
      <c r="R67" s="65"/>
      <c r="S67" s="73"/>
    </row>
    <row r="68" spans="1:19" x14ac:dyDescent="0.25">
      <c r="A68" s="34" t="str">
        <f>'2 lentelė'!A68</f>
        <v>2.1.2.1.3</v>
      </c>
      <c r="B68" s="34" t="str">
        <f>'2 lentelė'!B68</f>
        <v>R086630-470000-1186</v>
      </c>
      <c r="C68" s="35" t="str">
        <f>'2 lentelė'!C68</f>
        <v>Sveikam gyvenimui sakome - TAIP!</v>
      </c>
      <c r="D68" s="34" t="str">
        <f>'2 lentelė'!D68</f>
        <v>TRS VSB</v>
      </c>
      <c r="E68" s="34" t="str">
        <f>'2 lentelė'!E68</f>
        <v>SAM</v>
      </c>
      <c r="F68" s="34" t="str">
        <f>'2 lentelė'!F68</f>
        <v xml:space="preserve">Tauragės raj.  </v>
      </c>
      <c r="G68" s="34" t="str">
        <f>'2 lentelė'!G68</f>
        <v>08.4.2-ESFA-R-630</v>
      </c>
      <c r="H68" s="34" t="str">
        <f>'2 lentelė'!H68</f>
        <v>R</v>
      </c>
      <c r="I68" s="34">
        <f>'2 lentelė'!I68</f>
        <v>0</v>
      </c>
      <c r="J68" s="42">
        <f>'2 lentelė'!J68</f>
        <v>190492.9411764706</v>
      </c>
      <c r="K68" s="42">
        <f>'2 lentelė'!K68</f>
        <v>14286.970588235294</v>
      </c>
      <c r="L68" s="42">
        <f>'2 lentelė'!L68</f>
        <v>14286.970588235294</v>
      </c>
      <c r="M68" s="42">
        <f>'2 lentelė'!M68</f>
        <v>0</v>
      </c>
      <c r="N68" s="42">
        <f>'2 lentelė'!N68</f>
        <v>0</v>
      </c>
      <c r="O68" s="42">
        <f>'2 lentelė'!O68</f>
        <v>161919</v>
      </c>
      <c r="P68" s="58">
        <f>'2 lentelė'!P68</f>
        <v>0</v>
      </c>
      <c r="Q68" s="63">
        <v>2021</v>
      </c>
      <c r="R68" s="65"/>
      <c r="S68" s="73"/>
    </row>
    <row r="69" spans="1:19" ht="25.5" x14ac:dyDescent="0.25">
      <c r="A69" s="34" t="str">
        <f>'2 lentelė'!A69</f>
        <v>2.1.2.1.4</v>
      </c>
      <c r="B69" s="34" t="str">
        <f>'2 lentelė'!B69</f>
        <v>R086630-470000-1187</v>
      </c>
      <c r="C69" s="35" t="str">
        <f>'2 lentelė'!C69</f>
        <v>Šilalės rajono gyventojų sveikatos stiprinimas ir sveikos gyvensenos ugdymas</v>
      </c>
      <c r="D69" s="34" t="str">
        <f>'2 lentelė'!D69</f>
        <v>ŠRS VSB</v>
      </c>
      <c r="E69" s="34" t="str">
        <f>'2 lentelė'!E69</f>
        <v>SAM</v>
      </c>
      <c r="F69" s="34" t="str">
        <f>'2 lentelė'!F69</f>
        <v xml:space="preserve">Šilalės raj.  </v>
      </c>
      <c r="G69" s="34" t="str">
        <f>'2 lentelė'!G69</f>
        <v>08.4.2-ESFA-R-630</v>
      </c>
      <c r="H69" s="34" t="str">
        <f>'2 lentelė'!H69</f>
        <v>R</v>
      </c>
      <c r="I69" s="34">
        <f>'2 lentelė'!I69</f>
        <v>0</v>
      </c>
      <c r="J69" s="42">
        <f>'2 lentelė'!J69</f>
        <v>121941.17647058824</v>
      </c>
      <c r="K69" s="42">
        <f>'2 lentelė'!K69</f>
        <v>9145.5882352941171</v>
      </c>
      <c r="L69" s="42">
        <f>'2 lentelė'!L69</f>
        <v>9145.5882352941171</v>
      </c>
      <c r="M69" s="42">
        <f>'2 lentelė'!M69</f>
        <v>0</v>
      </c>
      <c r="N69" s="42">
        <f>'2 lentelė'!N69</f>
        <v>0</v>
      </c>
      <c r="O69" s="42">
        <f>'2 lentelė'!O69</f>
        <v>103650</v>
      </c>
      <c r="P69" s="58">
        <f>'2 lentelė'!P69</f>
        <v>0</v>
      </c>
      <c r="Q69" s="63">
        <v>2022</v>
      </c>
      <c r="R69" s="65"/>
      <c r="S69" s="73"/>
    </row>
    <row r="70" spans="1:19" ht="51" x14ac:dyDescent="0.25">
      <c r="A70" s="38" t="str">
        <f>'2 lentelė'!A70</f>
        <v>2.1.2.2</v>
      </c>
      <c r="B70" s="38" t="str">
        <f>'2 lentelė'!B70</f>
        <v/>
      </c>
      <c r="C70" s="39" t="str">
        <f>'2 lentelė'!C70</f>
        <v>Priemonė: Priemonių, gerinančių ambulatorinių sveikatos priežiūros paslaugų prieinamumą tuberkulioze sergantiems asmenims, įgyvendinimas</v>
      </c>
      <c r="D70" s="38">
        <f>'2 lentelė'!D70</f>
        <v>0</v>
      </c>
      <c r="E70" s="38">
        <f>'2 lentelė'!E70</f>
        <v>0</v>
      </c>
      <c r="F70" s="38">
        <f>'2 lentelė'!F70</f>
        <v>0</v>
      </c>
      <c r="G70" s="38">
        <f>'2 lentelė'!G70</f>
        <v>0</v>
      </c>
      <c r="H70" s="38">
        <f>'2 lentelė'!H70</f>
        <v>0</v>
      </c>
      <c r="I70" s="38">
        <f>'2 lentelė'!I70</f>
        <v>0</v>
      </c>
      <c r="J70" s="41">
        <f>'2 lentelė'!J70</f>
        <v>0</v>
      </c>
      <c r="K70" s="41">
        <f>'2 lentelė'!K70</f>
        <v>0</v>
      </c>
      <c r="L70" s="41">
        <f>'2 lentelė'!L70</f>
        <v>0</v>
      </c>
      <c r="M70" s="41">
        <f>'2 lentelė'!M70</f>
        <v>0</v>
      </c>
      <c r="N70" s="41">
        <f>'2 lentelė'!N70</f>
        <v>0</v>
      </c>
      <c r="O70" s="41">
        <f>'2 lentelė'!O70</f>
        <v>0</v>
      </c>
      <c r="P70" s="41">
        <f>'2 lentelė'!P70</f>
        <v>0</v>
      </c>
      <c r="Q70" s="62">
        <v>0</v>
      </c>
      <c r="R70" s="70"/>
      <c r="S70" s="50"/>
    </row>
    <row r="71" spans="1:19" ht="51" x14ac:dyDescent="0.25">
      <c r="A71" s="34" t="str">
        <f>'2 lentelė'!A71</f>
        <v>2.1.2.2.1</v>
      </c>
      <c r="B71" s="34" t="str">
        <f>'2 lentelė'!B71</f>
        <v>R086615-470000-1189</v>
      </c>
      <c r="C71" s="35" t="str">
        <f>'2 lentelė'!C71</f>
        <v>Priemonių, gerinančių ambulatorinių asmens sveikatos priežiūros paslaugų prieinamumą tuberkulioze sergantiems asmenims Jurbarko rajone, įgyvendinimas</v>
      </c>
      <c r="D71" s="34" t="str">
        <f>'2 lentelė'!D71</f>
        <v>JRS PSPC</v>
      </c>
      <c r="E71" s="34" t="str">
        <f>'2 lentelė'!E71</f>
        <v>SAM</v>
      </c>
      <c r="F71" s="34" t="str">
        <f>'2 lentelė'!F71</f>
        <v>Jurbarko rajonas</v>
      </c>
      <c r="G71" s="34" t="str">
        <f>'2 lentelė'!G71</f>
        <v xml:space="preserve">08.4.2-ESFA-R-615 </v>
      </c>
      <c r="H71" s="34" t="str">
        <f>'2 lentelė'!H71</f>
        <v>R</v>
      </c>
      <c r="I71" s="34">
        <f>'2 lentelė'!I71</f>
        <v>0</v>
      </c>
      <c r="J71" s="42">
        <f>'2 lentelė'!J71</f>
        <v>12312.235294117647</v>
      </c>
      <c r="K71" s="42">
        <f>'2 lentelė'!K71</f>
        <v>923.4176470588236</v>
      </c>
      <c r="L71" s="42">
        <f>'2 lentelė'!L71</f>
        <v>923.4176470588236</v>
      </c>
      <c r="M71" s="42">
        <f>'2 lentelė'!M71</f>
        <v>0</v>
      </c>
      <c r="N71" s="42">
        <f>'2 lentelė'!N71</f>
        <v>0</v>
      </c>
      <c r="O71" s="42">
        <f>'2 lentelė'!O71</f>
        <v>10465.4</v>
      </c>
      <c r="P71" s="58">
        <f>'2 lentelė'!P71</f>
        <v>0</v>
      </c>
      <c r="Q71" s="63">
        <v>2021</v>
      </c>
      <c r="R71" s="65"/>
      <c r="S71" s="73"/>
    </row>
    <row r="72" spans="1:19" ht="38.25" x14ac:dyDescent="0.25">
      <c r="A72" s="34" t="str">
        <f>'2 lentelė'!A72</f>
        <v>2.1.2.2.2</v>
      </c>
      <c r="B72" s="34" t="str">
        <f>'2 lentelė'!B72</f>
        <v>R086615-470000-1190</v>
      </c>
      <c r="C72" s="35" t="str">
        <f>'2 lentelė'!C72</f>
        <v>Pagėgių savivaldybės gyventojų  sergančių tuberkulioze sveikatos priežiūros paslaugų prieinamumo gerinimas</v>
      </c>
      <c r="D72" s="34" t="str">
        <f>'2 lentelė'!D72</f>
        <v>PSA</v>
      </c>
      <c r="E72" s="34" t="str">
        <f>'2 lentelė'!E72</f>
        <v>SAM</v>
      </c>
      <c r="F72" s="34" t="str">
        <f>'2 lentelė'!F72</f>
        <v>Pagėgių sav.</v>
      </c>
      <c r="G72" s="34" t="str">
        <f>'2 lentelė'!G72</f>
        <v xml:space="preserve">08.4.2-ESFA-R-615 </v>
      </c>
      <c r="H72" s="34" t="str">
        <f>'2 lentelė'!H72</f>
        <v>R</v>
      </c>
      <c r="I72" s="34">
        <f>'2 lentelė'!I72</f>
        <v>0</v>
      </c>
      <c r="J72" s="42">
        <f>'2 lentelė'!J72</f>
        <v>4317</v>
      </c>
      <c r="K72" s="42">
        <f>'2 lentelė'!K72</f>
        <v>323.7</v>
      </c>
      <c r="L72" s="42">
        <f>'2 lentelė'!L72</f>
        <v>323.7</v>
      </c>
      <c r="M72" s="42">
        <f>'2 lentelė'!M72</f>
        <v>0</v>
      </c>
      <c r="N72" s="42">
        <f>'2 lentelė'!N72</f>
        <v>0</v>
      </c>
      <c r="O72" s="42">
        <f>'2 lentelė'!O72</f>
        <v>3669.6</v>
      </c>
      <c r="P72" s="58">
        <f>'2 lentelė'!P72</f>
        <v>0</v>
      </c>
      <c r="Q72" s="63">
        <v>2021</v>
      </c>
      <c r="R72" s="65"/>
      <c r="S72" s="73"/>
    </row>
    <row r="73" spans="1:19" ht="38.25" x14ac:dyDescent="0.25">
      <c r="A73" s="34" t="str">
        <f>'2 lentelė'!A73</f>
        <v>2.1.2.2.3</v>
      </c>
      <c r="B73" s="34" t="str">
        <f>'2 lentelė'!B73</f>
        <v>R086615-470000-1191</v>
      </c>
      <c r="C73" s="35" t="str">
        <f>'2 lentelė'!C73</f>
        <v>Ambulatorinių sveikatos priežiūros paslaugų prieinamumo Šilalės PSPC gerinimas tuberkulioze sergantiems asmenims</v>
      </c>
      <c r="D73" s="34" t="str">
        <f>'2 lentelė'!D73</f>
        <v>Šilalės PSPC</v>
      </c>
      <c r="E73" s="34" t="str">
        <f>'2 lentelė'!E73</f>
        <v>SAM</v>
      </c>
      <c r="F73" s="34" t="str">
        <f>'2 lentelė'!F73</f>
        <v>Šilalės rajonas</v>
      </c>
      <c r="G73" s="34" t="str">
        <f>'2 lentelė'!G73</f>
        <v xml:space="preserve">08.4.2-ESFA-R-615 </v>
      </c>
      <c r="H73" s="34" t="str">
        <f>'2 lentelė'!H73</f>
        <v>R</v>
      </c>
      <c r="I73" s="34">
        <f>'2 lentelė'!I73</f>
        <v>0</v>
      </c>
      <c r="J73" s="42">
        <f>'2 lentelė'!J73</f>
        <v>10980</v>
      </c>
      <c r="K73" s="42">
        <f>'2 lentelė'!K73</f>
        <v>823.5</v>
      </c>
      <c r="L73" s="42">
        <f>'2 lentelė'!L73</f>
        <v>823.5</v>
      </c>
      <c r="M73" s="42">
        <f>'2 lentelė'!M73</f>
        <v>0</v>
      </c>
      <c r="N73" s="42">
        <f>'2 lentelė'!N73</f>
        <v>0</v>
      </c>
      <c r="O73" s="42">
        <f>'2 lentelė'!O73</f>
        <v>9333</v>
      </c>
      <c r="P73" s="58">
        <f>'2 lentelė'!P73</f>
        <v>0</v>
      </c>
      <c r="Q73" s="63">
        <v>2019</v>
      </c>
      <c r="R73" s="65"/>
      <c r="S73" s="73"/>
    </row>
    <row r="74" spans="1:19" ht="38.25" x14ac:dyDescent="0.25">
      <c r="A74" s="34" t="str">
        <f>'2 lentelė'!A74</f>
        <v>2.1.2.2.4</v>
      </c>
      <c r="B74" s="34" t="str">
        <f>'2 lentelė'!B74</f>
        <v>R086615-470000-1192</v>
      </c>
      <c r="C74" s="35" t="str">
        <f>'2 lentelė'!C74</f>
        <v>Socialinės paramos priemonių teikimas tuberkulioze sergantiems Tauragės rajono gyventojams</v>
      </c>
      <c r="D74" s="34" t="str">
        <f>'2 lentelė'!D74</f>
        <v>VŠĮ Tauragės rajono PSPC</v>
      </c>
      <c r="E74" s="34" t="str">
        <f>'2 lentelė'!E74</f>
        <v>SAM</v>
      </c>
      <c r="F74" s="34" t="str">
        <f>'2 lentelė'!F74</f>
        <v>Tauragės rajonas</v>
      </c>
      <c r="G74" s="34" t="str">
        <f>'2 lentelė'!G74</f>
        <v xml:space="preserve">08.4.2-ESFA-R-615 </v>
      </c>
      <c r="H74" s="34" t="str">
        <f>'2 lentelė'!H74</f>
        <v>R</v>
      </c>
      <c r="I74" s="34">
        <f>'2 lentelė'!I74</f>
        <v>0</v>
      </c>
      <c r="J74" s="42">
        <f>'2 lentelė'!J74</f>
        <v>17152.939999999999</v>
      </c>
      <c r="K74" s="42">
        <f>'2 lentelė'!K74</f>
        <v>1286.47</v>
      </c>
      <c r="L74" s="42">
        <f>'2 lentelė'!L74</f>
        <v>1286.47</v>
      </c>
      <c r="M74" s="42">
        <f>'2 lentelė'!M74</f>
        <v>0</v>
      </c>
      <c r="N74" s="42">
        <f>'2 lentelė'!N74</f>
        <v>0</v>
      </c>
      <c r="O74" s="42">
        <f>'2 lentelė'!O74</f>
        <v>14580</v>
      </c>
      <c r="P74" s="58">
        <f>'2 lentelė'!P74</f>
        <v>0</v>
      </c>
      <c r="Q74" s="63">
        <v>2021</v>
      </c>
      <c r="R74" s="65"/>
      <c r="S74" s="73"/>
    </row>
    <row r="75" spans="1:19" x14ac:dyDescent="0.25">
      <c r="A75" s="38" t="str">
        <f>'2 lentelė'!A75</f>
        <v>2.1.2.3</v>
      </c>
      <c r="B75" s="38">
        <f>'2 lentelė'!B75</f>
        <v>0</v>
      </c>
      <c r="C75" s="38" t="str">
        <f>'2 lentelė'!C75</f>
        <v>Priemonė: Pirminės asmens sveikatos priežiūros veiklos efektyvumo didinimas</v>
      </c>
      <c r="D75" s="38">
        <f>'2 lentelė'!D75</f>
        <v>0</v>
      </c>
      <c r="E75" s="38">
        <f>'2 lentelė'!E75</f>
        <v>0</v>
      </c>
      <c r="F75" s="38">
        <f>'2 lentelė'!F75</f>
        <v>0</v>
      </c>
      <c r="G75" s="38">
        <f>'2 lentelė'!G75</f>
        <v>0</v>
      </c>
      <c r="H75" s="38">
        <f>'2 lentelė'!H75</f>
        <v>0</v>
      </c>
      <c r="I75" s="38">
        <f>'2 lentelė'!I75</f>
        <v>0</v>
      </c>
      <c r="J75" s="41">
        <f>'2 lentelė'!J75</f>
        <v>0</v>
      </c>
      <c r="K75" s="41">
        <f>'2 lentelė'!K75</f>
        <v>0</v>
      </c>
      <c r="L75" s="41">
        <f>'2 lentelė'!L75</f>
        <v>0</v>
      </c>
      <c r="M75" s="41">
        <f>'2 lentelė'!M75</f>
        <v>0</v>
      </c>
      <c r="N75" s="41">
        <f>'2 lentelė'!N75</f>
        <v>0</v>
      </c>
      <c r="O75" s="41">
        <f>'2 lentelė'!O75</f>
        <v>0</v>
      </c>
      <c r="P75" s="41">
        <f>'2 lentelė'!P75</f>
        <v>0</v>
      </c>
      <c r="Q75" s="64">
        <v>0</v>
      </c>
      <c r="R75" s="70"/>
      <c r="S75" s="50"/>
    </row>
    <row r="76" spans="1:19" x14ac:dyDescent="0.25">
      <c r="A76" s="34" t="str">
        <f>'2 lentelė'!A76</f>
        <v>2.1.2.3.1</v>
      </c>
      <c r="B76" s="34" t="str">
        <f>'2 lentelė'!B76</f>
        <v>R086609-270000-0001</v>
      </c>
      <c r="C76" s="34" t="str">
        <f>'2 lentelė'!C76</f>
        <v>Pagėgių PSPC paslaugų prieinamumo ir kokybės gerinimas</v>
      </c>
      <c r="D76" s="35" t="str">
        <f>'2 lentelė'!D76</f>
        <v>PSA</v>
      </c>
      <c r="E76" s="35" t="str">
        <f>'2 lentelė'!E76</f>
        <v>SAM</v>
      </c>
      <c r="F76" s="35" t="str">
        <f>'2 lentelė'!F76</f>
        <v>Pagėgių sav.</v>
      </c>
      <c r="G76" s="34" t="str">
        <f>'2 lentelė'!G76</f>
        <v>08.1.3-CPVA-R-609</v>
      </c>
      <c r="H76" s="34" t="str">
        <f>'2 lentelė'!H76</f>
        <v>R</v>
      </c>
      <c r="I76" s="34">
        <f>'2 lentelė'!I76</f>
        <v>0</v>
      </c>
      <c r="J76" s="42">
        <f>'2 lentelė'!J76</f>
        <v>33913.85</v>
      </c>
      <c r="K76" s="42">
        <f>'2 lentelė'!K76</f>
        <v>2543.5300000000002</v>
      </c>
      <c r="L76" s="42">
        <f>'2 lentelė'!L76</f>
        <v>2543.5300000000002</v>
      </c>
      <c r="M76" s="42">
        <f>'2 lentelė'!M76</f>
        <v>0</v>
      </c>
      <c r="N76" s="42">
        <f>'2 lentelė'!N76</f>
        <v>0</v>
      </c>
      <c r="O76" s="42">
        <f>'2 lentelė'!O76</f>
        <v>28826.79</v>
      </c>
      <c r="P76" s="58">
        <f>'2 lentelė'!P76</f>
        <v>0</v>
      </c>
      <c r="Q76" s="63">
        <v>2020</v>
      </c>
      <c r="R76" s="65"/>
      <c r="S76" s="73"/>
    </row>
    <row r="77" spans="1:19" ht="38.25" x14ac:dyDescent="0.25">
      <c r="A77" s="34" t="str">
        <f>'2 lentelė'!A77</f>
        <v>2.1.2.3.2</v>
      </c>
      <c r="B77" s="34" t="str">
        <f>'2 lentelė'!B77</f>
        <v>R086609-270000-0002</v>
      </c>
      <c r="C77" s="34" t="str">
        <f>'2 lentelė'!C77</f>
        <v>IĮ "Pagėgių šeimos centras" veiklos efektyvumo gerinimas</v>
      </c>
      <c r="D77" s="35" t="str">
        <f>'2 lentelė'!D77</f>
        <v>IĮ "Pagėgių šeimos centras"</v>
      </c>
      <c r="E77" s="35" t="str">
        <f>'2 lentelė'!E77</f>
        <v>SAM</v>
      </c>
      <c r="F77" s="35" t="str">
        <f>'2 lentelė'!F77</f>
        <v>Pagėgių sav.</v>
      </c>
      <c r="G77" s="34" t="str">
        <f>'2 lentelė'!G77</f>
        <v>08.1.3-CPVA-R-609</v>
      </c>
      <c r="H77" s="34" t="str">
        <f>'2 lentelė'!H77</f>
        <v>R</v>
      </c>
      <c r="I77" s="34">
        <f>'2 lentelė'!I77</f>
        <v>0</v>
      </c>
      <c r="J77" s="42">
        <f>'2 lentelė'!J77</f>
        <v>34079.07</v>
      </c>
      <c r="K77" s="42">
        <f>'2 lentelė'!K77</f>
        <v>0</v>
      </c>
      <c r="L77" s="42">
        <f>'2 lentelė'!L77</f>
        <v>2555.9299999999998</v>
      </c>
      <c r="M77" s="42">
        <f>'2 lentelė'!M77</f>
        <v>2555.9299999999998</v>
      </c>
      <c r="N77" s="42">
        <f>'2 lentelė'!N77</f>
        <v>0</v>
      </c>
      <c r="O77" s="42">
        <f>'2 lentelė'!O77</f>
        <v>28967.21</v>
      </c>
      <c r="P77" s="58">
        <f>'2 lentelė'!P77</f>
        <v>0</v>
      </c>
      <c r="Q77" s="63">
        <v>2019</v>
      </c>
      <c r="R77" s="65"/>
      <c r="S77" s="73"/>
    </row>
    <row r="78" spans="1:19" x14ac:dyDescent="0.25">
      <c r="A78" s="34" t="str">
        <f>'2 lentelė'!A78</f>
        <v>2.1.2.3.3</v>
      </c>
      <c r="B78" s="34" t="str">
        <f>'2 lentelė'!B78</f>
        <v>R086609-270000-0003</v>
      </c>
      <c r="C78" s="34" t="str">
        <f>'2 lentelė'!C78</f>
        <v>Jurbarko rajono viešųjų pirminės asmens sveikatos priežiūros įstaigų veiklos efektyvumo didinimas</v>
      </c>
      <c r="D78" s="35" t="str">
        <f>'2 lentelė'!D78</f>
        <v>JPSPC</v>
      </c>
      <c r="E78" s="35" t="str">
        <f>'2 lentelė'!E78</f>
        <v>SAM</v>
      </c>
      <c r="F78" s="35" t="str">
        <f>'2 lentelė'!F78</f>
        <v>Jurbarko r.</v>
      </c>
      <c r="G78" s="34" t="str">
        <f>'2 lentelė'!G78</f>
        <v>08.1.3-CPVA-R-609</v>
      </c>
      <c r="H78" s="34" t="str">
        <f>'2 lentelė'!H78</f>
        <v>R</v>
      </c>
      <c r="I78" s="34">
        <f>'2 lentelė'!I78</f>
        <v>0</v>
      </c>
      <c r="J78" s="42">
        <f>'2 lentelė'!J78</f>
        <v>178381.68000000002</v>
      </c>
      <c r="K78" s="42">
        <f>'2 lentelė'!K78</f>
        <v>13378.64</v>
      </c>
      <c r="L78" s="42">
        <f>'2 lentelė'!L78</f>
        <v>13378.62</v>
      </c>
      <c r="M78" s="42">
        <f>'2 lentelė'!M78</f>
        <v>0</v>
      </c>
      <c r="N78" s="42">
        <f>'2 lentelė'!N78</f>
        <v>0</v>
      </c>
      <c r="O78" s="42">
        <f>'2 lentelė'!O78</f>
        <v>151624.42000000001</v>
      </c>
      <c r="P78" s="58">
        <f>'2 lentelė'!P78</f>
        <v>0</v>
      </c>
      <c r="Q78" s="63">
        <v>2020</v>
      </c>
      <c r="R78" s="65"/>
      <c r="S78" s="73"/>
    </row>
    <row r="79" spans="1:19" ht="51" x14ac:dyDescent="0.25">
      <c r="A79" s="34" t="str">
        <f>'2 lentelė'!A79</f>
        <v>2.1.2.3.4</v>
      </c>
      <c r="B79" s="34" t="str">
        <f>'2 lentelė'!B79</f>
        <v>R086609-270000-0004</v>
      </c>
      <c r="C79" s="34" t="str">
        <f>'2 lentelė'!C79</f>
        <v>UAB Jurbarko šeimos klinikos pirminės asmens sveikatos priežiūros veiklos efektyvumo didinimas</v>
      </c>
      <c r="D79" s="35" t="str">
        <f>'2 lentelė'!D79</f>
        <v>UAB Jurbarko šeimos klinika</v>
      </c>
      <c r="E79" s="35" t="str">
        <f>'2 lentelė'!E79</f>
        <v>SAM</v>
      </c>
      <c r="F79" s="35" t="str">
        <f>'2 lentelė'!F79</f>
        <v>Jurbarko r.</v>
      </c>
      <c r="G79" s="34" t="str">
        <f>'2 lentelė'!G79</f>
        <v>08.1.3-CPVA-R-609</v>
      </c>
      <c r="H79" s="34" t="str">
        <f>'2 lentelė'!H79</f>
        <v>R</v>
      </c>
      <c r="I79" s="34">
        <f>'2 lentelė'!I79</f>
        <v>0</v>
      </c>
      <c r="J79" s="42">
        <f>'2 lentelė'!J79</f>
        <v>24189.1</v>
      </c>
      <c r="K79" s="42">
        <f>'2 lentelė'!K79</f>
        <v>0</v>
      </c>
      <c r="L79" s="42">
        <f>'2 lentelė'!L79</f>
        <v>1814.18</v>
      </c>
      <c r="M79" s="42">
        <f>'2 lentelė'!M79</f>
        <v>1814.19</v>
      </c>
      <c r="N79" s="42">
        <f>'2 lentelė'!N79</f>
        <v>0</v>
      </c>
      <c r="O79" s="42">
        <f>'2 lentelė'!O79</f>
        <v>20560.73</v>
      </c>
      <c r="P79" s="58">
        <f>'2 lentelė'!P79</f>
        <v>0</v>
      </c>
      <c r="Q79" s="63">
        <v>2019</v>
      </c>
      <c r="R79" s="65"/>
      <c r="S79" s="73"/>
    </row>
    <row r="80" spans="1:19" ht="51" x14ac:dyDescent="0.25">
      <c r="A80" s="34" t="str">
        <f>'2 lentelė'!A80</f>
        <v>2.1.2.3.5</v>
      </c>
      <c r="B80" s="34" t="str">
        <f>'2 lentelė'!B80</f>
        <v>R086609-270000-0005</v>
      </c>
      <c r="C80" s="34" t="str">
        <f>'2 lentelė'!C80</f>
        <v>N. Dungveckienės šeimos klinikos pirminės asmens sveikatos priežiūros veiklos efektyvumo didinimas</v>
      </c>
      <c r="D80" s="35" t="str">
        <f>'2 lentelė'!D80</f>
        <v>N. Dungveckienės šeimos klinika</v>
      </c>
      <c r="E80" s="35" t="str">
        <f>'2 lentelė'!E80</f>
        <v>SAM</v>
      </c>
      <c r="F80" s="35" t="str">
        <f>'2 lentelė'!F80</f>
        <v>Jurbarko r.</v>
      </c>
      <c r="G80" s="34" t="str">
        <f>'2 lentelė'!G80</f>
        <v>08.1.3-CPVA-R-609</v>
      </c>
      <c r="H80" s="34" t="str">
        <f>'2 lentelė'!H80</f>
        <v>R</v>
      </c>
      <c r="I80" s="34">
        <f>'2 lentelė'!I80</f>
        <v>0</v>
      </c>
      <c r="J80" s="42">
        <f>'2 lentelė'!J80</f>
        <v>23626.350000000002</v>
      </c>
      <c r="K80" s="42">
        <f>'2 lentelė'!K80</f>
        <v>0</v>
      </c>
      <c r="L80" s="42">
        <f>'2 lentelė'!L80</f>
        <v>1771.97</v>
      </c>
      <c r="M80" s="42">
        <f>'2 lentelė'!M80</f>
        <v>1771.98</v>
      </c>
      <c r="N80" s="42">
        <f>'2 lentelė'!N80</f>
        <v>0</v>
      </c>
      <c r="O80" s="42">
        <f>'2 lentelė'!O80</f>
        <v>20082.400000000001</v>
      </c>
      <c r="P80" s="58">
        <f>'2 lentelė'!P80</f>
        <v>0</v>
      </c>
      <c r="Q80" s="63">
        <v>2019</v>
      </c>
      <c r="R80" s="65"/>
      <c r="S80" s="73"/>
    </row>
    <row r="81" spans="1:19" ht="38.25" x14ac:dyDescent="0.25">
      <c r="A81" s="34" t="str">
        <f>'2 lentelė'!A81</f>
        <v>2.1.2.3.6</v>
      </c>
      <c r="B81" s="34" t="str">
        <f>'2 lentelė'!B81</f>
        <v>R086609-270000-0006</v>
      </c>
      <c r="C81" s="34" t="str">
        <f>'2 lentelė'!C81</f>
        <v>T. Švedko gydytojos kabineto pirminės asmens sveikatos priežiūros veiklos efektyvumo didinimas</v>
      </c>
      <c r="D81" s="35" t="str">
        <f>'2 lentelė'!D81</f>
        <v>T. Švedko gydytojos kabinetas</v>
      </c>
      <c r="E81" s="35" t="str">
        <f>'2 lentelė'!E81</f>
        <v>SAM</v>
      </c>
      <c r="F81" s="35" t="str">
        <f>'2 lentelė'!F81</f>
        <v>Jurbarko r.</v>
      </c>
      <c r="G81" s="34" t="str">
        <f>'2 lentelė'!G81</f>
        <v>08.1.3-CPVA-R-609</v>
      </c>
      <c r="H81" s="34" t="str">
        <f>'2 lentelė'!H81</f>
        <v>R</v>
      </c>
      <c r="I81" s="34">
        <f>'2 lentelė'!I81</f>
        <v>0</v>
      </c>
      <c r="J81" s="42">
        <f>'2 lentelė'!J81</f>
        <v>14262.54</v>
      </c>
      <c r="K81" s="42">
        <f>'2 lentelė'!K81</f>
        <v>0</v>
      </c>
      <c r="L81" s="42">
        <f>'2 lentelė'!L81</f>
        <v>1069.69</v>
      </c>
      <c r="M81" s="42">
        <f>'2 lentelė'!M81</f>
        <v>1069.7</v>
      </c>
      <c r="N81" s="42">
        <f>'2 lentelė'!N81</f>
        <v>0</v>
      </c>
      <c r="O81" s="42">
        <f>'2 lentelė'!O81</f>
        <v>12123.15</v>
      </c>
      <c r="P81" s="58">
        <f>'2 lentelė'!P81</f>
        <v>0</v>
      </c>
      <c r="Q81" s="63">
        <v>2019</v>
      </c>
      <c r="R81" s="65"/>
      <c r="S81" s="73"/>
    </row>
    <row r="82" spans="1:19" ht="38.25" x14ac:dyDescent="0.25">
      <c r="A82" s="34" t="str">
        <f>'2 lentelė'!A82</f>
        <v>2.1.2.3.7</v>
      </c>
      <c r="B82" s="34" t="str">
        <f>'2 lentelė'!B82</f>
        <v>R086609-270000-0007</v>
      </c>
      <c r="C82" s="34" t="str">
        <f>'2 lentelė'!C82</f>
        <v>V. R. Petkinienės IĮ "Philema" pirminės asmens sveikatos priežiūros veiklos efektyvumo didinimas</v>
      </c>
      <c r="D82" s="35" t="str">
        <f>'2 lentelė'!D82</f>
        <v xml:space="preserve">V. R. Petkinienės IĮ "Philema" </v>
      </c>
      <c r="E82" s="35" t="str">
        <f>'2 lentelė'!E82</f>
        <v>SAM</v>
      </c>
      <c r="F82" s="35" t="str">
        <f>'2 lentelė'!F82</f>
        <v>Jurbarko r.</v>
      </c>
      <c r="G82" s="34" t="str">
        <f>'2 lentelė'!G82</f>
        <v>08.1.3-CPVA-R-609</v>
      </c>
      <c r="H82" s="34" t="str">
        <f>'2 lentelė'!H82</f>
        <v>R</v>
      </c>
      <c r="I82" s="34">
        <f>'2 lentelė'!I82</f>
        <v>0</v>
      </c>
      <c r="J82" s="42">
        <f>'2 lentelė'!J82</f>
        <v>21476.829999999998</v>
      </c>
      <c r="K82" s="42">
        <f>'2 lentelė'!K82</f>
        <v>0</v>
      </c>
      <c r="L82" s="42">
        <f>'2 lentelė'!L82</f>
        <v>1610.76</v>
      </c>
      <c r="M82" s="42">
        <f>'2 lentelė'!M82</f>
        <v>1610.77</v>
      </c>
      <c r="N82" s="42">
        <f>'2 lentelė'!N82</f>
        <v>0</v>
      </c>
      <c r="O82" s="42">
        <f>'2 lentelė'!O82</f>
        <v>18255.3</v>
      </c>
      <c r="P82" s="58">
        <f>'2 lentelė'!P82</f>
        <v>0</v>
      </c>
      <c r="Q82" s="63">
        <v>2019</v>
      </c>
      <c r="R82" s="65"/>
      <c r="S82" s="73"/>
    </row>
    <row r="83" spans="1:19" x14ac:dyDescent="0.25">
      <c r="A83" s="34" t="str">
        <f>'2 lentelė'!A83</f>
        <v>2.1.2.3.8</v>
      </c>
      <c r="B83" s="34" t="str">
        <f>'2 lentelė'!B83</f>
        <v>R086609-270000-0008</v>
      </c>
      <c r="C83" s="34" t="str">
        <f>'2 lentelė'!C83</f>
        <v>Sveikatos priežiūros paslaugų prieinamumo VšĮ Šilalės PSPC gerinimas</v>
      </c>
      <c r="D83" s="35" t="str">
        <f>'2 lentelė'!D83</f>
        <v>ŠPSPC</v>
      </c>
      <c r="E83" s="35" t="str">
        <f>'2 lentelė'!E83</f>
        <v>SAM</v>
      </c>
      <c r="F83" s="35" t="str">
        <f>'2 lentelė'!F83</f>
        <v>Šilalės r.</v>
      </c>
      <c r="G83" s="34" t="str">
        <f>'2 lentelė'!G83</f>
        <v>08.1.3-CPVA-R-609</v>
      </c>
      <c r="H83" s="34" t="str">
        <f>'2 lentelė'!H83</f>
        <v>R</v>
      </c>
      <c r="I83" s="34">
        <f>'2 lentelė'!I83</f>
        <v>0</v>
      </c>
      <c r="J83" s="42">
        <f>'2 lentelė'!J83</f>
        <v>100228.23</v>
      </c>
      <c r="K83" s="42">
        <f>'2 lentelė'!K83</f>
        <v>7517.12</v>
      </c>
      <c r="L83" s="42">
        <f>'2 lentelė'!L83</f>
        <v>7517.11</v>
      </c>
      <c r="M83" s="42">
        <f>'2 lentelė'!M83</f>
        <v>0</v>
      </c>
      <c r="N83" s="42">
        <f>'2 lentelė'!N83</f>
        <v>0</v>
      </c>
      <c r="O83" s="42">
        <f>'2 lentelė'!O83</f>
        <v>85194</v>
      </c>
      <c r="P83" s="58">
        <f>'2 lentelė'!P83</f>
        <v>0</v>
      </c>
      <c r="Q83" s="63">
        <v>2020</v>
      </c>
      <c r="R83" s="65"/>
      <c r="S83" s="73"/>
    </row>
    <row r="84" spans="1:19" ht="63.75" x14ac:dyDescent="0.25">
      <c r="A84" s="34" t="str">
        <f>'2 lentelė'!A84</f>
        <v>2.1.2.3.9</v>
      </c>
      <c r="B84" s="34" t="str">
        <f>'2 lentelė'!B84</f>
        <v>R086609-270000-0009</v>
      </c>
      <c r="C84" s="34" t="str">
        <f>'2 lentelė'!C84</f>
        <v>Gyventojų sveikatos priežiūros paslaugų gerinimas ir priklausomybės nuo opioidų mažinimas</v>
      </c>
      <c r="D84" s="35" t="str">
        <f>'2 lentelė'!D84</f>
        <v>UAB "Šilalės šeimos gydytojo praktika"</v>
      </c>
      <c r="E84" s="35" t="str">
        <f>'2 lentelė'!E84</f>
        <v>SAM</v>
      </c>
      <c r="F84" s="35" t="str">
        <f>'2 lentelė'!F84</f>
        <v>Šilalės r.</v>
      </c>
      <c r="G84" s="34" t="str">
        <f>'2 lentelė'!G84</f>
        <v>08.1.3-CPVA-R-609</v>
      </c>
      <c r="H84" s="34" t="str">
        <f>'2 lentelė'!H84</f>
        <v>R</v>
      </c>
      <c r="I84" s="34">
        <f>'2 lentelė'!I84</f>
        <v>0</v>
      </c>
      <c r="J84" s="42">
        <f>'2 lentelė'!J84</f>
        <v>52792.94</v>
      </c>
      <c r="K84" s="42">
        <f>'2 lentelė'!K84</f>
        <v>0</v>
      </c>
      <c r="L84" s="42">
        <f>'2 lentelė'!L84</f>
        <v>3959.47</v>
      </c>
      <c r="M84" s="42">
        <f>'2 lentelė'!M84</f>
        <v>3959.47</v>
      </c>
      <c r="N84" s="42">
        <f>'2 lentelė'!N84</f>
        <v>0</v>
      </c>
      <c r="O84" s="42">
        <f>'2 lentelė'!O84</f>
        <v>44874</v>
      </c>
      <c r="P84" s="58">
        <f>'2 lentelė'!P84</f>
        <v>0</v>
      </c>
      <c r="Q84" s="63">
        <v>2020</v>
      </c>
      <c r="R84" s="65"/>
      <c r="S84" s="73"/>
    </row>
    <row r="85" spans="1:19" ht="51" x14ac:dyDescent="0.25">
      <c r="A85" s="34" t="str">
        <f>'2 lentelė'!A85</f>
        <v>2.1.2.3.10</v>
      </c>
      <c r="B85" s="34" t="str">
        <f>'2 lentelė'!B85</f>
        <v>R086609-270000-0010</v>
      </c>
      <c r="C85" s="34" t="str">
        <f>'2 lentelė'!C85</f>
        <v>Ambulatorinių sveikatos priežiūros paslaugų prieinamumo gerinimas VšĮ Pajūrio ambulatorijoje</v>
      </c>
      <c r="D85" s="35" t="str">
        <f>'2 lentelė'!D85</f>
        <v>Viešoji įstaiga Pajūrio ambulatorija</v>
      </c>
      <c r="E85" s="35" t="str">
        <f>'2 lentelė'!E85</f>
        <v>SAM</v>
      </c>
      <c r="F85" s="35" t="str">
        <f>'2 lentelė'!F85</f>
        <v>Šilalės r.</v>
      </c>
      <c r="G85" s="34" t="str">
        <f>'2 lentelė'!G85</f>
        <v>08.1.3-CPVA-R-609</v>
      </c>
      <c r="H85" s="34" t="str">
        <f>'2 lentelė'!H85</f>
        <v>R</v>
      </c>
      <c r="I85" s="34">
        <f>'2 lentelė'!I85</f>
        <v>0</v>
      </c>
      <c r="J85" s="42">
        <f>'2 lentelė'!J85</f>
        <v>21270.58</v>
      </c>
      <c r="K85" s="42">
        <f>'2 lentelė'!K85</f>
        <v>1595.29</v>
      </c>
      <c r="L85" s="42">
        <f>'2 lentelė'!L85</f>
        <v>1595.29</v>
      </c>
      <c r="M85" s="42">
        <f>'2 lentelė'!M85</f>
        <v>0</v>
      </c>
      <c r="N85" s="42">
        <f>'2 lentelė'!N85</f>
        <v>0</v>
      </c>
      <c r="O85" s="42">
        <f>'2 lentelė'!O85</f>
        <v>18080</v>
      </c>
      <c r="P85" s="58">
        <f>'2 lentelė'!P85</f>
        <v>0</v>
      </c>
      <c r="Q85" s="63">
        <v>2020</v>
      </c>
      <c r="R85" s="65"/>
      <c r="S85" s="73"/>
    </row>
    <row r="86" spans="1:19" ht="51" x14ac:dyDescent="0.25">
      <c r="A86" s="34" t="str">
        <f>'2 lentelė'!A86</f>
        <v>2.1.2.3.11</v>
      </c>
      <c r="B86" s="34" t="str">
        <f>'2 lentelė'!B86</f>
        <v>R086609-270000-0011</v>
      </c>
      <c r="C86" s="34" t="str">
        <f>'2 lentelė'!C86</f>
        <v>VšĮ Laukuvos ambulatorijos teikiamų paslaugų kokybės gerinimas</v>
      </c>
      <c r="D86" s="35" t="str">
        <f>'2 lentelė'!D86</f>
        <v>Viešoji įstaiga Laukuvos ambulatorija</v>
      </c>
      <c r="E86" s="35" t="str">
        <f>'2 lentelė'!E86</f>
        <v>SAM</v>
      </c>
      <c r="F86" s="35" t="str">
        <f>'2 lentelė'!F86</f>
        <v>Šilalės r.</v>
      </c>
      <c r="G86" s="34" t="str">
        <f>'2 lentelė'!G86</f>
        <v>08.1.3-CPVA-R-609</v>
      </c>
      <c r="H86" s="34" t="str">
        <f>'2 lentelė'!H86</f>
        <v>R</v>
      </c>
      <c r="I86" s="34">
        <f>'2 lentelė'!I86</f>
        <v>0</v>
      </c>
      <c r="J86" s="42">
        <f>'2 lentelė'!J86</f>
        <v>18170.59</v>
      </c>
      <c r="K86" s="42">
        <f>'2 lentelė'!K86</f>
        <v>1362.8</v>
      </c>
      <c r="L86" s="42">
        <f>'2 lentelė'!L86</f>
        <v>1362.79</v>
      </c>
      <c r="M86" s="42">
        <f>'2 lentelė'!M86</f>
        <v>0</v>
      </c>
      <c r="N86" s="42">
        <f>'2 lentelė'!N86</f>
        <v>0</v>
      </c>
      <c r="O86" s="42">
        <f>'2 lentelė'!O86</f>
        <v>15445</v>
      </c>
      <c r="P86" s="58">
        <f>'2 lentelė'!P86</f>
        <v>0</v>
      </c>
      <c r="Q86" s="63">
        <v>2020</v>
      </c>
      <c r="R86" s="65"/>
      <c r="S86" s="73"/>
    </row>
    <row r="87" spans="1:19" ht="51" x14ac:dyDescent="0.25">
      <c r="A87" s="34" t="str">
        <f>'2 lentelė'!A87</f>
        <v>2.1.2.3.12</v>
      </c>
      <c r="B87" s="34" t="str">
        <f>'2 lentelė'!B87</f>
        <v>R086609-270000-0012</v>
      </c>
      <c r="C87" s="34" t="str">
        <f>'2 lentelė'!C87</f>
        <v>Ambulatorinių sveikatos priežiūros paslaugų prieinamumo gerinimas VšĮ Kvėdarnos ambulatorijoje</v>
      </c>
      <c r="D87" s="35" t="str">
        <f>'2 lentelė'!D87</f>
        <v>Viešoji įstaiga Kvėdarnos ambulatorija</v>
      </c>
      <c r="E87" s="35" t="str">
        <f>'2 lentelė'!E87</f>
        <v>SAM</v>
      </c>
      <c r="F87" s="35" t="str">
        <f>'2 lentelė'!F87</f>
        <v>Šilalės r.</v>
      </c>
      <c r="G87" s="34" t="str">
        <f>'2 lentelė'!G87</f>
        <v>08.1.3-CPVA-R-609</v>
      </c>
      <c r="H87" s="34" t="str">
        <f>'2 lentelė'!H87</f>
        <v>R</v>
      </c>
      <c r="I87" s="34">
        <f>'2 lentelė'!I87</f>
        <v>0</v>
      </c>
      <c r="J87" s="42">
        <f>'2 lentelė'!J87</f>
        <v>24982.35</v>
      </c>
      <c r="K87" s="42">
        <f>'2 lentelė'!K87</f>
        <v>1873.68</v>
      </c>
      <c r="L87" s="42">
        <f>'2 lentelė'!L87</f>
        <v>1873.67</v>
      </c>
      <c r="M87" s="42">
        <f>'2 lentelė'!M87</f>
        <v>0</v>
      </c>
      <c r="N87" s="42">
        <f>'2 lentelė'!N87</f>
        <v>0</v>
      </c>
      <c r="O87" s="42">
        <f>'2 lentelė'!O87</f>
        <v>21235</v>
      </c>
      <c r="P87" s="58">
        <f>'2 lentelė'!P87</f>
        <v>0</v>
      </c>
      <c r="Q87" s="63">
        <v>2020</v>
      </c>
      <c r="R87" s="65"/>
      <c r="S87" s="73"/>
    </row>
    <row r="88" spans="1:19" ht="38.25" x14ac:dyDescent="0.25">
      <c r="A88" s="34" t="str">
        <f>'2 lentelė'!A88</f>
        <v>2.1.2.3.13</v>
      </c>
      <c r="B88" s="34" t="str">
        <f>'2 lentelė'!B88</f>
        <v>R086609-270000-0013</v>
      </c>
      <c r="C88" s="34" t="str">
        <f>'2 lentelė'!C88</f>
        <v>VšĮ Kaltinėnų PSPC paslaugų kokybės gerinimas</v>
      </c>
      <c r="D88" s="35" t="str">
        <f>'2 lentelė'!D88</f>
        <v>VšĮ Kaltinėnų PSPC</v>
      </c>
      <c r="E88" s="35" t="str">
        <f>'2 lentelė'!E88</f>
        <v>SAM</v>
      </c>
      <c r="F88" s="35" t="str">
        <f>'2 lentelė'!F88</f>
        <v>Šilalės r.</v>
      </c>
      <c r="G88" s="34" t="str">
        <f>'2 lentelė'!G88</f>
        <v>08.1.3-CPVA-R-609</v>
      </c>
      <c r="H88" s="34" t="str">
        <f>'2 lentelė'!H88</f>
        <v>R</v>
      </c>
      <c r="I88" s="34">
        <f>'2 lentelė'!I88</f>
        <v>0</v>
      </c>
      <c r="J88" s="42">
        <f>'2 lentelė'!J88</f>
        <v>17587.04</v>
      </c>
      <c r="K88" s="42">
        <f>'2 lentelė'!K88</f>
        <v>1319.02</v>
      </c>
      <c r="L88" s="42">
        <f>'2 lentelė'!L88</f>
        <v>1319.02</v>
      </c>
      <c r="M88" s="42">
        <f>'2 lentelė'!M88</f>
        <v>0</v>
      </c>
      <c r="N88" s="42">
        <f>'2 lentelė'!N88</f>
        <v>0</v>
      </c>
      <c r="O88" s="42">
        <f>'2 lentelė'!O88</f>
        <v>14949</v>
      </c>
      <c r="P88" s="58">
        <f>'2 lentelė'!P88</f>
        <v>0</v>
      </c>
      <c r="Q88" s="63">
        <v>2019</v>
      </c>
      <c r="R88" s="65"/>
      <c r="S88" s="73"/>
    </row>
    <row r="89" spans="1:19" x14ac:dyDescent="0.25">
      <c r="A89" s="34" t="str">
        <f>'2 lentelė'!A89</f>
        <v>2.1.2.3.14</v>
      </c>
      <c r="B89" s="34" t="str">
        <f>'2 lentelė'!B89</f>
        <v>R086609-270000-0014</v>
      </c>
      <c r="C89" s="34" t="str">
        <f>'2 lentelė'!C89</f>
        <v>VšĮ Tauragės rajono pirminės sveikatos priežiūros centro veiklos efektyvumo didinimas</v>
      </c>
      <c r="D89" s="35" t="str">
        <f>'2 lentelė'!D89</f>
        <v>TPSPC</v>
      </c>
      <c r="E89" s="35" t="str">
        <f>'2 lentelė'!E89</f>
        <v>SAM</v>
      </c>
      <c r="F89" s="35" t="str">
        <f>'2 lentelė'!F89</f>
        <v>Tauragės r.</v>
      </c>
      <c r="G89" s="34" t="str">
        <f>'2 lentelė'!G89</f>
        <v>08.1.3-CPVA-R-609</v>
      </c>
      <c r="H89" s="34" t="str">
        <f>'2 lentelė'!H89</f>
        <v>R</v>
      </c>
      <c r="I89" s="34">
        <f>'2 lentelė'!I89</f>
        <v>0</v>
      </c>
      <c r="J89" s="42">
        <f>'2 lentelė'!J89</f>
        <v>240523</v>
      </c>
      <c r="K89" s="42">
        <f>'2 lentelė'!K89</f>
        <v>18039.23</v>
      </c>
      <c r="L89" s="42">
        <f>'2 lentelė'!L89</f>
        <v>18039.22</v>
      </c>
      <c r="M89" s="42">
        <f>'2 lentelė'!M89</f>
        <v>0</v>
      </c>
      <c r="N89" s="42">
        <f>'2 lentelė'!N89</f>
        <v>0</v>
      </c>
      <c r="O89" s="42">
        <f>'2 lentelė'!O89</f>
        <v>204444.55</v>
      </c>
      <c r="P89" s="58">
        <f>'2 lentelė'!P89</f>
        <v>0</v>
      </c>
      <c r="Q89" s="63">
        <v>2020</v>
      </c>
      <c r="R89" s="65"/>
      <c r="S89" s="73"/>
    </row>
    <row r="90" spans="1:19" ht="38.25" x14ac:dyDescent="0.25">
      <c r="A90" s="34" t="str">
        <f>'2 lentelė'!A90</f>
        <v>2.1.2.3.15</v>
      </c>
      <c r="B90" s="34" t="str">
        <f>'2 lentelė'!B90</f>
        <v>R086609-270000-0015</v>
      </c>
      <c r="C90" s="34" t="str">
        <f>'2 lentelė'!C90</f>
        <v>UAB ,,Šeimos pulsas" veiklos efektyvumo didinimas</v>
      </c>
      <c r="D90" s="35" t="str">
        <f>'2 lentelė'!D90</f>
        <v>UAB ,,Šeimos pulsas"</v>
      </c>
      <c r="E90" s="35" t="str">
        <f>'2 lentelė'!E90</f>
        <v>SAM</v>
      </c>
      <c r="F90" s="35" t="str">
        <f>'2 lentelė'!F90</f>
        <v>Tauragės r.</v>
      </c>
      <c r="G90" s="34" t="str">
        <f>'2 lentelė'!G90</f>
        <v>08.1.3-CPVA-R-609</v>
      </c>
      <c r="H90" s="34" t="str">
        <f>'2 lentelė'!H90</f>
        <v>R</v>
      </c>
      <c r="I90" s="34">
        <f>'2 lentelė'!I90</f>
        <v>0</v>
      </c>
      <c r="J90" s="42">
        <f>'2 lentelė'!J90</f>
        <v>47242</v>
      </c>
      <c r="K90" s="42">
        <f>'2 lentelė'!K90</f>
        <v>0</v>
      </c>
      <c r="L90" s="42">
        <f>'2 lentelė'!L90</f>
        <v>3543.15</v>
      </c>
      <c r="M90" s="42">
        <f>'2 lentelė'!M90</f>
        <v>3543.15</v>
      </c>
      <c r="N90" s="42">
        <f>'2 lentelė'!N90</f>
        <v>0</v>
      </c>
      <c r="O90" s="42">
        <f>'2 lentelė'!O90</f>
        <v>40155.699999999997</v>
      </c>
      <c r="P90" s="58">
        <f>'2 lentelė'!P90</f>
        <v>0</v>
      </c>
      <c r="Q90" s="63">
        <v>2019</v>
      </c>
      <c r="R90" s="65"/>
      <c r="S90" s="73"/>
    </row>
    <row r="91" spans="1:19" ht="51" x14ac:dyDescent="0.25">
      <c r="A91" s="34" t="str">
        <f>'2 lentelė'!A91</f>
        <v>2.1.2.3.16</v>
      </c>
      <c r="B91" s="34" t="str">
        <f>'2 lentelė'!B91</f>
        <v>R086609-270000-0016</v>
      </c>
      <c r="C91" s="34" t="str">
        <f>'2 lentelė'!C91</f>
        <v>UAB Mažonienės medicinos kabineto veiklos efektyvumo didinimas</v>
      </c>
      <c r="D91" s="35" t="str">
        <f>'2 lentelė'!D91</f>
        <v>UAB Mažonienės medicinos kabinetas</v>
      </c>
      <c r="E91" s="35" t="str">
        <f>'2 lentelė'!E91</f>
        <v>SAM</v>
      </c>
      <c r="F91" s="35" t="str">
        <f>'2 lentelė'!F91</f>
        <v>Tauragės r.</v>
      </c>
      <c r="G91" s="34" t="str">
        <f>'2 lentelė'!G91</f>
        <v>08.1.3-CPVA-R-609</v>
      </c>
      <c r="H91" s="34" t="str">
        <f>'2 lentelė'!H91</f>
        <v>R</v>
      </c>
      <c r="I91" s="34">
        <f>'2 lentelė'!I91</f>
        <v>0</v>
      </c>
      <c r="J91" s="42">
        <f>'2 lentelė'!J91</f>
        <v>23724</v>
      </c>
      <c r="K91" s="42">
        <f>'2 lentelė'!K91</f>
        <v>0</v>
      </c>
      <c r="L91" s="42">
        <f>'2 lentelė'!L91</f>
        <v>1779.3</v>
      </c>
      <c r="M91" s="42">
        <f>'2 lentelė'!M91</f>
        <v>1779.3</v>
      </c>
      <c r="N91" s="42">
        <f>'2 lentelė'!N91</f>
        <v>0</v>
      </c>
      <c r="O91" s="42">
        <f>'2 lentelė'!O91</f>
        <v>20165.400000000001</v>
      </c>
      <c r="P91" s="58">
        <f>'2 lentelė'!P91</f>
        <v>0</v>
      </c>
      <c r="Q91" s="63">
        <v>2019</v>
      </c>
      <c r="R91" s="65"/>
      <c r="S91" s="73"/>
    </row>
    <row r="92" spans="1:19" ht="25.5" x14ac:dyDescent="0.25">
      <c r="A92" s="34" t="str">
        <f>'2 lentelė'!A92</f>
        <v>2.1.2.3.17</v>
      </c>
      <c r="B92" s="34" t="str">
        <f>'2 lentelė'!B92</f>
        <v>R086609-270000-0017</v>
      </c>
      <c r="C92" s="34" t="str">
        <f>'2 lentelė'!C92</f>
        <v>UAB InMedica šeimos klininkų Tauragėje ir Skaudvilėje veiklos efektyvumo didinimas</v>
      </c>
      <c r="D92" s="35" t="str">
        <f>'2 lentelė'!D92</f>
        <v>UAB InMedica</v>
      </c>
      <c r="E92" s="35" t="str">
        <f>'2 lentelė'!E92</f>
        <v>SAM</v>
      </c>
      <c r="F92" s="35" t="str">
        <f>'2 lentelė'!F92</f>
        <v>Tauragės r.</v>
      </c>
      <c r="G92" s="34" t="str">
        <f>'2 lentelė'!G92</f>
        <v>08.1.3-CPVA-R-609</v>
      </c>
      <c r="H92" s="34" t="str">
        <f>'2 lentelė'!H92</f>
        <v>R</v>
      </c>
      <c r="I92" s="34">
        <f>'2 lentelė'!I92</f>
        <v>0</v>
      </c>
      <c r="J92" s="42">
        <f>'2 lentelė'!J92</f>
        <v>107171</v>
      </c>
      <c r="K92" s="42">
        <f>'2 lentelė'!K92</f>
        <v>0</v>
      </c>
      <c r="L92" s="42">
        <f>'2 lentelė'!L92</f>
        <v>8037.82</v>
      </c>
      <c r="M92" s="42">
        <f>'2 lentelė'!M92</f>
        <v>8037.83</v>
      </c>
      <c r="N92" s="42">
        <f>'2 lentelė'!N92</f>
        <v>0</v>
      </c>
      <c r="O92" s="42">
        <f>'2 lentelė'!O92</f>
        <v>91095.35</v>
      </c>
      <c r="P92" s="58">
        <f>'2 lentelė'!P92</f>
        <v>0</v>
      </c>
      <c r="Q92" s="63">
        <v>2019</v>
      </c>
      <c r="R92" s="65"/>
      <c r="S92" s="73"/>
    </row>
    <row r="93" spans="1:19" ht="51" x14ac:dyDescent="0.25">
      <c r="A93" s="36" t="str">
        <f>'2 lentelė'!A93</f>
        <v>2.1.3.</v>
      </c>
      <c r="B93" s="36">
        <f>'2 lentelė'!B93</f>
        <v>0</v>
      </c>
      <c r="C93" s="37" t="str">
        <f>'2 lentelė'!C93</f>
        <v>Uždavinys. Padidinti regiono savivaldybių socialinio būsto fondą, pagerinti bendruomenėje teikiamų socialinių paslaugų kokybę ir išplėsti jų prieinamumą.</v>
      </c>
      <c r="D93" s="36">
        <f>'2 lentelė'!D93</f>
        <v>0</v>
      </c>
      <c r="E93" s="36">
        <f>'2 lentelė'!E93</f>
        <v>0</v>
      </c>
      <c r="F93" s="36">
        <f>'2 lentelė'!F93</f>
        <v>0</v>
      </c>
      <c r="G93" s="36">
        <f>'2 lentelė'!G93</f>
        <v>0</v>
      </c>
      <c r="H93" s="36">
        <f>'2 lentelė'!H93</f>
        <v>0</v>
      </c>
      <c r="I93" s="36">
        <f>'2 lentelė'!I93</f>
        <v>0</v>
      </c>
      <c r="J93" s="40">
        <f>'2 lentelė'!J93</f>
        <v>0</v>
      </c>
      <c r="K93" s="40">
        <f>'2 lentelė'!K93</f>
        <v>0</v>
      </c>
      <c r="L93" s="40">
        <f>'2 lentelė'!L93</f>
        <v>0</v>
      </c>
      <c r="M93" s="40">
        <f>'2 lentelė'!M93</f>
        <v>0</v>
      </c>
      <c r="N93" s="40">
        <f>'2 lentelė'!N93</f>
        <v>0</v>
      </c>
      <c r="O93" s="40">
        <f>'2 lentelė'!O93</f>
        <v>0</v>
      </c>
      <c r="P93" s="40">
        <f>'2 lentelė'!P93</f>
        <v>0</v>
      </c>
      <c r="Q93" s="61">
        <v>0</v>
      </c>
      <c r="R93" s="69"/>
      <c r="S93" s="49"/>
    </row>
    <row r="94" spans="1:19" ht="25.5" x14ac:dyDescent="0.25">
      <c r="A94" s="38" t="str">
        <f>'2 lentelė'!A94</f>
        <v>2.1.3.1</v>
      </c>
      <c r="B94" s="38">
        <f>'2 lentelė'!B94</f>
        <v>0</v>
      </c>
      <c r="C94" s="39" t="str">
        <f>'2 lentelė'!C94</f>
        <v>Priemonė: Socialinių paslaugų infrastruktūros plėtra</v>
      </c>
      <c r="D94" s="38">
        <f>'2 lentelė'!D94</f>
        <v>0</v>
      </c>
      <c r="E94" s="38">
        <f>'2 lentelė'!E94</f>
        <v>0</v>
      </c>
      <c r="F94" s="38">
        <f>'2 lentelė'!F94</f>
        <v>0</v>
      </c>
      <c r="G94" s="38">
        <f>'2 lentelė'!G94</f>
        <v>0</v>
      </c>
      <c r="H94" s="38">
        <f>'2 lentelė'!H94</f>
        <v>0</v>
      </c>
      <c r="I94" s="38">
        <f>'2 lentelė'!I94</f>
        <v>0</v>
      </c>
      <c r="J94" s="41">
        <f>'2 lentelė'!J94</f>
        <v>0</v>
      </c>
      <c r="K94" s="41">
        <f>'2 lentelė'!K94</f>
        <v>0</v>
      </c>
      <c r="L94" s="41">
        <f>'2 lentelė'!L94</f>
        <v>0</v>
      </c>
      <c r="M94" s="41">
        <f>'2 lentelė'!M94</f>
        <v>0</v>
      </c>
      <c r="N94" s="41">
        <f>'2 lentelė'!N94</f>
        <v>0</v>
      </c>
      <c r="O94" s="41">
        <f>'2 lentelė'!O94</f>
        <v>0</v>
      </c>
      <c r="P94" s="41">
        <f>'2 lentelė'!P94</f>
        <v>0</v>
      </c>
      <c r="Q94" s="62">
        <v>0</v>
      </c>
      <c r="R94" s="70"/>
      <c r="S94" s="50"/>
    </row>
    <row r="95" spans="1:19" ht="38.25" x14ac:dyDescent="0.25">
      <c r="A95" s="34" t="str">
        <f>'2 lentelė'!A95</f>
        <v>2.1.3.1.1</v>
      </c>
      <c r="B95" s="34" t="str">
        <f>'2 lentelė'!B95</f>
        <v>R084407-270000-1196</v>
      </c>
      <c r="C95" s="35" t="str">
        <f>'2 lentelė'!C95</f>
        <v>Savarankiško gyvenimo namų plėtra  senyvo amžiaus asmenims ir (ar) asmenims su negalia  Šventupio g. 3, Šiauduvoje, Šilalės r.</v>
      </c>
      <c r="D95" s="34" t="str">
        <f>'2 lentelė'!D95</f>
        <v>ŠRSA</v>
      </c>
      <c r="E95" s="34" t="str">
        <f>'2 lentelė'!E95</f>
        <v>SADM</v>
      </c>
      <c r="F95" s="34" t="str">
        <f>'2 lentelė'!F95</f>
        <v>Šiauduvos gyv.</v>
      </c>
      <c r="G95" s="34" t="str">
        <f>'2 lentelė'!G95</f>
        <v>08.1.2-CPVA-R-407</v>
      </c>
      <c r="H95" s="34" t="str">
        <f>'2 lentelė'!H95</f>
        <v>R</v>
      </c>
      <c r="I95" s="34">
        <f>'2 lentelė'!I95</f>
        <v>0</v>
      </c>
      <c r="J95" s="42">
        <f>'2 lentelė'!J95</f>
        <v>169733.46</v>
      </c>
      <c r="K95" s="42">
        <f>'2 lentelė'!K95</f>
        <v>25460.02</v>
      </c>
      <c r="L95" s="42">
        <f>'2 lentelė'!L95</f>
        <v>0</v>
      </c>
      <c r="M95" s="42">
        <f>'2 lentelė'!M95</f>
        <v>0</v>
      </c>
      <c r="N95" s="42">
        <f>'2 lentelė'!N95</f>
        <v>0</v>
      </c>
      <c r="O95" s="42">
        <f>'2 lentelė'!O95</f>
        <v>144273.44</v>
      </c>
      <c r="P95" s="30">
        <f>'2 lentelė'!P95</f>
        <v>0</v>
      </c>
      <c r="Q95" s="63">
        <v>2018</v>
      </c>
      <c r="R95" s="65">
        <v>43425</v>
      </c>
      <c r="S95" s="73"/>
    </row>
    <row r="96" spans="1:19" ht="25.5" x14ac:dyDescent="0.25">
      <c r="A96" s="34" t="str">
        <f>'2 lentelė'!A96</f>
        <v>2.1.3.1.2</v>
      </c>
      <c r="B96" s="34" t="str">
        <f>'2 lentelė'!B96</f>
        <v>R084407-270000-1197</v>
      </c>
      <c r="C96" s="35" t="str">
        <f>'2 lentelė'!C96</f>
        <v>Modernizuoti veikiančius palaikomojo gydymo, slaugos ir senelių globos namus Pagėgiuose</v>
      </c>
      <c r="D96" s="34" t="str">
        <f>'2 lentelė'!D96</f>
        <v>PSA</v>
      </c>
      <c r="E96" s="34" t="str">
        <f>'2 lentelė'!E96</f>
        <v>SADM</v>
      </c>
      <c r="F96" s="34" t="str">
        <f>'2 lentelė'!F96</f>
        <v>Pagėgių miestas</v>
      </c>
      <c r="G96" s="34" t="str">
        <f>'2 lentelė'!G96</f>
        <v>08.1.2-CPVA-R-407</v>
      </c>
      <c r="H96" s="34" t="str">
        <f>'2 lentelė'!H96</f>
        <v>R</v>
      </c>
      <c r="I96" s="34">
        <f>'2 lentelė'!I96</f>
        <v>0</v>
      </c>
      <c r="J96" s="42">
        <f>'2 lentelė'!J96</f>
        <v>65250</v>
      </c>
      <c r="K96" s="42">
        <f>'2 lentelė'!K96</f>
        <v>9788</v>
      </c>
      <c r="L96" s="42">
        <f>'2 lentelė'!L96</f>
        <v>0</v>
      </c>
      <c r="M96" s="42">
        <f>'2 lentelė'!M96</f>
        <v>0</v>
      </c>
      <c r="N96" s="42">
        <f>'2 lentelė'!N96</f>
        <v>0</v>
      </c>
      <c r="O96" s="42">
        <f>'2 lentelė'!O96</f>
        <v>55462</v>
      </c>
      <c r="P96" s="30">
        <f>'2 lentelė'!P96</f>
        <v>0</v>
      </c>
      <c r="Q96" s="63">
        <v>2018</v>
      </c>
      <c r="R96" s="65">
        <v>43276</v>
      </c>
      <c r="S96" s="73"/>
    </row>
    <row r="97" spans="1:19" ht="25.5" x14ac:dyDescent="0.25">
      <c r="A97" s="34" t="str">
        <f>'2 lentelė'!A97</f>
        <v>2.1.3.1.3</v>
      </c>
      <c r="B97" s="34" t="str">
        <f>'2 lentelė'!B97</f>
        <v>R084407-270000-1198</v>
      </c>
      <c r="C97" s="35" t="str">
        <f>'2 lentelė'!C97</f>
        <v>Socialinių paslaugų įstaigos modernizavimas ir paslaugų plėtra Jurbarko rajone</v>
      </c>
      <c r="D97" s="34" t="str">
        <f>'2 lentelė'!D97</f>
        <v>JRSA</v>
      </c>
      <c r="E97" s="34" t="str">
        <f>'2 lentelė'!E97</f>
        <v>SADM</v>
      </c>
      <c r="F97" s="34" t="str">
        <f>'2 lentelė'!F97</f>
        <v>Jurbarko rajonas</v>
      </c>
      <c r="G97" s="34" t="str">
        <f>'2 lentelė'!G97</f>
        <v>08.1.2-CPVA-R-407</v>
      </c>
      <c r="H97" s="34" t="str">
        <f>'2 lentelė'!H97</f>
        <v>R</v>
      </c>
      <c r="I97" s="34">
        <f>'2 lentelė'!I97</f>
        <v>0</v>
      </c>
      <c r="J97" s="42">
        <f>'2 lentelė'!J97</f>
        <v>191806.42</v>
      </c>
      <c r="K97" s="42">
        <f>'2 lentelė'!K97</f>
        <v>28770.97</v>
      </c>
      <c r="L97" s="42">
        <f>'2 lentelė'!L97</f>
        <v>0</v>
      </c>
      <c r="M97" s="42">
        <f>'2 lentelė'!M97</f>
        <v>0</v>
      </c>
      <c r="N97" s="42">
        <f>'2 lentelė'!N97</f>
        <v>0</v>
      </c>
      <c r="O97" s="42">
        <f>'2 lentelė'!O97</f>
        <v>163035.45000000001</v>
      </c>
      <c r="P97" s="30">
        <f>'2 lentelė'!P97</f>
        <v>0</v>
      </c>
      <c r="Q97" s="63">
        <v>2019</v>
      </c>
      <c r="R97" s="65"/>
      <c r="S97" s="73"/>
    </row>
    <row r="98" spans="1:19" ht="25.5" x14ac:dyDescent="0.25">
      <c r="A98" s="34" t="str">
        <f>'2 lentelė'!A98</f>
        <v>2.1.3.1.4</v>
      </c>
      <c r="B98" s="34" t="str">
        <f>'2 lentelė'!B98</f>
        <v>R084407-270000-1199</v>
      </c>
      <c r="C98" s="35" t="str">
        <f>'2 lentelė'!C98</f>
        <v xml:space="preserve"> Nestacionarių socialinių paslaugų infrastruktūros plėtra Tauragės rajono savivaldybėje</v>
      </c>
      <c r="D98" s="34" t="str">
        <f>'2 lentelė'!D98</f>
        <v>BĮ "Tauragės socialinių paslaugų centras"</v>
      </c>
      <c r="E98" s="34" t="str">
        <f>'2 lentelė'!E98</f>
        <v>SADM</v>
      </c>
      <c r="F98" s="34" t="str">
        <f>'2 lentelė'!F98</f>
        <v>Tauragės rajonas</v>
      </c>
      <c r="G98" s="34" t="str">
        <f>'2 lentelė'!G98</f>
        <v>08.1.2-CPVA-R-407</v>
      </c>
      <c r="H98" s="34" t="str">
        <f>'2 lentelė'!H98</f>
        <v>R</v>
      </c>
      <c r="I98" s="34">
        <f>'2 lentelė'!I98</f>
        <v>0</v>
      </c>
      <c r="J98" s="42">
        <f>'2 lentelė'!J98</f>
        <v>905836.09</v>
      </c>
      <c r="K98" s="42">
        <f>'2 lentelė'!K98</f>
        <v>680455.98</v>
      </c>
      <c r="L98" s="42">
        <f>'2 lentelė'!L98</f>
        <v>0</v>
      </c>
      <c r="M98" s="42">
        <f>'2 lentelė'!M98</f>
        <v>0</v>
      </c>
      <c r="N98" s="42">
        <f>'2 lentelė'!N98</f>
        <v>0</v>
      </c>
      <c r="O98" s="42">
        <f>'2 lentelė'!O98</f>
        <v>225380.11</v>
      </c>
      <c r="P98" s="30">
        <f>'2 lentelė'!P98</f>
        <v>0</v>
      </c>
      <c r="Q98" s="63">
        <v>2019</v>
      </c>
      <c r="R98" s="65"/>
      <c r="S98" s="73"/>
    </row>
    <row r="99" spans="1:19" x14ac:dyDescent="0.25">
      <c r="A99" s="38" t="str">
        <f>'2 lentelė'!A99</f>
        <v>2.1.3.2</v>
      </c>
      <c r="B99" s="38" t="str">
        <f>'2 lentelė'!B99</f>
        <v/>
      </c>
      <c r="C99" s="39" t="str">
        <f>'2 lentelė'!C99</f>
        <v>Priemonė: Socialinio būsto fondo plėtra</v>
      </c>
      <c r="D99" s="38">
        <f>'2 lentelė'!D99</f>
        <v>0</v>
      </c>
      <c r="E99" s="38">
        <f>'2 lentelė'!E99</f>
        <v>0</v>
      </c>
      <c r="F99" s="38">
        <f>'2 lentelė'!F99</f>
        <v>0</v>
      </c>
      <c r="G99" s="38">
        <f>'2 lentelė'!G99</f>
        <v>0</v>
      </c>
      <c r="H99" s="38">
        <f>'2 lentelė'!H99</f>
        <v>0</v>
      </c>
      <c r="I99" s="38">
        <f>'2 lentelė'!I99</f>
        <v>0</v>
      </c>
      <c r="J99" s="41">
        <f>'2 lentelė'!J99</f>
        <v>0</v>
      </c>
      <c r="K99" s="41">
        <f>'2 lentelė'!K99</f>
        <v>0</v>
      </c>
      <c r="L99" s="41">
        <f>'2 lentelė'!L99</f>
        <v>0</v>
      </c>
      <c r="M99" s="41">
        <f>'2 lentelė'!M99</f>
        <v>0</v>
      </c>
      <c r="N99" s="41">
        <f>'2 lentelė'!N99</f>
        <v>0</v>
      </c>
      <c r="O99" s="41">
        <f>'2 lentelė'!O99</f>
        <v>0</v>
      </c>
      <c r="P99" s="41">
        <f>'2 lentelė'!P99</f>
        <v>0</v>
      </c>
      <c r="Q99" s="62">
        <v>0</v>
      </c>
      <c r="R99" s="70"/>
      <c r="S99" s="50"/>
    </row>
    <row r="100" spans="1:19" ht="25.5" x14ac:dyDescent="0.25">
      <c r="A100" s="34" t="str">
        <f>'2 lentelė'!A100</f>
        <v>2.1.3.2.1</v>
      </c>
      <c r="B100" s="34" t="str">
        <f>'2 lentelė'!B100</f>
        <v>R084408-260000-1201</v>
      </c>
      <c r="C100" s="35" t="str">
        <f>'2 lentelė'!C100</f>
        <v>Socialinio būsto fondo plėtra Šilalės rajono savivaldybėje</v>
      </c>
      <c r="D100" s="34" t="str">
        <f>'2 lentelė'!D100</f>
        <v>ŠRSA</v>
      </c>
      <c r="E100" s="34" t="str">
        <f>'2 lentelė'!E100</f>
        <v>SADM</v>
      </c>
      <c r="F100" s="34" t="str">
        <f>'2 lentelė'!F100</f>
        <v>Pajūrio mstl.</v>
      </c>
      <c r="G100" s="34" t="str">
        <f>'2 lentelė'!G100</f>
        <v>08.1.2-CPVA-R-408</v>
      </c>
      <c r="H100" s="34" t="str">
        <f>'2 lentelė'!H100</f>
        <v>R</v>
      </c>
      <c r="I100" s="34">
        <f>'2 lentelė'!I100</f>
        <v>0</v>
      </c>
      <c r="J100" s="42">
        <f>'2 lentelė'!J100</f>
        <v>557789.41</v>
      </c>
      <c r="K100" s="42">
        <f>'2 lentelė'!K100</f>
        <v>83668.41</v>
      </c>
      <c r="L100" s="42">
        <f>'2 lentelė'!L100</f>
        <v>0</v>
      </c>
      <c r="M100" s="42">
        <f>'2 lentelė'!M100</f>
        <v>0</v>
      </c>
      <c r="N100" s="42">
        <f>'2 lentelė'!N100</f>
        <v>0</v>
      </c>
      <c r="O100" s="42">
        <f>'2 lentelė'!O100</f>
        <v>474121</v>
      </c>
      <c r="P100" s="30">
        <f>'2 lentelė'!P100</f>
        <v>0</v>
      </c>
      <c r="Q100" s="63">
        <v>2020</v>
      </c>
      <c r="R100" s="65"/>
      <c r="S100" s="73"/>
    </row>
    <row r="101" spans="1:19" ht="25.5" x14ac:dyDescent="0.25">
      <c r="A101" s="34" t="str">
        <f>'2 lentelė'!A101</f>
        <v>2.1.3.2.2</v>
      </c>
      <c r="B101" s="34" t="str">
        <f>'2 lentelė'!B101</f>
        <v>R084408-250000-1202</v>
      </c>
      <c r="C101" s="35" t="str">
        <f>'2 lentelė'!C101</f>
        <v>Socialinio būsto fondo plėtra Pagėgių savivaldybėje</v>
      </c>
      <c r="D101" s="34" t="str">
        <f>'2 lentelė'!D101</f>
        <v>PSA</v>
      </c>
      <c r="E101" s="34" t="str">
        <f>'2 lentelė'!E101</f>
        <v>SADM</v>
      </c>
      <c r="F101" s="34" t="str">
        <f>'2 lentelė'!F101</f>
        <v>Pagėgių savivaldybė</v>
      </c>
      <c r="G101" s="34" t="str">
        <f>'2 lentelė'!G101</f>
        <v>08.1.2-CPVA-R-408</v>
      </c>
      <c r="H101" s="34" t="str">
        <f>'2 lentelė'!H101</f>
        <v>R</v>
      </c>
      <c r="I101" s="34">
        <f>'2 lentelė'!I101</f>
        <v>0</v>
      </c>
      <c r="J101" s="42">
        <f>'2 lentelė'!J101</f>
        <v>203981.18</v>
      </c>
      <c r="K101" s="42">
        <f>'2 lentelė'!K101</f>
        <v>30597.18</v>
      </c>
      <c r="L101" s="42">
        <f>'2 lentelė'!L101</f>
        <v>0</v>
      </c>
      <c r="M101" s="42">
        <f>'2 lentelė'!M101</f>
        <v>0</v>
      </c>
      <c r="N101" s="42">
        <f>'2 lentelė'!N101</f>
        <v>0</v>
      </c>
      <c r="O101" s="42">
        <f>'2 lentelė'!O101</f>
        <v>173384</v>
      </c>
      <c r="P101" s="30">
        <f>'2 lentelė'!P101</f>
        <v>0</v>
      </c>
      <c r="Q101" s="63">
        <v>2018</v>
      </c>
      <c r="R101" s="65"/>
      <c r="S101" s="73">
        <v>-1</v>
      </c>
    </row>
    <row r="102" spans="1:19" ht="25.5" x14ac:dyDescent="0.25">
      <c r="A102" s="34" t="str">
        <f>'2 lentelė'!A102</f>
        <v>2.1.3.2.3</v>
      </c>
      <c r="B102" s="34" t="str">
        <f>'2 lentelė'!B102</f>
        <v>R084408-260000-1203</v>
      </c>
      <c r="C102" s="35" t="str">
        <f>'2 lentelė'!C102</f>
        <v>Socialinio būsto plėtra  Jurbarko rajono savivaldybėje</v>
      </c>
      <c r="D102" s="34" t="str">
        <f>'2 lentelė'!D102</f>
        <v>JRSA</v>
      </c>
      <c r="E102" s="34" t="str">
        <f>'2 lentelė'!E102</f>
        <v>SADM</v>
      </c>
      <c r="F102" s="34" t="str">
        <f>'2 lentelė'!F102</f>
        <v>Jurbarko miestas</v>
      </c>
      <c r="G102" s="34" t="str">
        <f>'2 lentelė'!G102</f>
        <v>08.1.2-CPVA-R-408</v>
      </c>
      <c r="H102" s="34" t="str">
        <f>'2 lentelė'!H102</f>
        <v>R</v>
      </c>
      <c r="I102" s="34">
        <f>'2 lentelė'!I102</f>
        <v>0</v>
      </c>
      <c r="J102" s="42">
        <f>'2 lentelė'!J102</f>
        <v>297848.24</v>
      </c>
      <c r="K102" s="42">
        <f>'2 lentelė'!K102</f>
        <v>44677.24</v>
      </c>
      <c r="L102" s="42">
        <f>'2 lentelė'!L102</f>
        <v>0</v>
      </c>
      <c r="M102" s="42">
        <f>'2 lentelė'!M102</f>
        <v>0</v>
      </c>
      <c r="N102" s="42">
        <f>'2 lentelė'!N102</f>
        <v>0</v>
      </c>
      <c r="O102" s="42">
        <f>'2 lentelė'!O102</f>
        <v>253171</v>
      </c>
      <c r="P102" s="30">
        <f>'2 lentelė'!P102</f>
        <v>0</v>
      </c>
      <c r="Q102" s="63">
        <v>2018</v>
      </c>
      <c r="R102" s="65"/>
      <c r="S102" s="73">
        <v>-1</v>
      </c>
    </row>
    <row r="103" spans="1:19" ht="25.5" x14ac:dyDescent="0.25">
      <c r="A103" s="34" t="str">
        <f>'2 lentelė'!A103</f>
        <v>2.1.3.2.4</v>
      </c>
      <c r="B103" s="34" t="str">
        <f>'2 lentelė'!B103</f>
        <v>R084408-260000-1204</v>
      </c>
      <c r="C103" s="35" t="str">
        <f>'2 lentelė'!C103</f>
        <v>Socialinio būsto fondo plėtra Tauragės rajono savivaldybėje</v>
      </c>
      <c r="D103" s="34" t="str">
        <f>'2 lentelė'!D103</f>
        <v>TRSA</v>
      </c>
      <c r="E103" s="34" t="str">
        <f>'2 lentelė'!E103</f>
        <v>SADM</v>
      </c>
      <c r="F103" s="34" t="str">
        <f>'2 lentelė'!F103</f>
        <v>Tauragės rajonas</v>
      </c>
      <c r="G103" s="34" t="str">
        <f>'2 lentelė'!G103</f>
        <v>08.1.2-CPVA-R-408</v>
      </c>
      <c r="H103" s="34" t="str">
        <f>'2 lentelė'!H103</f>
        <v>R</v>
      </c>
      <c r="I103" s="34">
        <f>'2 lentelė'!I103</f>
        <v>0</v>
      </c>
      <c r="J103" s="42">
        <f>'2 lentelė'!J103</f>
        <v>1467581.1764705882</v>
      </c>
      <c r="K103" s="42">
        <f>'2 lentelė'!K103</f>
        <v>220137.17647058822</v>
      </c>
      <c r="L103" s="42">
        <f>'2 lentelė'!L103</f>
        <v>0</v>
      </c>
      <c r="M103" s="42">
        <f>'2 lentelė'!M103</f>
        <v>0</v>
      </c>
      <c r="N103" s="42">
        <f>'2 lentelė'!N103</f>
        <v>0</v>
      </c>
      <c r="O103" s="42">
        <f>'2 lentelė'!O103</f>
        <v>1247444</v>
      </c>
      <c r="P103" s="30">
        <f>'2 lentelė'!P103</f>
        <v>0</v>
      </c>
      <c r="Q103" s="63">
        <v>2019</v>
      </c>
      <c r="R103" s="65"/>
      <c r="S103" s="73"/>
    </row>
    <row r="104" spans="1:19" ht="25.5" x14ac:dyDescent="0.25">
      <c r="A104" s="36" t="str">
        <f>'2 lentelė'!A104</f>
        <v>2.2.</v>
      </c>
      <c r="B104" s="36" t="str">
        <f>'2 lentelė'!B104</f>
        <v/>
      </c>
      <c r="C104" s="37" t="str">
        <f>'2 lentelė'!C104</f>
        <v xml:space="preserve">Tikslas. Tobulinti viešąjį valdymą savivaldybėse, didinant jo atitikimą visuomenės poreikiams. </v>
      </c>
      <c r="D104" s="36">
        <f>'2 lentelė'!D104</f>
        <v>0</v>
      </c>
      <c r="E104" s="36">
        <f>'2 lentelė'!E104</f>
        <v>0</v>
      </c>
      <c r="F104" s="36">
        <f>'2 lentelė'!F104</f>
        <v>0</v>
      </c>
      <c r="G104" s="36">
        <f>'2 lentelė'!G104</f>
        <v>0</v>
      </c>
      <c r="H104" s="36">
        <f>'2 lentelė'!H104</f>
        <v>0</v>
      </c>
      <c r="I104" s="36">
        <f>'2 lentelė'!I104</f>
        <v>0</v>
      </c>
      <c r="J104" s="40">
        <f>'2 lentelė'!J104</f>
        <v>0</v>
      </c>
      <c r="K104" s="40">
        <f>'2 lentelė'!K104</f>
        <v>0</v>
      </c>
      <c r="L104" s="40">
        <f>'2 lentelė'!L104</f>
        <v>0</v>
      </c>
      <c r="M104" s="40">
        <f>'2 lentelė'!M104</f>
        <v>0</v>
      </c>
      <c r="N104" s="40">
        <f>'2 lentelė'!N104</f>
        <v>0</v>
      </c>
      <c r="O104" s="40">
        <f>'2 lentelė'!O104</f>
        <v>0</v>
      </c>
      <c r="P104" s="40">
        <f>'2 lentelė'!P104</f>
        <v>0</v>
      </c>
      <c r="Q104" s="61">
        <v>0</v>
      </c>
      <c r="R104" s="69"/>
      <c r="S104" s="49"/>
    </row>
    <row r="105" spans="1:19" ht="38.25" x14ac:dyDescent="0.25">
      <c r="A105" s="36" t="str">
        <f>'2 lentelė'!A105</f>
        <v>2.2.1.</v>
      </c>
      <c r="B105" s="36" t="str">
        <f>'2 lentelė'!B105</f>
        <v/>
      </c>
      <c r="C105" s="37" t="str">
        <f>'2 lentelė'!C105</f>
        <v xml:space="preserve">Uždavinys. Stiprinti regiono viešojo valdymo darbuotojų kompetenciją, didinti jų veiklos efektyvumą ir gerinti teikiamų paslaugų kokybę.  </v>
      </c>
      <c r="D105" s="36">
        <f>'2 lentelė'!D105</f>
        <v>0</v>
      </c>
      <c r="E105" s="36">
        <f>'2 lentelė'!E105</f>
        <v>0</v>
      </c>
      <c r="F105" s="36">
        <f>'2 lentelė'!F105</f>
        <v>0</v>
      </c>
      <c r="G105" s="36">
        <f>'2 lentelė'!G105</f>
        <v>0</v>
      </c>
      <c r="H105" s="36">
        <f>'2 lentelė'!H105</f>
        <v>0</v>
      </c>
      <c r="I105" s="36">
        <f>'2 lentelė'!I105</f>
        <v>0</v>
      </c>
      <c r="J105" s="40">
        <f>'2 lentelė'!J105</f>
        <v>0</v>
      </c>
      <c r="K105" s="40">
        <f>'2 lentelė'!K105</f>
        <v>0</v>
      </c>
      <c r="L105" s="40">
        <f>'2 lentelė'!L105</f>
        <v>0</v>
      </c>
      <c r="M105" s="40">
        <f>'2 lentelė'!M105</f>
        <v>0</v>
      </c>
      <c r="N105" s="40">
        <f>'2 lentelė'!N105</f>
        <v>0</v>
      </c>
      <c r="O105" s="40">
        <f>'2 lentelė'!O105</f>
        <v>0</v>
      </c>
      <c r="P105" s="40">
        <f>'2 lentelė'!P105</f>
        <v>0</v>
      </c>
      <c r="Q105" s="61">
        <v>0</v>
      </c>
      <c r="R105" s="69"/>
      <c r="S105" s="49"/>
    </row>
    <row r="106" spans="1:19" ht="25.5" x14ac:dyDescent="0.25">
      <c r="A106" s="38" t="str">
        <f>'2 lentelė'!A106</f>
        <v>2.2.1.1</v>
      </c>
      <c r="B106" s="38" t="str">
        <f>'2 lentelė'!B106</f>
        <v/>
      </c>
      <c r="C106" s="39" t="str">
        <f>'2 lentelė'!C106</f>
        <v>Priemonė: Paslaugų ir asmenų aptarnavimo kokybės gerinimas savivaldybėse</v>
      </c>
      <c r="D106" s="38">
        <f>'2 lentelė'!D106</f>
        <v>0</v>
      </c>
      <c r="E106" s="38">
        <f>'2 lentelė'!E106</f>
        <v>0</v>
      </c>
      <c r="F106" s="38">
        <f>'2 lentelė'!F106</f>
        <v>0</v>
      </c>
      <c r="G106" s="38">
        <f>'2 lentelė'!G106</f>
        <v>0</v>
      </c>
      <c r="H106" s="38">
        <f>'2 lentelė'!H106</f>
        <v>0</v>
      </c>
      <c r="I106" s="38">
        <f>'2 lentelė'!I106</f>
        <v>0</v>
      </c>
      <c r="J106" s="41">
        <f>'2 lentelė'!J106</f>
        <v>0</v>
      </c>
      <c r="K106" s="41">
        <f>'2 lentelė'!K106</f>
        <v>0</v>
      </c>
      <c r="L106" s="41">
        <f>'2 lentelė'!L106</f>
        <v>0</v>
      </c>
      <c r="M106" s="41">
        <f>'2 lentelė'!M106</f>
        <v>0</v>
      </c>
      <c r="N106" s="41">
        <f>'2 lentelė'!N106</f>
        <v>0</v>
      </c>
      <c r="O106" s="41">
        <f>'2 lentelė'!O106</f>
        <v>0</v>
      </c>
      <c r="P106" s="41">
        <f>'2 lentelė'!P106</f>
        <v>0</v>
      </c>
      <c r="Q106" s="62">
        <v>0</v>
      </c>
      <c r="R106" s="70"/>
      <c r="S106" s="50"/>
    </row>
    <row r="107" spans="1:19" ht="38.25" x14ac:dyDescent="0.25">
      <c r="A107" s="34" t="str">
        <f>'2 lentelė'!A107</f>
        <v>2.2.1.1.1</v>
      </c>
      <c r="B107" s="34" t="str">
        <f>'2 lentelė'!B107</f>
        <v>R089920-490000-1208</v>
      </c>
      <c r="C107" s="35" t="str">
        <f>'2 lentelė'!C107</f>
        <v>Paslaugų teikimo ir asmenų aptarnavimo kokybės gerinimas Tauragės regiono savivaldybėse. I etapas</v>
      </c>
      <c r="D107" s="34" t="str">
        <f>'2 lentelė'!D107</f>
        <v>PSA</v>
      </c>
      <c r="E107" s="34" t="str">
        <f>'2 lentelė'!E107</f>
        <v>VRM</v>
      </c>
      <c r="F107" s="34" t="str">
        <f>'2 lentelė'!F107</f>
        <v>Tauragės apskritis</v>
      </c>
      <c r="G107" s="34" t="str">
        <f>'2 lentelė'!G107</f>
        <v>10.1.3-ESFA-R-920</v>
      </c>
      <c r="H107" s="34" t="str">
        <f>'2 lentelė'!H107</f>
        <v>R</v>
      </c>
      <c r="I107" s="34">
        <f>'2 lentelė'!I107</f>
        <v>0</v>
      </c>
      <c r="J107" s="42">
        <f>'2 lentelė'!J107</f>
        <v>510000</v>
      </c>
      <c r="K107" s="42">
        <f>'2 lentelė'!K107</f>
        <v>76500</v>
      </c>
      <c r="L107" s="42">
        <f>'2 lentelė'!L107</f>
        <v>0</v>
      </c>
      <c r="M107" s="42">
        <f>'2 lentelė'!M107</f>
        <v>0</v>
      </c>
      <c r="N107" s="42">
        <f>'2 lentelė'!N107</f>
        <v>0</v>
      </c>
      <c r="O107" s="42">
        <f>'2 lentelė'!O107</f>
        <v>433500</v>
      </c>
      <c r="P107" s="30">
        <f>'2 lentelė'!P107</f>
        <v>0</v>
      </c>
      <c r="Q107" s="63">
        <v>2019</v>
      </c>
      <c r="R107" s="65"/>
      <c r="S107" s="73"/>
    </row>
    <row r="108" spans="1:19" ht="38.25" x14ac:dyDescent="0.25">
      <c r="A108" s="34" t="str">
        <f>'2 lentelė'!A108</f>
        <v>2.2.1.1.2</v>
      </c>
      <c r="B108" s="34" t="str">
        <f>'2 lentelė'!B108</f>
        <v>R089920-490000-1209</v>
      </c>
      <c r="C108" s="35" t="str">
        <f>'2 lentelė'!C108</f>
        <v>Paslaugų teikimo ir asmenų aptarnavimo kokybės gerinimas Tauragės regiono savivaldybėse. II etapas</v>
      </c>
      <c r="D108" s="34" t="str">
        <f>'2 lentelė'!D108</f>
        <v>PSA</v>
      </c>
      <c r="E108" s="34" t="str">
        <f>'2 lentelė'!E108</f>
        <v>VRM</v>
      </c>
      <c r="F108" s="34" t="str">
        <f>'2 lentelė'!F108</f>
        <v>Tauragės apskritis</v>
      </c>
      <c r="G108" s="34" t="str">
        <f>'2 lentelė'!G108</f>
        <v>10.1.3-ESFA-R-920</v>
      </c>
      <c r="H108" s="34" t="str">
        <f>'2 lentelė'!H108</f>
        <v>R</v>
      </c>
      <c r="I108" s="34">
        <f>'2 lentelė'!I108</f>
        <v>0</v>
      </c>
      <c r="J108" s="42">
        <f>'2 lentelė'!J108</f>
        <v>421508</v>
      </c>
      <c r="K108" s="42">
        <f>'2 lentelė'!K108</f>
        <v>63227</v>
      </c>
      <c r="L108" s="42">
        <f>'2 lentelė'!L108</f>
        <v>0</v>
      </c>
      <c r="M108" s="42">
        <f>'2 lentelė'!M108</f>
        <v>0</v>
      </c>
      <c r="N108" s="42">
        <f>'2 lentelė'!N108</f>
        <v>0</v>
      </c>
      <c r="O108" s="42">
        <f>'2 lentelė'!O108</f>
        <v>358281</v>
      </c>
      <c r="P108" s="30">
        <f>'2 lentelė'!P108</f>
        <v>0</v>
      </c>
      <c r="Q108" s="63">
        <v>2021</v>
      </c>
      <c r="R108" s="65"/>
      <c r="S108" s="73"/>
    </row>
    <row r="109" spans="1:19" ht="38.25" x14ac:dyDescent="0.25">
      <c r="A109" s="36" t="str">
        <f>'2 lentelė'!A109</f>
        <v>3.1.</v>
      </c>
      <c r="B109" s="36" t="str">
        <f>'2 lentelė'!B109</f>
        <v/>
      </c>
      <c r="C109" s="37" t="str">
        <f>'2 lentelė'!C109</f>
        <v>Tikslas. Diegti sveiką gyvenamąją aplinką kuriančias vandentvarkos ir atliekų tvarkymo sistemas, didinti paslaugų kokybę ir prieinamumą.</v>
      </c>
      <c r="D109" s="36">
        <f>'2 lentelė'!D109</f>
        <v>0</v>
      </c>
      <c r="E109" s="36">
        <f>'2 lentelė'!E109</f>
        <v>0</v>
      </c>
      <c r="F109" s="36">
        <f>'2 lentelė'!F109</f>
        <v>0</v>
      </c>
      <c r="G109" s="36">
        <f>'2 lentelė'!G109</f>
        <v>0</v>
      </c>
      <c r="H109" s="36">
        <f>'2 lentelė'!H109</f>
        <v>0</v>
      </c>
      <c r="I109" s="36">
        <f>'2 lentelė'!I109</f>
        <v>0</v>
      </c>
      <c r="J109" s="40">
        <f>'2 lentelė'!J109</f>
        <v>0</v>
      </c>
      <c r="K109" s="40">
        <f>'2 lentelė'!K109</f>
        <v>0</v>
      </c>
      <c r="L109" s="40">
        <f>'2 lentelė'!L109</f>
        <v>0</v>
      </c>
      <c r="M109" s="40">
        <f>'2 lentelė'!M109</f>
        <v>0</v>
      </c>
      <c r="N109" s="40">
        <f>'2 lentelė'!N109</f>
        <v>0</v>
      </c>
      <c r="O109" s="40">
        <f>'2 lentelė'!O109</f>
        <v>0</v>
      </c>
      <c r="P109" s="40">
        <f>'2 lentelė'!P109</f>
        <v>0</v>
      </c>
      <c r="Q109" s="61">
        <v>0</v>
      </c>
      <c r="R109" s="69"/>
      <c r="S109" s="49"/>
    </row>
    <row r="110" spans="1:19" ht="51" x14ac:dyDescent="0.25">
      <c r="A110" s="36" t="str">
        <f>'2 lentelė'!A110</f>
        <v>3.1.1.</v>
      </c>
      <c r="B110" s="36" t="str">
        <f>'2 lentelė'!B110</f>
        <v/>
      </c>
      <c r="C110" s="37" t="str">
        <f>'2 lentelė'!C110</f>
        <v xml:space="preserve">Uždavinys. Plėsti, renovuoti ir modernizuoti geriamojo vandens ir nuotekų, paviršinių nuotekų surinkimo infrastruktūrą, gerinti teikiamų paslaugų  kokybę.  </v>
      </c>
      <c r="D110" s="36">
        <f>'2 lentelė'!D110</f>
        <v>0</v>
      </c>
      <c r="E110" s="36">
        <f>'2 lentelė'!E110</f>
        <v>0</v>
      </c>
      <c r="F110" s="36">
        <f>'2 lentelė'!F110</f>
        <v>0</v>
      </c>
      <c r="G110" s="36">
        <f>'2 lentelė'!G110</f>
        <v>0</v>
      </c>
      <c r="H110" s="36">
        <f>'2 lentelė'!H110</f>
        <v>0</v>
      </c>
      <c r="I110" s="36">
        <f>'2 lentelė'!I110</f>
        <v>0</v>
      </c>
      <c r="J110" s="40">
        <f>'2 lentelė'!J110</f>
        <v>0</v>
      </c>
      <c r="K110" s="40">
        <f>'2 lentelė'!K110</f>
        <v>0</v>
      </c>
      <c r="L110" s="40">
        <f>'2 lentelė'!L110</f>
        <v>0</v>
      </c>
      <c r="M110" s="40">
        <f>'2 lentelė'!M110</f>
        <v>0</v>
      </c>
      <c r="N110" s="40">
        <f>'2 lentelė'!N110</f>
        <v>0</v>
      </c>
      <c r="O110" s="40">
        <f>'2 lentelė'!O110</f>
        <v>0</v>
      </c>
      <c r="P110" s="40">
        <f>'2 lentelė'!P110</f>
        <v>0</v>
      </c>
      <c r="Q110" s="61">
        <v>0</v>
      </c>
      <c r="R110" s="69"/>
      <c r="S110" s="49"/>
    </row>
    <row r="111" spans="1:19" ht="38.25" x14ac:dyDescent="0.25">
      <c r="A111" s="38" t="str">
        <f>'2 lentelė'!A111</f>
        <v>3.1.1.1</v>
      </c>
      <c r="B111" s="38" t="str">
        <f>'2 lentelė'!B111</f>
        <v/>
      </c>
      <c r="C111" s="39" t="str">
        <f>'2 lentelė'!C111</f>
        <v>Priemonė: Geriamojo vandens tiekimo ir nuotekų tvarkymo sistemų renovavimas ir plėtra, įmonių valdymo tobulinimas</v>
      </c>
      <c r="D111" s="38">
        <f>'2 lentelė'!D111</f>
        <v>0</v>
      </c>
      <c r="E111" s="38">
        <f>'2 lentelė'!E111</f>
        <v>0</v>
      </c>
      <c r="F111" s="38">
        <f>'2 lentelė'!F111</f>
        <v>0</v>
      </c>
      <c r="G111" s="38">
        <f>'2 lentelė'!G111</f>
        <v>0</v>
      </c>
      <c r="H111" s="38">
        <f>'2 lentelė'!H111</f>
        <v>0</v>
      </c>
      <c r="I111" s="38">
        <f>'2 lentelė'!I111</f>
        <v>0</v>
      </c>
      <c r="J111" s="41">
        <f>'2 lentelė'!J111</f>
        <v>0</v>
      </c>
      <c r="K111" s="41">
        <f>'2 lentelė'!K111</f>
        <v>0</v>
      </c>
      <c r="L111" s="41">
        <f>'2 lentelė'!L111</f>
        <v>0</v>
      </c>
      <c r="M111" s="41">
        <f>'2 lentelė'!M111</f>
        <v>0</v>
      </c>
      <c r="N111" s="41">
        <f>'2 lentelė'!N111</f>
        <v>0</v>
      </c>
      <c r="O111" s="41">
        <f>'2 lentelė'!O111</f>
        <v>0</v>
      </c>
      <c r="P111" s="41">
        <f>'2 lentelė'!P111</f>
        <v>0</v>
      </c>
      <c r="Q111" s="62">
        <v>0</v>
      </c>
      <c r="R111" s="70"/>
      <c r="S111" s="50"/>
    </row>
    <row r="112" spans="1:19" ht="25.5" x14ac:dyDescent="0.25">
      <c r="A112" s="34" t="str">
        <f>'2 lentelė'!A112</f>
        <v>3.1.1.1.1</v>
      </c>
      <c r="B112" s="34" t="str">
        <f>'2 lentelė'!B112</f>
        <v>R080014-070600-1213</v>
      </c>
      <c r="C112" s="35" t="str">
        <f>'2 lentelė'!C112</f>
        <v>Vandentiekio ir nuotekų tinklų rekonstrukcija ir plėtra Šilalės rajone (Kaltinėnuose)</v>
      </c>
      <c r="D112" s="35" t="str">
        <f>'2 lentelė'!D112</f>
        <v>UAB „Šilalės vandenys“</v>
      </c>
      <c r="E112" s="34" t="str">
        <f>'2 lentelė'!E112</f>
        <v>AM</v>
      </c>
      <c r="F112" s="35" t="str">
        <f>'2 lentelė'!F112</f>
        <v>Šilalės rajonas</v>
      </c>
      <c r="G112" s="34" t="str">
        <f>'2 lentelė'!G112</f>
        <v>05.3.2-APVA-R-014</v>
      </c>
      <c r="H112" s="34" t="str">
        <f>'2 lentelė'!H112</f>
        <v>R</v>
      </c>
      <c r="I112" s="34">
        <f>'2 lentelė'!I112</f>
        <v>0</v>
      </c>
      <c r="J112" s="42">
        <f>'2 lentelė'!J112</f>
        <v>1538175.43</v>
      </c>
      <c r="K112" s="42">
        <f>'2 lentelė'!K112</f>
        <v>350264.18</v>
      </c>
      <c r="L112" s="42">
        <f>'2 lentelė'!L112</f>
        <v>0</v>
      </c>
      <c r="M112" s="42">
        <f>'2 lentelė'!M112</f>
        <v>0</v>
      </c>
      <c r="N112" s="42">
        <f>'2 lentelė'!N112</f>
        <v>0</v>
      </c>
      <c r="O112" s="42">
        <f>'2 lentelė'!O112</f>
        <v>1187911.25</v>
      </c>
      <c r="P112" s="30">
        <f>'2 lentelė'!P112</f>
        <v>0</v>
      </c>
      <c r="Q112" s="63">
        <v>2020</v>
      </c>
      <c r="R112" s="65"/>
      <c r="S112" s="73"/>
    </row>
    <row r="113" spans="1:19" ht="51" x14ac:dyDescent="0.25">
      <c r="A113" s="34" t="str">
        <f>'2 lentelė'!A113</f>
        <v>3.1.1.1.2</v>
      </c>
      <c r="B113" s="34" t="str">
        <f>'2 lentelė'!B113</f>
        <v>R080014-060700-1214</v>
      </c>
      <c r="C113" s="35" t="str">
        <f>'2 lentelė'!C113</f>
        <v>Vandens tiekimo ir nuotekų tvarkymo infrastruktūros renovavimas ir plėtra Pagėgių savivaldybėje (Natkiškiuose, Piktupėnuose)</v>
      </c>
      <c r="D113" s="35" t="str">
        <f>'2 lentelė'!D113</f>
        <v>UAB Pagėgių komunalinis ūkis</v>
      </c>
      <c r="E113" s="34" t="str">
        <f>'2 lentelė'!E113</f>
        <v>AM</v>
      </c>
      <c r="F113" s="35" t="str">
        <f>'2 lentelė'!F113</f>
        <v>Pagėgių savivaldybė</v>
      </c>
      <c r="G113" s="34" t="str">
        <f>'2 lentelė'!G113</f>
        <v>05.3.2-APVA-R-014</v>
      </c>
      <c r="H113" s="34" t="str">
        <f>'2 lentelė'!H113</f>
        <v>R</v>
      </c>
      <c r="I113" s="34">
        <f>'2 lentelė'!I113</f>
        <v>0</v>
      </c>
      <c r="J113" s="42">
        <f>'2 lentelė'!J113</f>
        <v>617660.84</v>
      </c>
      <c r="K113" s="42">
        <f>'2 lentelė'!K113</f>
        <v>262385.8</v>
      </c>
      <c r="L113" s="42">
        <f>'2 lentelė'!L113</f>
        <v>0</v>
      </c>
      <c r="M113" s="42">
        <f>'2 lentelė'!M113</f>
        <v>0</v>
      </c>
      <c r="N113" s="42">
        <f>'2 lentelė'!N113</f>
        <v>0</v>
      </c>
      <c r="O113" s="42">
        <f>'2 lentelė'!O113</f>
        <v>355275.04</v>
      </c>
      <c r="P113" s="30">
        <f>'2 lentelė'!P113</f>
        <v>0</v>
      </c>
      <c r="Q113" s="63">
        <v>2019</v>
      </c>
      <c r="R113" s="65"/>
      <c r="S113" s="73"/>
    </row>
    <row r="114" spans="1:19" ht="38.25" x14ac:dyDescent="0.25">
      <c r="A114" s="34" t="str">
        <f>'2 lentelė'!A114</f>
        <v>3.1.1.1.3</v>
      </c>
      <c r="B114" s="34" t="str">
        <f>'2 lentelė'!B114</f>
        <v>R080014-070600-1215</v>
      </c>
      <c r="C114" s="35" t="str">
        <f>'2 lentelė'!C114</f>
        <v>Vandens tiekimo ir nuotekų tvarkymo infrastruktūros plėtra Jurbarko rajone</v>
      </c>
      <c r="D114" s="35" t="str">
        <f>'2 lentelė'!D114</f>
        <v>UAB „Jurbarko vandenys“</v>
      </c>
      <c r="E114" s="34" t="str">
        <f>'2 lentelė'!E114</f>
        <v>AM</v>
      </c>
      <c r="F114" s="35" t="str">
        <f>'2 lentelė'!F114</f>
        <v>Jurbarko rajonas</v>
      </c>
      <c r="G114" s="34" t="str">
        <f>'2 lentelė'!G114</f>
        <v>05.3.2-APVA-R-014</v>
      </c>
      <c r="H114" s="34" t="str">
        <f>'2 lentelė'!H114</f>
        <v>R</v>
      </c>
      <c r="I114" s="34">
        <f>'2 lentelė'!I114</f>
        <v>0</v>
      </c>
      <c r="J114" s="42">
        <f>'2 lentelė'!J114</f>
        <v>1902679.07</v>
      </c>
      <c r="K114" s="42">
        <f>'2 lentelė'!K114</f>
        <v>743921.52</v>
      </c>
      <c r="L114" s="42">
        <f>'2 lentelė'!L114</f>
        <v>0</v>
      </c>
      <c r="M114" s="42">
        <f>'2 lentelė'!M114</f>
        <v>0</v>
      </c>
      <c r="N114" s="42">
        <f>'2 lentelė'!N114</f>
        <v>0</v>
      </c>
      <c r="O114" s="42">
        <f>'2 lentelė'!O114</f>
        <v>1158757.55</v>
      </c>
      <c r="P114" s="30">
        <f>'2 lentelė'!P114</f>
        <v>0</v>
      </c>
      <c r="Q114" s="63">
        <v>2019</v>
      </c>
      <c r="R114" s="65"/>
      <c r="S114" s="73"/>
    </row>
    <row r="115" spans="1:19" ht="38.25" x14ac:dyDescent="0.25">
      <c r="A115" s="34" t="str">
        <f>'2 lentelė'!A115</f>
        <v>3.1.1.1.4</v>
      </c>
      <c r="B115" s="34" t="str">
        <f>'2 lentelė'!B115</f>
        <v>R080014-060700-1216</v>
      </c>
      <c r="C115" s="35" t="str">
        <f>'2 lentelė'!C115</f>
        <v>Geriamojo vandens tiekimo ir nuotekų tvarkymo sistemų renovavimas ir plėtra Tauragės rajone</v>
      </c>
      <c r="D115" s="35" t="str">
        <f>'2 lentelė'!D115</f>
        <v>UAB „Tauragės vandenys“</v>
      </c>
      <c r="E115" s="34" t="str">
        <f>'2 lentelė'!E115</f>
        <v>AM</v>
      </c>
      <c r="F115" s="35" t="str">
        <f>'2 lentelė'!F115</f>
        <v>Tauragės rajonas</v>
      </c>
      <c r="G115" s="34" t="str">
        <f>'2 lentelė'!G115</f>
        <v>05.3.2-APVA-R-014</v>
      </c>
      <c r="H115" s="34" t="str">
        <f>'2 lentelė'!H115</f>
        <v>R</v>
      </c>
      <c r="I115" s="34">
        <f>'2 lentelė'!I115</f>
        <v>0</v>
      </c>
      <c r="J115" s="42">
        <f>'2 lentelė'!J115</f>
        <v>2854494.11</v>
      </c>
      <c r="K115" s="42">
        <f>'2 lentelė'!K115</f>
        <v>603558.57999999996</v>
      </c>
      <c r="L115" s="42">
        <f>'2 lentelė'!L115</f>
        <v>0</v>
      </c>
      <c r="M115" s="42">
        <f>'2 lentelė'!M115</f>
        <v>603558.57999999996</v>
      </c>
      <c r="N115" s="42">
        <f>'2 lentelė'!N115</f>
        <v>0</v>
      </c>
      <c r="O115" s="42">
        <f>'2 lentelė'!O115</f>
        <v>1647376.95</v>
      </c>
      <c r="P115" s="30">
        <f>'2 lentelė'!P115</f>
        <v>0</v>
      </c>
      <c r="Q115" s="63">
        <v>2019</v>
      </c>
      <c r="R115" s="65"/>
      <c r="S115" s="73"/>
    </row>
    <row r="116" spans="1:19" ht="38.25" x14ac:dyDescent="0.25">
      <c r="A116" s="34" t="str">
        <f>'2 lentelė'!A116</f>
        <v>3.1.1.1.5</v>
      </c>
      <c r="B116" s="34" t="str">
        <f>'2 lentelė'!B116</f>
        <v>R080014-060700-1217</v>
      </c>
      <c r="C116" s="35" t="str">
        <f>'2 lentelė'!C116</f>
        <v xml:space="preserve">Geriamojo vandens tiekimo ir nuotekų tvarkymo sistemų renovavimas ir plėtra Šilalės rajone (Kaltinėnuose, Traksėdyje) </v>
      </c>
      <c r="D116" s="35" t="str">
        <f>'2 lentelė'!D116</f>
        <v>UAB „Šilalės vandenys“</v>
      </c>
      <c r="E116" s="34" t="str">
        <f>'2 lentelė'!E116</f>
        <v>AM</v>
      </c>
      <c r="F116" s="35" t="str">
        <f>'2 lentelė'!F116</f>
        <v>Šilalės rajonas</v>
      </c>
      <c r="G116" s="34" t="str">
        <f>'2 lentelė'!G116</f>
        <v>05.3.2-APVA-R-014</v>
      </c>
      <c r="H116" s="34" t="str">
        <f>'2 lentelė'!H116</f>
        <v>R</v>
      </c>
      <c r="I116" s="34">
        <f>'2 lentelė'!I116</f>
        <v>0</v>
      </c>
      <c r="J116" s="42">
        <f>'2 lentelė'!J116</f>
        <v>444870</v>
      </c>
      <c r="K116" s="42">
        <f>'2 lentelė'!K116</f>
        <v>320131.20000000001</v>
      </c>
      <c r="L116" s="42">
        <f>'2 lentelė'!L116</f>
        <v>0</v>
      </c>
      <c r="M116" s="42">
        <f>'2 lentelė'!M116</f>
        <v>0</v>
      </c>
      <c r="N116" s="42">
        <f>'2 lentelė'!N116</f>
        <v>0</v>
      </c>
      <c r="O116" s="42">
        <f>'2 lentelė'!O116</f>
        <v>124738.8</v>
      </c>
      <c r="P116" s="30">
        <f>'2 lentelė'!P116</f>
        <v>0</v>
      </c>
      <c r="Q116" s="63">
        <v>2020</v>
      </c>
      <c r="R116" s="65"/>
      <c r="S116" s="73"/>
    </row>
    <row r="117" spans="1:19" ht="51" x14ac:dyDescent="0.25">
      <c r="A117" s="34" t="str">
        <f>'2 lentelė'!A117</f>
        <v>3.1.1.1.6</v>
      </c>
      <c r="B117" s="34" t="str">
        <f>'2 lentelė'!B117</f>
        <v>R080014-070000-1218</v>
      </c>
      <c r="C117" s="35" t="str">
        <f>'2 lentelė'!C117</f>
        <v>Nuotekų tinklų plėtra Pagėgių savivaldybėje (Mažaičiuose)</v>
      </c>
      <c r="D117" s="35" t="str">
        <f>'2 lentelė'!D117</f>
        <v>UAB Pagėgių komunalinis ūkis</v>
      </c>
      <c r="E117" s="34" t="str">
        <f>'2 lentelė'!E117</f>
        <v>AM</v>
      </c>
      <c r="F117" s="35" t="str">
        <f>'2 lentelė'!F117</f>
        <v>Pagėgių savivaldybė</v>
      </c>
      <c r="G117" s="34" t="str">
        <f>'2 lentelė'!G117</f>
        <v>05.3.2-APVA-R-014</v>
      </c>
      <c r="H117" s="34" t="str">
        <f>'2 lentelė'!H117</f>
        <v>R</v>
      </c>
      <c r="I117" s="34">
        <f>'2 lentelė'!I117</f>
        <v>0</v>
      </c>
      <c r="J117" s="42">
        <f>'2 lentelė'!J117</f>
        <v>136161.48000000001</v>
      </c>
      <c r="K117" s="42">
        <f>'2 lentelė'!K117</f>
        <v>29723.21</v>
      </c>
      <c r="L117" s="42">
        <f>'2 lentelė'!L117</f>
        <v>0</v>
      </c>
      <c r="M117" s="42">
        <f>'2 lentelė'!M117</f>
        <v>0</v>
      </c>
      <c r="N117" s="42">
        <f>'2 lentelė'!N117</f>
        <v>0</v>
      </c>
      <c r="O117" s="42">
        <f>'2 lentelė'!O117</f>
        <v>106438.27</v>
      </c>
      <c r="P117" s="30">
        <f>'2 lentelė'!P117</f>
        <v>0</v>
      </c>
      <c r="Q117" s="63">
        <v>2019</v>
      </c>
      <c r="R117" s="65"/>
      <c r="S117" s="73"/>
    </row>
    <row r="118" spans="1:19" ht="38.25" x14ac:dyDescent="0.25">
      <c r="A118" s="34" t="str">
        <f>'2 lentelė'!A118</f>
        <v>3.1.1.1.7</v>
      </c>
      <c r="B118" s="34" t="str">
        <f>'2 lentelė'!B118</f>
        <v>R080014-070650-1219</v>
      </c>
      <c r="C118" s="35" t="str">
        <f>'2 lentelė'!C118</f>
        <v>Vandens tiekimo ir nuotekų tvarkymo infrastruktūros plėtra Jurbarko mieste</v>
      </c>
      <c r="D118" s="35" t="str">
        <f>'2 lentelė'!D118</f>
        <v>UAB „Jurbarko vandenys“</v>
      </c>
      <c r="E118" s="34" t="str">
        <f>'2 lentelė'!E118</f>
        <v>AM</v>
      </c>
      <c r="F118" s="35" t="str">
        <f>'2 lentelė'!F118</f>
        <v>Jurbarko rajonas</v>
      </c>
      <c r="G118" s="34" t="str">
        <f>'2 lentelė'!G118</f>
        <v>05.3.2-APVA-R-014</v>
      </c>
      <c r="H118" s="34" t="str">
        <f>'2 lentelė'!H118</f>
        <v>R</v>
      </c>
      <c r="I118" s="34">
        <f>'2 lentelė'!I118</f>
        <v>0</v>
      </c>
      <c r="J118" s="42">
        <f>'2 lentelė'!J118</f>
        <v>548947.86</v>
      </c>
      <c r="K118" s="42">
        <f>'2 lentelė'!K118</f>
        <v>274473.93</v>
      </c>
      <c r="L118" s="42">
        <f>'2 lentelė'!L118</f>
        <v>0</v>
      </c>
      <c r="M118" s="42">
        <f>'2 lentelė'!M118</f>
        <v>0</v>
      </c>
      <c r="N118" s="42">
        <f>'2 lentelė'!N118</f>
        <v>0</v>
      </c>
      <c r="O118" s="42">
        <f>'2 lentelė'!O118</f>
        <v>274473.93</v>
      </c>
      <c r="P118" s="30">
        <f>'2 lentelė'!P118</f>
        <v>0</v>
      </c>
      <c r="Q118" s="63">
        <v>2020</v>
      </c>
      <c r="R118" s="65"/>
      <c r="S118" s="73"/>
    </row>
    <row r="119" spans="1:19" ht="38.25" x14ac:dyDescent="0.25">
      <c r="A119" s="34" t="str">
        <f>'2 lentelė'!A119</f>
        <v>3.1.1.1.8</v>
      </c>
      <c r="B119" s="34" t="str">
        <f>'2 lentelė'!B119</f>
        <v>R080014-060750-1220</v>
      </c>
      <c r="C119" s="35" t="str">
        <f>'2 lentelė'!C119</f>
        <v>Geriamojo vandens tiekimo ir nuotekų tvarkymo sistemų renovavimas ir plėtra Tauragės rajone (papildomi darbai)</v>
      </c>
      <c r="D119" s="35" t="str">
        <f>'2 lentelė'!D119</f>
        <v>UAB „Tauragės vandenys“</v>
      </c>
      <c r="E119" s="34" t="str">
        <f>'2 lentelė'!E119</f>
        <v>AM</v>
      </c>
      <c r="F119" s="35" t="str">
        <f>'2 lentelė'!F119</f>
        <v>Tauragės rajonas</v>
      </c>
      <c r="G119" s="34" t="str">
        <f>'2 lentelė'!G119</f>
        <v>05.3.2-APVA-R-014</v>
      </c>
      <c r="H119" s="34" t="str">
        <f>'2 lentelė'!H119</f>
        <v>R</v>
      </c>
      <c r="I119" s="34">
        <f>'2 lentelė'!I119</f>
        <v>0</v>
      </c>
      <c r="J119" s="42">
        <f>'2 lentelė'!J119</f>
        <v>646255.83000000007</v>
      </c>
      <c r="K119" s="42">
        <f>'2 lentelė'!K119</f>
        <v>150423.45000000001</v>
      </c>
      <c r="L119" s="42">
        <f>'2 lentelė'!L119</f>
        <v>0</v>
      </c>
      <c r="M119" s="42">
        <f>'2 lentelė'!M119</f>
        <v>150423.45000000001</v>
      </c>
      <c r="N119" s="42">
        <f>'2 lentelė'!N119</f>
        <v>0</v>
      </c>
      <c r="O119" s="42">
        <f>'2 lentelė'!O119</f>
        <v>345408.93</v>
      </c>
      <c r="P119" s="30">
        <f>'2 lentelė'!P119</f>
        <v>0</v>
      </c>
      <c r="Q119" s="63">
        <v>2020</v>
      </c>
      <c r="R119" s="65"/>
      <c r="S119" s="73"/>
    </row>
    <row r="120" spans="1:19" x14ac:dyDescent="0.25">
      <c r="A120" s="38" t="str">
        <f>'2 lentelė'!A120</f>
        <v>3.1.1.2</v>
      </c>
      <c r="B120" s="38" t="str">
        <f>'2 lentelė'!B120</f>
        <v/>
      </c>
      <c r="C120" s="39" t="str">
        <f>'2 lentelė'!C120</f>
        <v>Priemonė: Paviršinių nuotekų sistemų tvarkymas</v>
      </c>
      <c r="D120" s="38">
        <f>'2 lentelė'!D120</f>
        <v>0</v>
      </c>
      <c r="E120" s="38">
        <f>'2 lentelė'!E120</f>
        <v>0</v>
      </c>
      <c r="F120" s="38">
        <f>'2 lentelė'!F120</f>
        <v>0</v>
      </c>
      <c r="G120" s="38">
        <f>'2 lentelė'!G120</f>
        <v>0</v>
      </c>
      <c r="H120" s="38">
        <f>'2 lentelė'!H120</f>
        <v>0</v>
      </c>
      <c r="I120" s="38">
        <f>'2 lentelė'!I120</f>
        <v>0</v>
      </c>
      <c r="J120" s="41">
        <f>'2 lentelė'!J120</f>
        <v>0</v>
      </c>
      <c r="K120" s="41">
        <f>'2 lentelė'!K120</f>
        <v>0</v>
      </c>
      <c r="L120" s="41">
        <f>'2 lentelė'!L120</f>
        <v>0</v>
      </c>
      <c r="M120" s="41">
        <f>'2 lentelė'!M120</f>
        <v>0</v>
      </c>
      <c r="N120" s="41">
        <f>'2 lentelė'!N120</f>
        <v>0</v>
      </c>
      <c r="O120" s="41">
        <f>'2 lentelė'!O120</f>
        <v>0</v>
      </c>
      <c r="P120" s="41">
        <f>'2 lentelė'!P120</f>
        <v>0</v>
      </c>
      <c r="Q120" s="62">
        <v>0</v>
      </c>
      <c r="R120" s="70"/>
      <c r="S120" s="50"/>
    </row>
    <row r="121" spans="1:19" ht="38.25" x14ac:dyDescent="0.25">
      <c r="A121" s="34" t="str">
        <f>'2 lentelė'!A121</f>
        <v>3.1.1.2.1</v>
      </c>
      <c r="B121" s="34" t="str">
        <f>'2 lentelė'!B121</f>
        <v>R080007-080000-1222</v>
      </c>
      <c r="C121" s="35" t="str">
        <f>'2 lentelė'!C121</f>
        <v>Paviršinių nuotekų sistemų  tvarkymas Tauragės mieste</v>
      </c>
      <c r="D121" s="35" t="str">
        <f>'2 lentelė'!D121</f>
        <v>UAB „Tauragės vandenys“</v>
      </c>
      <c r="E121" s="34" t="str">
        <f>'2 lentelė'!E121</f>
        <v>AM</v>
      </c>
      <c r="F121" s="34" t="str">
        <f>'2 lentelė'!F121</f>
        <v>Tauragės rajonas</v>
      </c>
      <c r="G121" s="34" t="str">
        <f>'2 lentelė'!G121</f>
        <v>05.1.1-APVA-R-007</v>
      </c>
      <c r="H121" s="34" t="str">
        <f>'2 lentelė'!H121</f>
        <v>R</v>
      </c>
      <c r="I121" s="34">
        <f>'2 lentelė'!I121</f>
        <v>0</v>
      </c>
      <c r="J121" s="42">
        <f>'2 lentelė'!J121</f>
        <v>1681106.52</v>
      </c>
      <c r="K121" s="42">
        <f>'2 lentelė'!K121</f>
        <v>252165.98</v>
      </c>
      <c r="L121" s="42">
        <f>'2 lentelė'!L121</f>
        <v>0</v>
      </c>
      <c r="M121" s="42">
        <f>'2 lentelė'!M121</f>
        <v>0</v>
      </c>
      <c r="N121" s="42">
        <f>'2 lentelė'!N121</f>
        <v>0</v>
      </c>
      <c r="O121" s="42">
        <f>'2 lentelė'!O121</f>
        <v>1428940.54</v>
      </c>
      <c r="P121" s="30">
        <f>'2 lentelė'!P121</f>
        <v>0</v>
      </c>
      <c r="Q121" s="63">
        <v>2020</v>
      </c>
      <c r="R121" s="65"/>
      <c r="S121" s="73"/>
    </row>
    <row r="122" spans="1:19" ht="25.5" x14ac:dyDescent="0.25">
      <c r="A122" s="36" t="str">
        <f>'2 lentelė'!A122</f>
        <v>3.1.2.</v>
      </c>
      <c r="B122" s="36" t="str">
        <f>'2 lentelė'!B122</f>
        <v/>
      </c>
      <c r="C122" s="37" t="str">
        <f>'2 lentelė'!C122</f>
        <v>Uždavinys. Plėsti atliekų tvarkymo infrastruktūrą, mažinti sąvartyne šalinamų atliekų kiekį.</v>
      </c>
      <c r="D122" s="36">
        <f>'2 lentelė'!D122</f>
        <v>0</v>
      </c>
      <c r="E122" s="36">
        <f>'2 lentelė'!E122</f>
        <v>0</v>
      </c>
      <c r="F122" s="36">
        <f>'2 lentelė'!F122</f>
        <v>0</v>
      </c>
      <c r="G122" s="36">
        <f>'2 lentelė'!G122</f>
        <v>0</v>
      </c>
      <c r="H122" s="36">
        <f>'2 lentelė'!H122</f>
        <v>0</v>
      </c>
      <c r="I122" s="36">
        <f>'2 lentelė'!I122</f>
        <v>0</v>
      </c>
      <c r="J122" s="40">
        <f>'2 lentelė'!J122</f>
        <v>0</v>
      </c>
      <c r="K122" s="40">
        <f>'2 lentelė'!K122</f>
        <v>0</v>
      </c>
      <c r="L122" s="40">
        <f>'2 lentelė'!L122</f>
        <v>0</v>
      </c>
      <c r="M122" s="40">
        <f>'2 lentelė'!M122</f>
        <v>0</v>
      </c>
      <c r="N122" s="40">
        <f>'2 lentelė'!N122</f>
        <v>0</v>
      </c>
      <c r="O122" s="40">
        <f>'2 lentelė'!O122</f>
        <v>0</v>
      </c>
      <c r="P122" s="40">
        <f>'2 lentelė'!P122</f>
        <v>0</v>
      </c>
      <c r="Q122" s="61">
        <v>0</v>
      </c>
      <c r="R122" s="69"/>
      <c r="S122" s="49"/>
    </row>
    <row r="123" spans="1:19" ht="25.5" x14ac:dyDescent="0.25">
      <c r="A123" s="38" t="str">
        <f>'2 lentelė'!A123</f>
        <v>3.1.2.1</v>
      </c>
      <c r="B123" s="38" t="str">
        <f>'2 lentelė'!B123</f>
        <v/>
      </c>
      <c r="C123" s="39" t="str">
        <f>'2 lentelė'!C123</f>
        <v>Priemonė: Komunalinių atliekų tvarkymo infrastruktūros plėtra</v>
      </c>
      <c r="D123" s="38">
        <f>'2 lentelė'!D123</f>
        <v>0</v>
      </c>
      <c r="E123" s="38">
        <f>'2 lentelė'!E123</f>
        <v>0</v>
      </c>
      <c r="F123" s="38">
        <f>'2 lentelė'!F123</f>
        <v>0</v>
      </c>
      <c r="G123" s="38">
        <f>'2 lentelė'!G123</f>
        <v>0</v>
      </c>
      <c r="H123" s="38">
        <f>'2 lentelė'!H123</f>
        <v>0</v>
      </c>
      <c r="I123" s="38">
        <f>'2 lentelė'!I123</f>
        <v>0</v>
      </c>
      <c r="J123" s="41">
        <f>'2 lentelė'!J123</f>
        <v>0</v>
      </c>
      <c r="K123" s="41">
        <f>'2 lentelė'!K123</f>
        <v>0</v>
      </c>
      <c r="L123" s="41">
        <f>'2 lentelė'!L123</f>
        <v>0</v>
      </c>
      <c r="M123" s="41">
        <f>'2 lentelė'!M123</f>
        <v>0</v>
      </c>
      <c r="N123" s="41">
        <f>'2 lentelė'!N123</f>
        <v>0</v>
      </c>
      <c r="O123" s="41">
        <f>'2 lentelė'!O123</f>
        <v>0</v>
      </c>
      <c r="P123" s="41">
        <f>'2 lentelė'!P123</f>
        <v>0</v>
      </c>
      <c r="Q123" s="62">
        <v>0</v>
      </c>
      <c r="R123" s="70"/>
      <c r="S123" s="50"/>
    </row>
    <row r="124" spans="1:19" ht="25.5" x14ac:dyDescent="0.25">
      <c r="A124" s="34" t="str">
        <f>'2 lentelė'!A124</f>
        <v>3.1.2.1.1</v>
      </c>
      <c r="B124" s="34" t="str">
        <f>'2 lentelė'!B124</f>
        <v>R080008-050000-1225</v>
      </c>
      <c r="C124" s="35" t="str">
        <f>'2 lentelė'!C124</f>
        <v>Tauragės regiono komunalinių atliekų tvarkymo infrastruktūros plėtra</v>
      </c>
      <c r="D124" s="34" t="str">
        <f>'2 lentelė'!D124</f>
        <v>TRATC</v>
      </c>
      <c r="E124" s="34" t="str">
        <f>'2 lentelė'!E124</f>
        <v>AM</v>
      </c>
      <c r="F124" s="34" t="str">
        <f>'2 lentelė'!F124</f>
        <v>Tauragės apskritis</v>
      </c>
      <c r="G124" s="34" t="str">
        <f>'2 lentelė'!G124</f>
        <v>05.2.1-APVA-R-008</v>
      </c>
      <c r="H124" s="34" t="str">
        <f>'2 lentelė'!H124</f>
        <v>R</v>
      </c>
      <c r="I124" s="34">
        <f>'2 lentelė'!I124</f>
        <v>0</v>
      </c>
      <c r="J124" s="42">
        <f>'2 lentelė'!J124</f>
        <v>2800256.02</v>
      </c>
      <c r="K124" s="42">
        <f>'2 lentelė'!K124</f>
        <v>0</v>
      </c>
      <c r="L124" s="42">
        <f>'2 lentelė'!L124</f>
        <v>0</v>
      </c>
      <c r="M124" s="42">
        <f>'2 lentelė'!M124</f>
        <v>0</v>
      </c>
      <c r="N124" s="42">
        <f>'2 lentelė'!N124</f>
        <v>420038.40000000002</v>
      </c>
      <c r="O124" s="42">
        <f>'2 lentelė'!O124</f>
        <v>2380217.62</v>
      </c>
      <c r="P124" s="30">
        <f>'2 lentelė'!P124</f>
        <v>0</v>
      </c>
      <c r="Q124" s="63">
        <v>2018</v>
      </c>
      <c r="R124" s="65"/>
      <c r="S124" s="73">
        <v>-1</v>
      </c>
    </row>
    <row r="125" spans="1:19" ht="38.25" x14ac:dyDescent="0.25">
      <c r="A125" s="36" t="str">
        <f>'2 lentelė'!A125</f>
        <v>3.2.</v>
      </c>
      <c r="B125" s="36" t="str">
        <f>'2 lentelė'!B125</f>
        <v/>
      </c>
      <c r="C125" s="37" t="str">
        <f>'2 lentelė'!C125</f>
        <v>Tikslas. Saugoti ir tausojančiai naudoti regiono kraštovaizdį, užtikrinant tinkamą jo planavimą, naudojimą ir tvarkymą.</v>
      </c>
      <c r="D125" s="36">
        <f>'2 lentelė'!D125</f>
        <v>0</v>
      </c>
      <c r="E125" s="36">
        <f>'2 lentelė'!E125</f>
        <v>0</v>
      </c>
      <c r="F125" s="36">
        <f>'2 lentelė'!F125</f>
        <v>0</v>
      </c>
      <c r="G125" s="36">
        <f>'2 lentelė'!G125</f>
        <v>0</v>
      </c>
      <c r="H125" s="36">
        <f>'2 lentelė'!H125</f>
        <v>0</v>
      </c>
      <c r="I125" s="36">
        <f>'2 lentelė'!I125</f>
        <v>0</v>
      </c>
      <c r="J125" s="40">
        <f>'2 lentelė'!J125</f>
        <v>0</v>
      </c>
      <c r="K125" s="40">
        <f>'2 lentelė'!K125</f>
        <v>0</v>
      </c>
      <c r="L125" s="40">
        <f>'2 lentelė'!L125</f>
        <v>0</v>
      </c>
      <c r="M125" s="40">
        <f>'2 lentelė'!M125</f>
        <v>0</v>
      </c>
      <c r="N125" s="40">
        <f>'2 lentelė'!N125</f>
        <v>0</v>
      </c>
      <c r="O125" s="40">
        <f>'2 lentelė'!O125</f>
        <v>0</v>
      </c>
      <c r="P125" s="40">
        <f>'2 lentelė'!P125</f>
        <v>0</v>
      </c>
      <c r="Q125" s="61">
        <v>0</v>
      </c>
      <c r="R125" s="69"/>
      <c r="S125" s="49"/>
    </row>
    <row r="126" spans="1:19" ht="38.25" x14ac:dyDescent="0.25">
      <c r="A126" s="36" t="str">
        <f>'2 lentelė'!A126</f>
        <v>3.2.1.</v>
      </c>
      <c r="B126" s="36" t="str">
        <f>'2 lentelė'!B126</f>
        <v/>
      </c>
      <c r="C126" s="37" t="str">
        <f>'2 lentelė'!C126</f>
        <v>Uždavinys. Padidinti kraštovaizdžio planavimo, tvarkymo ir racionalaus naudojimo bei apsaugos efektyvumą.</v>
      </c>
      <c r="D126" s="36">
        <f>'2 lentelė'!D126</f>
        <v>0</v>
      </c>
      <c r="E126" s="36">
        <f>'2 lentelė'!E126</f>
        <v>0</v>
      </c>
      <c r="F126" s="36">
        <f>'2 lentelė'!F126</f>
        <v>0</v>
      </c>
      <c r="G126" s="36">
        <f>'2 lentelė'!G126</f>
        <v>0</v>
      </c>
      <c r="H126" s="36">
        <f>'2 lentelė'!H126</f>
        <v>0</v>
      </c>
      <c r="I126" s="36">
        <f>'2 lentelė'!I126</f>
        <v>0</v>
      </c>
      <c r="J126" s="40">
        <f>'2 lentelė'!J126</f>
        <v>0</v>
      </c>
      <c r="K126" s="40">
        <f>'2 lentelė'!K126</f>
        <v>0</v>
      </c>
      <c r="L126" s="40">
        <f>'2 lentelė'!L126</f>
        <v>0</v>
      </c>
      <c r="M126" s="40">
        <f>'2 lentelė'!M126</f>
        <v>0</v>
      </c>
      <c r="N126" s="40">
        <f>'2 lentelė'!N126</f>
        <v>0</v>
      </c>
      <c r="O126" s="40">
        <f>'2 lentelė'!O126</f>
        <v>0</v>
      </c>
      <c r="P126" s="40">
        <f>'2 lentelė'!P126</f>
        <v>0</v>
      </c>
      <c r="Q126" s="61">
        <v>0</v>
      </c>
      <c r="R126" s="69"/>
      <c r="S126" s="49"/>
    </row>
    <row r="127" spans="1:19" x14ac:dyDescent="0.25">
      <c r="A127" s="38" t="str">
        <f>'2 lentelė'!A127</f>
        <v>3.2.1.1</v>
      </c>
      <c r="B127" s="38" t="str">
        <f>'2 lentelė'!B127</f>
        <v/>
      </c>
      <c r="C127" s="39" t="str">
        <f>'2 lentelė'!C127</f>
        <v>Priemonė: Kraštovaizdžio apsauga</v>
      </c>
      <c r="D127" s="38">
        <f>'2 lentelė'!D127</f>
        <v>0</v>
      </c>
      <c r="E127" s="38">
        <f>'2 lentelė'!E127</f>
        <v>0</v>
      </c>
      <c r="F127" s="38">
        <f>'2 lentelė'!F127</f>
        <v>0</v>
      </c>
      <c r="G127" s="38">
        <f>'2 lentelė'!G127</f>
        <v>0</v>
      </c>
      <c r="H127" s="38">
        <f>'2 lentelė'!H127</f>
        <v>0</v>
      </c>
      <c r="I127" s="38">
        <f>'2 lentelė'!I127</f>
        <v>0</v>
      </c>
      <c r="J127" s="41">
        <f>'2 lentelė'!J127</f>
        <v>0</v>
      </c>
      <c r="K127" s="41">
        <f>'2 lentelė'!K127</f>
        <v>0</v>
      </c>
      <c r="L127" s="41">
        <f>'2 lentelė'!L127</f>
        <v>0</v>
      </c>
      <c r="M127" s="41">
        <f>'2 lentelė'!M127</f>
        <v>0</v>
      </c>
      <c r="N127" s="41">
        <f>'2 lentelė'!N127</f>
        <v>0</v>
      </c>
      <c r="O127" s="41">
        <f>'2 lentelė'!O127</f>
        <v>0</v>
      </c>
      <c r="P127" s="41">
        <f>'2 lentelė'!P127</f>
        <v>0</v>
      </c>
      <c r="Q127" s="62">
        <v>0</v>
      </c>
      <c r="R127" s="70"/>
      <c r="S127" s="50"/>
    </row>
    <row r="128" spans="1:19" ht="25.5" x14ac:dyDescent="0.25">
      <c r="A128" s="34" t="str">
        <f>'2 lentelė'!A128</f>
        <v>3.2.1.1.1</v>
      </c>
      <c r="B128" s="34" t="str">
        <f>'2 lentelė'!B128</f>
        <v>R080019-380000-1229</v>
      </c>
      <c r="C128" s="35" t="str">
        <f>'2 lentelė'!C128</f>
        <v>Kraštovaizdžio apsaugos gerinimas Pagėgių savivaldybėje</v>
      </c>
      <c r="D128" s="34" t="str">
        <f>'2 lentelė'!D128</f>
        <v>PSA</v>
      </c>
      <c r="E128" s="34" t="str">
        <f>'2 lentelė'!E128</f>
        <v>AM</v>
      </c>
      <c r="F128" s="34" t="str">
        <f>'2 lentelė'!F128</f>
        <v>Pagėgių savivaldybė</v>
      </c>
      <c r="G128" s="34" t="str">
        <f>'2 lentelė'!G128</f>
        <v xml:space="preserve">05.5.1-APVA-R-019 </v>
      </c>
      <c r="H128" s="34" t="str">
        <f>'2 lentelė'!H128</f>
        <v>R</v>
      </c>
      <c r="I128" s="34">
        <f>'2 lentelė'!I128</f>
        <v>0</v>
      </c>
      <c r="J128" s="42">
        <f>'2 lentelė'!J128</f>
        <v>363047.26</v>
      </c>
      <c r="K128" s="42">
        <f>'2 lentelė'!K128</f>
        <v>54457.09</v>
      </c>
      <c r="L128" s="42">
        <f>'2 lentelė'!L128</f>
        <v>0</v>
      </c>
      <c r="M128" s="42">
        <f>'2 lentelė'!M128</f>
        <v>0</v>
      </c>
      <c r="N128" s="42">
        <f>'2 lentelė'!N128</f>
        <v>0</v>
      </c>
      <c r="O128" s="42">
        <f>'2 lentelė'!O128</f>
        <v>308590.17</v>
      </c>
      <c r="P128" s="30">
        <f>'2 lentelė'!P128</f>
        <v>0</v>
      </c>
      <c r="Q128" s="63">
        <v>2018</v>
      </c>
      <c r="R128" s="65"/>
      <c r="S128" s="73">
        <v>-1</v>
      </c>
    </row>
    <row r="129" spans="1:19" ht="25.5" x14ac:dyDescent="0.25">
      <c r="A129" s="34" t="str">
        <f>'2 lentelė'!A129</f>
        <v>3.2.1.1.2</v>
      </c>
      <c r="B129" s="34" t="str">
        <f>'2 lentelė'!B129</f>
        <v>R080019-380000-1230</v>
      </c>
      <c r="C129" s="35" t="str">
        <f>'2 lentelė'!C129</f>
        <v>Bešeimininkių apleistų statinių likvidavimas Jurbarko rajone</v>
      </c>
      <c r="D129" s="34" t="str">
        <f>'2 lentelė'!D129</f>
        <v>JRSA</v>
      </c>
      <c r="E129" s="34" t="str">
        <f>'2 lentelė'!E129</f>
        <v>AM</v>
      </c>
      <c r="F129" s="34" t="str">
        <f>'2 lentelė'!F129</f>
        <v>Jurbarko rajonas</v>
      </c>
      <c r="G129" s="34" t="str">
        <f>'2 lentelė'!G129</f>
        <v xml:space="preserve">05.5.1-APVA-R-019 </v>
      </c>
      <c r="H129" s="34" t="str">
        <f>'2 lentelė'!H129</f>
        <v>R</v>
      </c>
      <c r="I129" s="34">
        <f>'2 lentelė'!I129</f>
        <v>0</v>
      </c>
      <c r="J129" s="42">
        <f>'2 lentelė'!J129</f>
        <v>53554.71</v>
      </c>
      <c r="K129" s="42">
        <f>'2 lentelė'!K129</f>
        <v>8033.21</v>
      </c>
      <c r="L129" s="42">
        <f>'2 lentelė'!L129</f>
        <v>0</v>
      </c>
      <c r="M129" s="42">
        <f>'2 lentelė'!M129</f>
        <v>0</v>
      </c>
      <c r="N129" s="42">
        <f>'2 lentelė'!N129</f>
        <v>0</v>
      </c>
      <c r="O129" s="42">
        <f>'2 lentelė'!O129</f>
        <v>45521.5</v>
      </c>
      <c r="P129" s="15">
        <f>'2 lentelė'!P129</f>
        <v>0</v>
      </c>
      <c r="Q129" s="63">
        <v>2018</v>
      </c>
      <c r="R129" s="67">
        <v>43272</v>
      </c>
      <c r="S129" s="74"/>
    </row>
    <row r="130" spans="1:19" x14ac:dyDescent="0.25">
      <c r="A130" s="34" t="str">
        <f>'2 lentelė'!A130</f>
        <v>3.2.1.1.3</v>
      </c>
      <c r="B130" s="34" t="str">
        <f>'2 lentelė'!B130</f>
        <v>R080019-380000-1231</v>
      </c>
      <c r="C130" s="35" t="str">
        <f>'2 lentelė'!C130</f>
        <v>Kraštovaizdžio formavimas Jurbarko rajone</v>
      </c>
      <c r="D130" s="34" t="str">
        <f>'2 lentelė'!D130</f>
        <v>JRSA</v>
      </c>
      <c r="E130" s="34" t="str">
        <f>'2 lentelė'!E130</f>
        <v>AM</v>
      </c>
      <c r="F130" s="34" t="str">
        <f>'2 lentelė'!F130</f>
        <v>Jurbarko rajonas</v>
      </c>
      <c r="G130" s="34" t="str">
        <f>'2 lentelė'!G130</f>
        <v xml:space="preserve">05.5.1-APVA-R-019 </v>
      </c>
      <c r="H130" s="34" t="str">
        <f>'2 lentelė'!H130</f>
        <v>R</v>
      </c>
      <c r="I130" s="34">
        <f>'2 lentelė'!I130</f>
        <v>0</v>
      </c>
      <c r="J130" s="42">
        <f>'2 lentelė'!J130</f>
        <v>920732.19000000018</v>
      </c>
      <c r="K130" s="42">
        <f>'2 lentelė'!K130</f>
        <v>138109.82</v>
      </c>
      <c r="L130" s="42">
        <f>'2 lentelė'!L130</f>
        <v>0</v>
      </c>
      <c r="M130" s="42">
        <f>'2 lentelė'!M130</f>
        <v>0</v>
      </c>
      <c r="N130" s="42">
        <f>'2 lentelė'!N130</f>
        <v>0</v>
      </c>
      <c r="O130" s="42">
        <f>'2 lentelė'!O130</f>
        <v>782622.37000000011</v>
      </c>
      <c r="P130" s="14" t="str">
        <f>'2 lentelė'!P130</f>
        <v>-</v>
      </c>
      <c r="Q130" s="63">
        <v>2021</v>
      </c>
      <c r="R130" s="71"/>
      <c r="S130" s="75"/>
    </row>
    <row r="131" spans="1:19" x14ac:dyDescent="0.25">
      <c r="A131" s="34" t="str">
        <f>'2 lentelė'!A131</f>
        <v>3.2.1.1.4</v>
      </c>
      <c r="B131" s="34" t="str">
        <f>'2 lentelė'!B131</f>
        <v>R080019-380000-1232</v>
      </c>
      <c r="C131" s="35" t="str">
        <f>'2 lentelė'!C131</f>
        <v>Smalininkų uosto šlaitų ir pylimų tvarkymas</v>
      </c>
      <c r="D131" s="34" t="str">
        <f>'2 lentelė'!D131</f>
        <v>JRSA</v>
      </c>
      <c r="E131" s="34" t="str">
        <f>'2 lentelė'!E131</f>
        <v>AM</v>
      </c>
      <c r="F131" s="34" t="str">
        <f>'2 lentelė'!F131</f>
        <v>Jurbarko rajonas</v>
      </c>
      <c r="G131" s="34" t="str">
        <f>'2 lentelė'!G131</f>
        <v xml:space="preserve">05.5.1-APVA-R-019 </v>
      </c>
      <c r="H131" s="34" t="str">
        <f>'2 lentelė'!H131</f>
        <v>R</v>
      </c>
      <c r="I131" s="34">
        <f>'2 lentelė'!I131</f>
        <v>0</v>
      </c>
      <c r="J131" s="42">
        <f>'2 lentelė'!J131</f>
        <v>296511.84999999998</v>
      </c>
      <c r="K131" s="42">
        <f>'2 lentelė'!K131</f>
        <v>44476.78</v>
      </c>
      <c r="L131" s="42">
        <f>'2 lentelė'!L131</f>
        <v>0</v>
      </c>
      <c r="M131" s="42">
        <f>'2 lentelė'!M131</f>
        <v>0</v>
      </c>
      <c r="N131" s="42">
        <f>'2 lentelė'!N131</f>
        <v>0</v>
      </c>
      <c r="O131" s="42">
        <f>'2 lentelė'!O131</f>
        <v>252035.07</v>
      </c>
      <c r="P131" s="14" t="str">
        <f>'2 lentelė'!P131</f>
        <v>-</v>
      </c>
      <c r="Q131" s="63">
        <v>0</v>
      </c>
      <c r="R131" s="71"/>
      <c r="S131" s="75"/>
    </row>
    <row r="132" spans="1:19" ht="25.5" x14ac:dyDescent="0.25">
      <c r="A132" s="34" t="str">
        <f>'2 lentelė'!A132</f>
        <v>3.2.1.1.5</v>
      </c>
      <c r="B132" s="34" t="str">
        <f>'2 lentelė'!B132</f>
        <v>R080019-380000-1233</v>
      </c>
      <c r="C132" s="35" t="str">
        <f>'2 lentelė'!C132</f>
        <v xml:space="preserve">Kraštovaizdžio formavimas ir ekologinės būklės gerinimas Tauragės mieste  </v>
      </c>
      <c r="D132" s="34" t="str">
        <f>'2 lentelė'!D132</f>
        <v>TRSA</v>
      </c>
      <c r="E132" s="34" t="str">
        <f>'2 lentelė'!E132</f>
        <v>AM</v>
      </c>
      <c r="F132" s="34" t="str">
        <f>'2 lentelė'!F132</f>
        <v>Tauragės rajonas</v>
      </c>
      <c r="G132" s="34" t="str">
        <f>'2 lentelė'!G132</f>
        <v xml:space="preserve">05.5.1-APVA-R-019 </v>
      </c>
      <c r="H132" s="34" t="str">
        <f>'2 lentelė'!H132</f>
        <v>R</v>
      </c>
      <c r="I132" s="34">
        <f>'2 lentelė'!I132</f>
        <v>0</v>
      </c>
      <c r="J132" s="42">
        <f>'2 lentelė'!J132</f>
        <v>351002.55</v>
      </c>
      <c r="K132" s="42">
        <f>'2 lentelė'!K132</f>
        <v>52650.39</v>
      </c>
      <c r="L132" s="42">
        <f>'2 lentelė'!L132</f>
        <v>0</v>
      </c>
      <c r="M132" s="42">
        <f>'2 lentelė'!M132</f>
        <v>0</v>
      </c>
      <c r="N132" s="42">
        <f>'2 lentelė'!N132</f>
        <v>0</v>
      </c>
      <c r="O132" s="42">
        <f>'2 lentelė'!O132</f>
        <v>298352.15999999997</v>
      </c>
      <c r="P132" s="14" t="str">
        <f>'2 lentelė'!P132</f>
        <v>-</v>
      </c>
      <c r="Q132" s="63">
        <v>2019</v>
      </c>
      <c r="R132" s="71"/>
      <c r="S132" s="75"/>
    </row>
    <row r="133" spans="1:19" ht="15.75" x14ac:dyDescent="0.25">
      <c r="A133" s="34" t="str">
        <f>'2 lentelė'!A133</f>
        <v>3.2.1.1.6</v>
      </c>
      <c r="B133" s="34" t="str">
        <f>'2 lentelė'!B133</f>
        <v>R080019-380000-1234</v>
      </c>
      <c r="C133" s="35" t="str">
        <f>'2 lentelė'!C133</f>
        <v xml:space="preserve">Kraštovaizdžio formavimas  Šilalės mieste  </v>
      </c>
      <c r="D133" s="34" t="str">
        <f>'2 lentelė'!D133</f>
        <v>ŠRSA</v>
      </c>
      <c r="E133" s="34" t="str">
        <f>'2 lentelė'!E133</f>
        <v>AM</v>
      </c>
      <c r="F133" s="34" t="str">
        <f>'2 lentelė'!F133</f>
        <v>Šilalės rajonas</v>
      </c>
      <c r="G133" s="34" t="str">
        <f>'2 lentelė'!G133</f>
        <v xml:space="preserve">05.5.1-APVA-R-019 </v>
      </c>
      <c r="H133" s="34" t="str">
        <f>'2 lentelė'!H133</f>
        <v>R</v>
      </c>
      <c r="I133" s="34">
        <f>'2 lentelė'!I133</f>
        <v>0</v>
      </c>
      <c r="J133" s="42">
        <f>'2 lentelė'!J133</f>
        <v>419348</v>
      </c>
      <c r="K133" s="42">
        <f>'2 lentelė'!K133</f>
        <v>62902.2</v>
      </c>
      <c r="L133" s="42">
        <f>'2 lentelė'!L133</f>
        <v>0</v>
      </c>
      <c r="M133" s="42">
        <f>'2 lentelė'!M133</f>
        <v>0</v>
      </c>
      <c r="N133" s="42">
        <f>'2 lentelė'!N133</f>
        <v>0</v>
      </c>
      <c r="O133" s="42">
        <f>'2 lentelė'!O133</f>
        <v>356445.8</v>
      </c>
      <c r="P133" s="15">
        <f>'2 lentelė'!P133</f>
        <v>0</v>
      </c>
      <c r="Q133" s="63">
        <v>2019</v>
      </c>
      <c r="R133" s="66"/>
      <c r="S133" s="74"/>
    </row>
    <row r="134" spans="1:19" ht="51" x14ac:dyDescent="0.25">
      <c r="A134" s="34" t="str">
        <f>'2 lentelė'!A134</f>
        <v>3.2.1.1.7</v>
      </c>
      <c r="B134" s="34" t="str">
        <f>'2 lentelė'!B134</f>
        <v>R080019-380000-1235</v>
      </c>
      <c r="C134" s="35" t="str">
        <f>'2 lentelė'!C134</f>
        <v>Šilalės rajono savivaldybės teritorijos bendrojo plano  gamtinio karkaso sprendinių koregavimas  ir bešeimininkių apleistų pastatų likvidavimas  rajone</v>
      </c>
      <c r="D134" s="34" t="str">
        <f>'2 lentelė'!D134</f>
        <v>ŠRSA</v>
      </c>
      <c r="E134" s="34" t="str">
        <f>'2 lentelė'!E134</f>
        <v>AM</v>
      </c>
      <c r="F134" s="34" t="str">
        <f>'2 lentelė'!F134</f>
        <v>Šilalės rajonas</v>
      </c>
      <c r="G134" s="34" t="str">
        <f>'2 lentelė'!G134</f>
        <v xml:space="preserve">05.5.1-APVA-R-019 </v>
      </c>
      <c r="H134" s="34" t="str">
        <f>'2 lentelė'!H134</f>
        <v>R</v>
      </c>
      <c r="I134" s="34">
        <f>'2 lentelė'!I134</f>
        <v>0</v>
      </c>
      <c r="J134" s="42">
        <f>'2 lentelė'!J134</f>
        <v>129411.77</v>
      </c>
      <c r="K134" s="42">
        <f>'2 lentelė'!K134</f>
        <v>19411.77</v>
      </c>
      <c r="L134" s="42">
        <f>'2 lentelė'!L134</f>
        <v>0</v>
      </c>
      <c r="M134" s="42">
        <f>'2 lentelė'!M134</f>
        <v>0</v>
      </c>
      <c r="N134" s="42">
        <f>'2 lentelė'!N134</f>
        <v>0</v>
      </c>
      <c r="O134" s="42">
        <f>'2 lentelė'!O134</f>
        <v>110000</v>
      </c>
      <c r="P134" s="15">
        <f>'2 lentelė'!P134</f>
        <v>0</v>
      </c>
      <c r="Q134" s="63">
        <v>2021</v>
      </c>
      <c r="R134" s="66"/>
      <c r="S134" s="74"/>
    </row>
    <row r="138" spans="1:19" x14ac:dyDescent="0.25">
      <c r="R138" s="118"/>
    </row>
    <row r="139" spans="1:19" x14ac:dyDescent="0.25">
      <c r="R139" s="118"/>
    </row>
    <row r="140" spans="1:19" x14ac:dyDescent="0.25">
      <c r="R140" s="118"/>
    </row>
  </sheetData>
  <autoFilter ref="A1:S134"/>
  <mergeCells count="3">
    <mergeCell ref="A2:I2"/>
    <mergeCell ref="Q2:S2"/>
    <mergeCell ref="J2:P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showZeros="0" workbookViewId="0">
      <pane ySplit="4" topLeftCell="A5" activePane="bottomLeft" state="frozen"/>
      <selection activeCell="D1" sqref="D1"/>
      <selection pane="bottomLeft" activeCell="J137" sqref="J137:K137"/>
    </sheetView>
  </sheetViews>
  <sheetFormatPr defaultRowHeight="15" x14ac:dyDescent="0.25"/>
  <cols>
    <col min="1" max="1" width="11.7109375" customWidth="1"/>
    <col min="2" max="2" width="18.5703125" customWidth="1"/>
    <col min="3" max="3" width="46.5703125" customWidth="1"/>
    <col min="4" max="5" width="11.28515625" customWidth="1"/>
    <col min="6" max="6" width="12.42578125" customWidth="1"/>
    <col min="7" max="7" width="11" customWidth="1"/>
    <col min="10" max="10" width="10" customWidth="1"/>
    <col min="11" max="11" width="11.28515625" customWidth="1"/>
    <col min="12" max="12" width="9" customWidth="1"/>
    <col min="14" max="14" width="9.28515625" bestFit="1" customWidth="1"/>
    <col min="16" max="16" width="9.28515625" bestFit="1" customWidth="1"/>
    <col min="18" max="18" width="9.28515625" bestFit="1" customWidth="1"/>
    <col min="20" max="20" width="10" bestFit="1" customWidth="1"/>
    <col min="21" max="21" width="10.7109375" style="6" customWidth="1"/>
  </cols>
  <sheetData>
    <row r="1" spans="1:23" ht="15.75" x14ac:dyDescent="0.25">
      <c r="A1" s="1" t="s">
        <v>49</v>
      </c>
    </row>
    <row r="2" spans="1:23" x14ac:dyDescent="0.25">
      <c r="A2" s="129" t="s">
        <v>13</v>
      </c>
      <c r="B2" s="129"/>
      <c r="C2" s="129"/>
      <c r="D2" s="129"/>
      <c r="E2" s="129"/>
      <c r="F2" s="129"/>
      <c r="G2" s="129"/>
      <c r="H2" s="129"/>
      <c r="I2" s="129"/>
      <c r="J2" s="131" t="s">
        <v>14</v>
      </c>
      <c r="K2" s="132"/>
      <c r="L2" s="132"/>
      <c r="M2" s="132"/>
      <c r="N2" s="132"/>
      <c r="O2" s="132"/>
      <c r="P2" s="132"/>
      <c r="Q2" s="132"/>
      <c r="R2" s="132"/>
      <c r="S2" s="132"/>
      <c r="T2" s="132"/>
      <c r="U2" s="132"/>
      <c r="V2" s="132"/>
      <c r="W2" s="133"/>
    </row>
    <row r="3" spans="1:23" ht="57" customHeight="1" x14ac:dyDescent="0.25">
      <c r="A3" s="18" t="s">
        <v>4</v>
      </c>
      <c r="B3" s="18" t="s">
        <v>114</v>
      </c>
      <c r="C3" s="18" t="s">
        <v>16</v>
      </c>
      <c r="D3" s="26" t="s">
        <v>120</v>
      </c>
      <c r="E3" s="18" t="s">
        <v>17</v>
      </c>
      <c r="F3" s="18" t="s">
        <v>18</v>
      </c>
      <c r="G3" s="18" t="s">
        <v>19</v>
      </c>
      <c r="H3" s="18" t="s">
        <v>44</v>
      </c>
      <c r="I3" s="18" t="s">
        <v>45</v>
      </c>
      <c r="J3" s="129" t="s">
        <v>22</v>
      </c>
      <c r="K3" s="129"/>
      <c r="L3" s="129" t="s">
        <v>23</v>
      </c>
      <c r="M3" s="129"/>
      <c r="N3" s="129" t="s">
        <v>24</v>
      </c>
      <c r="O3" s="129"/>
      <c r="P3" s="129" t="s">
        <v>25</v>
      </c>
      <c r="Q3" s="129"/>
      <c r="R3" s="129" t="s">
        <v>26</v>
      </c>
      <c r="S3" s="129"/>
      <c r="T3" s="131" t="s">
        <v>27</v>
      </c>
      <c r="U3" s="133"/>
      <c r="V3" s="134" t="s">
        <v>121</v>
      </c>
      <c r="W3" s="135"/>
    </row>
    <row r="4" spans="1:23" ht="15.75" x14ac:dyDescent="0.25">
      <c r="A4" s="16" t="s">
        <v>31</v>
      </c>
      <c r="B4" s="16"/>
      <c r="C4" s="16" t="s">
        <v>0</v>
      </c>
      <c r="D4" s="15"/>
      <c r="E4" s="15"/>
      <c r="F4" s="15"/>
      <c r="G4" s="15"/>
      <c r="H4" s="15"/>
      <c r="I4" s="15"/>
      <c r="J4" s="14" t="s">
        <v>50</v>
      </c>
      <c r="K4" s="14" t="s">
        <v>51</v>
      </c>
      <c r="L4" s="14" t="s">
        <v>50</v>
      </c>
      <c r="M4" s="14" t="s">
        <v>52</v>
      </c>
      <c r="N4" s="14" t="s">
        <v>50</v>
      </c>
      <c r="O4" s="14" t="s">
        <v>52</v>
      </c>
      <c r="P4" s="14" t="s">
        <v>50</v>
      </c>
      <c r="Q4" s="14" t="s">
        <v>52</v>
      </c>
      <c r="R4" s="14" t="s">
        <v>50</v>
      </c>
      <c r="S4" s="14" t="s">
        <v>52</v>
      </c>
      <c r="T4" s="14" t="s">
        <v>50</v>
      </c>
      <c r="U4" s="14" t="s">
        <v>52</v>
      </c>
      <c r="V4" s="14" t="s">
        <v>50</v>
      </c>
      <c r="W4" s="14" t="s">
        <v>52</v>
      </c>
    </row>
    <row r="5" spans="1:23" ht="38.25" x14ac:dyDescent="0.25">
      <c r="A5" s="36" t="s">
        <v>32</v>
      </c>
      <c r="B5" s="36" t="s">
        <v>181</v>
      </c>
      <c r="C5" s="37" t="s">
        <v>182</v>
      </c>
      <c r="D5" s="36">
        <v>0</v>
      </c>
      <c r="E5" s="36">
        <v>0</v>
      </c>
      <c r="F5" s="36">
        <v>0</v>
      </c>
      <c r="G5" s="36">
        <v>0</v>
      </c>
      <c r="H5" s="36">
        <v>0</v>
      </c>
      <c r="I5" s="36">
        <v>0</v>
      </c>
      <c r="J5" s="36"/>
      <c r="K5" s="36"/>
      <c r="L5" s="36"/>
      <c r="M5" s="36"/>
      <c r="N5" s="36"/>
      <c r="O5" s="36"/>
      <c r="P5" s="36"/>
      <c r="Q5" s="36"/>
      <c r="R5" s="36"/>
      <c r="S5" s="36"/>
      <c r="T5" s="36"/>
      <c r="U5" s="36"/>
      <c r="V5" s="36"/>
      <c r="W5" s="36"/>
    </row>
    <row r="6" spans="1:23" ht="38.25" x14ac:dyDescent="0.25">
      <c r="A6" s="36" t="s">
        <v>6</v>
      </c>
      <c r="B6" s="36" t="s">
        <v>181</v>
      </c>
      <c r="C6" s="37" t="s">
        <v>183</v>
      </c>
      <c r="D6" s="36">
        <v>0</v>
      </c>
      <c r="E6" s="36">
        <v>0</v>
      </c>
      <c r="F6" s="36">
        <v>0</v>
      </c>
      <c r="G6" s="36">
        <v>0</v>
      </c>
      <c r="H6" s="36">
        <v>0</v>
      </c>
      <c r="I6" s="36">
        <v>0</v>
      </c>
      <c r="J6" s="36"/>
      <c r="K6" s="36"/>
      <c r="L6" s="36"/>
      <c r="M6" s="36"/>
      <c r="N6" s="36"/>
      <c r="O6" s="36"/>
      <c r="P6" s="36"/>
      <c r="Q6" s="36"/>
      <c r="R6" s="36"/>
      <c r="S6" s="36"/>
      <c r="T6" s="36"/>
      <c r="U6" s="36"/>
      <c r="V6" s="36"/>
      <c r="W6" s="36"/>
    </row>
    <row r="7" spans="1:23" ht="25.5" x14ac:dyDescent="0.25">
      <c r="A7" s="38" t="s">
        <v>34</v>
      </c>
      <c r="B7" s="38" t="s">
        <v>181</v>
      </c>
      <c r="C7" s="39" t="s">
        <v>184</v>
      </c>
      <c r="D7" s="38">
        <v>0</v>
      </c>
      <c r="E7" s="38">
        <v>0</v>
      </c>
      <c r="F7" s="38">
        <v>0</v>
      </c>
      <c r="G7" s="38">
        <v>0</v>
      </c>
      <c r="H7" s="38">
        <v>0</v>
      </c>
      <c r="I7" s="38">
        <v>0</v>
      </c>
      <c r="J7" s="38"/>
      <c r="K7" s="38"/>
      <c r="L7" s="38"/>
      <c r="M7" s="38"/>
      <c r="N7" s="38"/>
      <c r="O7" s="38"/>
      <c r="P7" s="38"/>
      <c r="Q7" s="38"/>
      <c r="R7" s="38"/>
      <c r="S7" s="38"/>
      <c r="T7" s="38"/>
      <c r="U7" s="38"/>
      <c r="V7" s="38"/>
      <c r="W7" s="38"/>
    </row>
    <row r="8" spans="1:23" ht="25.5" x14ac:dyDescent="0.25">
      <c r="A8" s="34" t="s">
        <v>35</v>
      </c>
      <c r="B8" s="34" t="s">
        <v>185</v>
      </c>
      <c r="C8" s="35" t="s">
        <v>186</v>
      </c>
      <c r="D8" s="34" t="s">
        <v>187</v>
      </c>
      <c r="E8" s="34" t="s">
        <v>188</v>
      </c>
      <c r="F8" s="34" t="s">
        <v>189</v>
      </c>
      <c r="G8" s="34" t="s">
        <v>190</v>
      </c>
      <c r="H8" s="34" t="s">
        <v>191</v>
      </c>
      <c r="I8" s="34">
        <v>0</v>
      </c>
      <c r="J8" s="76">
        <v>996471.76</v>
      </c>
      <c r="K8" s="76">
        <f>M8+O8+Q8+S8+U8</f>
        <v>975848.52</v>
      </c>
      <c r="L8" s="76">
        <v>74735.38</v>
      </c>
      <c r="M8" s="76">
        <v>73188.639999999999</v>
      </c>
      <c r="N8" s="76">
        <v>74735.38</v>
      </c>
      <c r="O8" s="76">
        <v>73188.639999999999</v>
      </c>
      <c r="P8" s="76">
        <v>0</v>
      </c>
      <c r="Q8" s="76"/>
      <c r="R8" s="76">
        <v>0</v>
      </c>
      <c r="S8" s="76"/>
      <c r="T8" s="76">
        <v>847001</v>
      </c>
      <c r="U8" s="76">
        <v>829471.24</v>
      </c>
      <c r="V8" s="76"/>
      <c r="W8" s="76"/>
    </row>
    <row r="9" spans="1:23" x14ac:dyDescent="0.25">
      <c r="A9" s="34" t="s">
        <v>36</v>
      </c>
      <c r="B9" s="34" t="s">
        <v>192</v>
      </c>
      <c r="C9" s="35" t="s">
        <v>193</v>
      </c>
      <c r="D9" s="34" t="s">
        <v>194</v>
      </c>
      <c r="E9" s="34" t="s">
        <v>188</v>
      </c>
      <c r="F9" s="34" t="s">
        <v>195</v>
      </c>
      <c r="G9" s="34" t="s">
        <v>190</v>
      </c>
      <c r="H9" s="34" t="s">
        <v>191</v>
      </c>
      <c r="I9" s="34">
        <v>0</v>
      </c>
      <c r="J9" s="76">
        <v>870553</v>
      </c>
      <c r="K9" s="76">
        <f>M9+O9+Q9+S9+U9</f>
        <v>865441.34</v>
      </c>
      <c r="L9" s="76">
        <v>65292</v>
      </c>
      <c r="M9" s="76">
        <v>64908.11</v>
      </c>
      <c r="N9" s="76">
        <v>65291</v>
      </c>
      <c r="O9" s="76">
        <v>64908.1</v>
      </c>
      <c r="P9" s="76">
        <v>0</v>
      </c>
      <c r="Q9" s="76"/>
      <c r="R9" s="76">
        <v>0</v>
      </c>
      <c r="S9" s="76"/>
      <c r="T9" s="76">
        <v>739970</v>
      </c>
      <c r="U9" s="76">
        <v>735625.13</v>
      </c>
      <c r="V9" s="76"/>
      <c r="W9" s="76"/>
    </row>
    <row r="10" spans="1:23" x14ac:dyDescent="0.25">
      <c r="A10" s="38" t="s">
        <v>37</v>
      </c>
      <c r="B10" s="38" t="s">
        <v>181</v>
      </c>
      <c r="C10" s="39" t="s">
        <v>196</v>
      </c>
      <c r="D10" s="38">
        <v>0</v>
      </c>
      <c r="E10" s="38">
        <v>0</v>
      </c>
      <c r="F10" s="38">
        <v>0</v>
      </c>
      <c r="G10" s="38">
        <v>0</v>
      </c>
      <c r="H10" s="38">
        <v>0</v>
      </c>
      <c r="I10" s="38">
        <v>0</v>
      </c>
      <c r="J10" s="77">
        <v>0</v>
      </c>
      <c r="K10" s="77"/>
      <c r="L10" s="77">
        <v>0</v>
      </c>
      <c r="M10" s="77"/>
      <c r="N10" s="77">
        <v>0</v>
      </c>
      <c r="O10" s="77"/>
      <c r="P10" s="77">
        <v>0</v>
      </c>
      <c r="Q10" s="77"/>
      <c r="R10" s="77">
        <v>0</v>
      </c>
      <c r="S10" s="77"/>
      <c r="T10" s="77">
        <v>0</v>
      </c>
      <c r="U10" s="77"/>
      <c r="V10" s="77"/>
      <c r="W10" s="77"/>
    </row>
    <row r="11" spans="1:23" ht="25.5" x14ac:dyDescent="0.25">
      <c r="A11" s="34" t="s">
        <v>38</v>
      </c>
      <c r="B11" s="34" t="s">
        <v>197</v>
      </c>
      <c r="C11" s="35" t="s">
        <v>198</v>
      </c>
      <c r="D11" s="34" t="s">
        <v>199</v>
      </c>
      <c r="E11" s="34" t="s">
        <v>188</v>
      </c>
      <c r="F11" s="34" t="s">
        <v>200</v>
      </c>
      <c r="G11" s="34" t="s">
        <v>201</v>
      </c>
      <c r="H11" s="34" t="s">
        <v>191</v>
      </c>
      <c r="I11" s="34" t="s">
        <v>202</v>
      </c>
      <c r="J11" s="76">
        <v>613921.55000000005</v>
      </c>
      <c r="K11" s="76">
        <f>M11+O11+Q11+S11+U11</f>
        <v>477665.92000000004</v>
      </c>
      <c r="L11" s="76">
        <v>128382.2</v>
      </c>
      <c r="M11" s="76">
        <v>23883.31</v>
      </c>
      <c r="N11" s="76">
        <v>51109.41</v>
      </c>
      <c r="O11" s="76">
        <v>47766.59</v>
      </c>
      <c r="P11" s="76">
        <v>0</v>
      </c>
      <c r="Q11" s="76"/>
      <c r="R11" s="76">
        <v>0</v>
      </c>
      <c r="S11" s="76"/>
      <c r="T11" s="76">
        <v>434429.94</v>
      </c>
      <c r="U11" s="76">
        <v>406016.02</v>
      </c>
      <c r="V11" s="76"/>
      <c r="W11" s="76"/>
    </row>
    <row r="12" spans="1:23" ht="38.25" x14ac:dyDescent="0.25">
      <c r="A12" s="34" t="s">
        <v>39</v>
      </c>
      <c r="B12" s="34" t="s">
        <v>203</v>
      </c>
      <c r="C12" s="35" t="s">
        <v>204</v>
      </c>
      <c r="D12" s="34" t="s">
        <v>199</v>
      </c>
      <c r="E12" s="34" t="s">
        <v>188</v>
      </c>
      <c r="F12" s="34" t="s">
        <v>200</v>
      </c>
      <c r="G12" s="34" t="s">
        <v>201</v>
      </c>
      <c r="H12" s="34" t="s">
        <v>191</v>
      </c>
      <c r="I12" s="34" t="s">
        <v>202</v>
      </c>
      <c r="J12" s="76">
        <v>351133</v>
      </c>
      <c r="K12" s="76">
        <f>M12+O12+Q12+S12+U12</f>
        <v>351133</v>
      </c>
      <c r="L12" s="76">
        <v>17556.650000000001</v>
      </c>
      <c r="M12" s="76">
        <v>8778.33</v>
      </c>
      <c r="N12" s="76">
        <v>35113.300000000003</v>
      </c>
      <c r="O12" s="76">
        <v>43891.62</v>
      </c>
      <c r="P12" s="76">
        <v>0</v>
      </c>
      <c r="Q12" s="76"/>
      <c r="R12" s="76">
        <v>0</v>
      </c>
      <c r="S12" s="76"/>
      <c r="T12" s="76">
        <v>298463.05</v>
      </c>
      <c r="U12" s="76">
        <v>298463.05</v>
      </c>
      <c r="V12" s="76"/>
      <c r="W12" s="76"/>
    </row>
    <row r="13" spans="1:23" ht="25.5" x14ac:dyDescent="0.25">
      <c r="A13" s="38" t="s">
        <v>205</v>
      </c>
      <c r="B13" s="38" t="s">
        <v>181</v>
      </c>
      <c r="C13" s="39" t="s">
        <v>206</v>
      </c>
      <c r="D13" s="38">
        <v>0</v>
      </c>
      <c r="E13" s="38">
        <v>0</v>
      </c>
      <c r="F13" s="38">
        <v>0</v>
      </c>
      <c r="G13" s="38">
        <v>0</v>
      </c>
      <c r="H13" s="38">
        <v>0</v>
      </c>
      <c r="I13" s="38">
        <v>0</v>
      </c>
      <c r="J13" s="77">
        <v>0</v>
      </c>
      <c r="K13" s="77"/>
      <c r="L13" s="77">
        <v>0</v>
      </c>
      <c r="M13" s="77"/>
      <c r="N13" s="77">
        <v>0</v>
      </c>
      <c r="O13" s="77"/>
      <c r="P13" s="77">
        <v>0</v>
      </c>
      <c r="Q13" s="77"/>
      <c r="R13" s="77">
        <v>0</v>
      </c>
      <c r="S13" s="77"/>
      <c r="T13" s="77">
        <v>0</v>
      </c>
      <c r="U13" s="77"/>
      <c r="V13" s="77"/>
      <c r="W13" s="77"/>
    </row>
    <row r="14" spans="1:23" ht="38.25" x14ac:dyDescent="0.25">
      <c r="A14" s="34" t="s">
        <v>207</v>
      </c>
      <c r="B14" s="34" t="s">
        <v>208</v>
      </c>
      <c r="C14" s="35" t="s">
        <v>209</v>
      </c>
      <c r="D14" s="34" t="s">
        <v>194</v>
      </c>
      <c r="E14" s="34" t="s">
        <v>188</v>
      </c>
      <c r="F14" s="34" t="s">
        <v>210</v>
      </c>
      <c r="G14" s="34" t="s">
        <v>211</v>
      </c>
      <c r="H14" s="34" t="s">
        <v>212</v>
      </c>
      <c r="I14" s="34" t="s">
        <v>202</v>
      </c>
      <c r="J14" s="76">
        <v>1436769.54</v>
      </c>
      <c r="K14" s="76">
        <f>M14+O14+Q14+S14+U14</f>
        <v>1549326.72</v>
      </c>
      <c r="L14" s="76">
        <v>76668</v>
      </c>
      <c r="M14" s="76">
        <v>603758.72</v>
      </c>
      <c r="N14" s="76">
        <v>491201.54</v>
      </c>
      <c r="O14" s="76">
        <v>76668</v>
      </c>
      <c r="P14" s="76">
        <v>0</v>
      </c>
      <c r="Q14" s="76"/>
      <c r="R14" s="76">
        <v>0</v>
      </c>
      <c r="S14" s="76"/>
      <c r="T14" s="76">
        <v>868900</v>
      </c>
      <c r="U14" s="76">
        <v>868900</v>
      </c>
      <c r="V14" s="76"/>
      <c r="W14" s="76"/>
    </row>
    <row r="15" spans="1:23" ht="25.5" x14ac:dyDescent="0.25">
      <c r="A15" s="38" t="s">
        <v>213</v>
      </c>
      <c r="B15" s="38" t="s">
        <v>181</v>
      </c>
      <c r="C15" s="39" t="s">
        <v>214</v>
      </c>
      <c r="D15" s="38">
        <v>0</v>
      </c>
      <c r="E15" s="38">
        <v>0</v>
      </c>
      <c r="F15" s="38">
        <v>0</v>
      </c>
      <c r="G15" s="38">
        <v>0</v>
      </c>
      <c r="H15" s="38">
        <v>0</v>
      </c>
      <c r="I15" s="38">
        <v>0</v>
      </c>
      <c r="J15" s="77">
        <v>0</v>
      </c>
      <c r="K15" s="77"/>
      <c r="L15" s="77">
        <v>0</v>
      </c>
      <c r="M15" s="77"/>
      <c r="N15" s="77">
        <v>0</v>
      </c>
      <c r="O15" s="77"/>
      <c r="P15" s="77">
        <v>0</v>
      </c>
      <c r="Q15" s="77"/>
      <c r="R15" s="77">
        <v>0</v>
      </c>
      <c r="S15" s="77"/>
      <c r="T15" s="77">
        <v>0</v>
      </c>
      <c r="U15" s="77"/>
      <c r="V15" s="77"/>
      <c r="W15" s="77"/>
    </row>
    <row r="16" spans="1:23" ht="25.5" x14ac:dyDescent="0.25">
      <c r="A16" s="34" t="s">
        <v>215</v>
      </c>
      <c r="B16" s="34" t="s">
        <v>216</v>
      </c>
      <c r="C16" s="35" t="s">
        <v>217</v>
      </c>
      <c r="D16" s="34" t="s">
        <v>218</v>
      </c>
      <c r="E16" s="34" t="s">
        <v>188</v>
      </c>
      <c r="F16" s="34" t="s">
        <v>219</v>
      </c>
      <c r="G16" s="34" t="s">
        <v>220</v>
      </c>
      <c r="H16" s="34" t="s">
        <v>191</v>
      </c>
      <c r="I16" s="34" t="s">
        <v>202</v>
      </c>
      <c r="J16" s="76">
        <v>364031.13</v>
      </c>
      <c r="K16" s="76">
        <f>M16+O16+Q16+S16+U16</f>
        <v>364031.13</v>
      </c>
      <c r="L16" s="76">
        <v>27302.34</v>
      </c>
      <c r="M16" s="76">
        <v>27302.34</v>
      </c>
      <c r="N16" s="76">
        <v>27302.33</v>
      </c>
      <c r="O16" s="76">
        <v>27302.33</v>
      </c>
      <c r="P16" s="76">
        <v>0</v>
      </c>
      <c r="Q16" s="76"/>
      <c r="R16" s="76">
        <v>0</v>
      </c>
      <c r="S16" s="76"/>
      <c r="T16" s="76">
        <v>309426.46000000002</v>
      </c>
      <c r="U16" s="76">
        <v>309426.46000000002</v>
      </c>
      <c r="V16" s="76"/>
      <c r="W16" s="76"/>
    </row>
    <row r="17" spans="1:23" ht="51" x14ac:dyDescent="0.25">
      <c r="A17" s="36" t="s">
        <v>221</v>
      </c>
      <c r="B17" s="36" t="s">
        <v>181</v>
      </c>
      <c r="C17" s="37" t="s">
        <v>222</v>
      </c>
      <c r="D17" s="36">
        <v>0</v>
      </c>
      <c r="E17" s="36">
        <v>0</v>
      </c>
      <c r="F17" s="36">
        <v>0</v>
      </c>
      <c r="G17" s="36">
        <v>0</v>
      </c>
      <c r="H17" s="36">
        <v>0</v>
      </c>
      <c r="I17" s="36">
        <v>0</v>
      </c>
      <c r="J17" s="78">
        <v>0</v>
      </c>
      <c r="K17" s="78"/>
      <c r="L17" s="78">
        <v>0</v>
      </c>
      <c r="M17" s="78"/>
      <c r="N17" s="78">
        <v>0</v>
      </c>
      <c r="O17" s="78"/>
      <c r="P17" s="78">
        <v>0</v>
      </c>
      <c r="Q17" s="78"/>
      <c r="R17" s="78">
        <v>0</v>
      </c>
      <c r="S17" s="78"/>
      <c r="T17" s="78">
        <v>0</v>
      </c>
      <c r="U17" s="78"/>
      <c r="V17" s="78"/>
      <c r="W17" s="78"/>
    </row>
    <row r="18" spans="1:23" ht="25.5" x14ac:dyDescent="0.25">
      <c r="A18" s="38" t="s">
        <v>223</v>
      </c>
      <c r="B18" s="38" t="s">
        <v>181</v>
      </c>
      <c r="C18" s="39" t="s">
        <v>224</v>
      </c>
      <c r="D18" s="38" t="s">
        <v>225</v>
      </c>
      <c r="E18" s="38" t="s">
        <v>226</v>
      </c>
      <c r="F18" s="38" t="s">
        <v>227</v>
      </c>
      <c r="G18" s="38" t="s">
        <v>228</v>
      </c>
      <c r="H18" s="38" t="s">
        <v>191</v>
      </c>
      <c r="I18" s="38">
        <v>0</v>
      </c>
      <c r="J18" s="77">
        <v>0</v>
      </c>
      <c r="K18" s="77"/>
      <c r="L18" s="77">
        <v>0</v>
      </c>
      <c r="M18" s="77"/>
      <c r="N18" s="77">
        <v>0</v>
      </c>
      <c r="O18" s="77"/>
      <c r="P18" s="77">
        <v>0</v>
      </c>
      <c r="Q18" s="77"/>
      <c r="R18" s="77">
        <v>0</v>
      </c>
      <c r="S18" s="77"/>
      <c r="T18" s="77">
        <v>3321362</v>
      </c>
      <c r="U18" s="77">
        <v>2851772</v>
      </c>
      <c r="V18" s="77"/>
      <c r="W18" s="77"/>
    </row>
    <row r="19" spans="1:23" ht="38.25" x14ac:dyDescent="0.25">
      <c r="A19" s="36" t="s">
        <v>229</v>
      </c>
      <c r="B19" s="36" t="s">
        <v>181</v>
      </c>
      <c r="C19" s="37" t="s">
        <v>230</v>
      </c>
      <c r="D19" s="36">
        <v>0</v>
      </c>
      <c r="E19" s="36">
        <v>0</v>
      </c>
      <c r="F19" s="36">
        <v>0</v>
      </c>
      <c r="G19" s="36">
        <v>0</v>
      </c>
      <c r="H19" s="36">
        <v>0</v>
      </c>
      <c r="I19" s="36">
        <v>0</v>
      </c>
      <c r="J19" s="78">
        <v>0</v>
      </c>
      <c r="K19" s="78"/>
      <c r="L19" s="78">
        <v>0</v>
      </c>
      <c r="M19" s="78"/>
      <c r="N19" s="78">
        <v>0</v>
      </c>
      <c r="O19" s="78"/>
      <c r="P19" s="78">
        <v>0</v>
      </c>
      <c r="Q19" s="78"/>
      <c r="R19" s="78">
        <v>0</v>
      </c>
      <c r="S19" s="78"/>
      <c r="T19" s="78">
        <v>0</v>
      </c>
      <c r="U19" s="78"/>
      <c r="V19" s="78"/>
      <c r="W19" s="78"/>
    </row>
    <row r="20" spans="1:23" ht="18.75" customHeight="1" x14ac:dyDescent="0.25">
      <c r="A20" s="36" t="s">
        <v>231</v>
      </c>
      <c r="B20" s="36" t="s">
        <v>181</v>
      </c>
      <c r="C20" s="37" t="s">
        <v>232</v>
      </c>
      <c r="D20" s="36">
        <v>0</v>
      </c>
      <c r="E20" s="36">
        <v>0</v>
      </c>
      <c r="F20" s="36">
        <v>0</v>
      </c>
      <c r="G20" s="36">
        <v>0</v>
      </c>
      <c r="H20" s="36">
        <v>0</v>
      </c>
      <c r="I20" s="36">
        <v>0</v>
      </c>
      <c r="J20" s="78">
        <v>0</v>
      </c>
      <c r="K20" s="78"/>
      <c r="L20" s="78">
        <v>0</v>
      </c>
      <c r="M20" s="78"/>
      <c r="N20" s="78">
        <v>0</v>
      </c>
      <c r="O20" s="78"/>
      <c r="P20" s="78">
        <v>0</v>
      </c>
      <c r="Q20" s="78"/>
      <c r="R20" s="78">
        <v>0</v>
      </c>
      <c r="S20" s="78"/>
      <c r="T20" s="78">
        <v>0</v>
      </c>
      <c r="U20" s="78"/>
      <c r="V20" s="78"/>
      <c r="W20" s="78"/>
    </row>
    <row r="21" spans="1:23" ht="25.5" x14ac:dyDescent="0.25">
      <c r="A21" s="38" t="s">
        <v>233</v>
      </c>
      <c r="B21" s="38" t="s">
        <v>181</v>
      </c>
      <c r="C21" s="39" t="s">
        <v>234</v>
      </c>
      <c r="D21" s="38">
        <v>0</v>
      </c>
      <c r="E21" s="38">
        <v>0</v>
      </c>
      <c r="F21" s="38">
        <v>0</v>
      </c>
      <c r="G21" s="38">
        <v>0</v>
      </c>
      <c r="H21" s="38">
        <v>0</v>
      </c>
      <c r="I21" s="38">
        <v>0</v>
      </c>
      <c r="J21" s="77">
        <v>0</v>
      </c>
      <c r="K21" s="77"/>
      <c r="L21" s="77">
        <v>0</v>
      </c>
      <c r="M21" s="77"/>
      <c r="N21" s="77">
        <v>0</v>
      </c>
      <c r="O21" s="77"/>
      <c r="P21" s="77">
        <v>0</v>
      </c>
      <c r="Q21" s="77"/>
      <c r="R21" s="77">
        <v>0</v>
      </c>
      <c r="S21" s="77"/>
      <c r="T21" s="77">
        <v>0</v>
      </c>
      <c r="U21" s="77"/>
      <c r="V21" s="77"/>
      <c r="W21" s="77"/>
    </row>
    <row r="22" spans="1:23" ht="25.5" x14ac:dyDescent="0.25">
      <c r="A22" s="34" t="s">
        <v>235</v>
      </c>
      <c r="B22" s="34" t="s">
        <v>236</v>
      </c>
      <c r="C22" s="35" t="s">
        <v>237</v>
      </c>
      <c r="D22" s="34" t="s">
        <v>187</v>
      </c>
      <c r="E22" s="34" t="s">
        <v>238</v>
      </c>
      <c r="F22" s="34" t="s">
        <v>239</v>
      </c>
      <c r="G22" s="34" t="s">
        <v>240</v>
      </c>
      <c r="H22" s="34" t="s">
        <v>191</v>
      </c>
      <c r="I22" s="34">
        <v>0</v>
      </c>
      <c r="J22" s="76">
        <v>822057.65</v>
      </c>
      <c r="K22" s="76">
        <f>M22+O22+Q22+S22+U22</f>
        <v>799037.74</v>
      </c>
      <c r="L22" s="76">
        <v>123308.65</v>
      </c>
      <c r="M22" s="76">
        <v>119855.67</v>
      </c>
      <c r="N22" s="76">
        <v>0</v>
      </c>
      <c r="O22" s="76"/>
      <c r="P22" s="76">
        <v>0</v>
      </c>
      <c r="Q22" s="76"/>
      <c r="R22" s="76">
        <v>0</v>
      </c>
      <c r="S22" s="76"/>
      <c r="T22" s="76">
        <v>698749</v>
      </c>
      <c r="U22" s="76">
        <v>679182.07</v>
      </c>
      <c r="V22" s="76"/>
      <c r="W22" s="76"/>
    </row>
    <row r="23" spans="1:23" ht="25.5" x14ac:dyDescent="0.25">
      <c r="A23" s="34" t="s">
        <v>241</v>
      </c>
      <c r="B23" s="34" t="s">
        <v>242</v>
      </c>
      <c r="C23" s="35" t="s">
        <v>243</v>
      </c>
      <c r="D23" s="34" t="s">
        <v>199</v>
      </c>
      <c r="E23" s="34" t="s">
        <v>238</v>
      </c>
      <c r="F23" s="34" t="s">
        <v>244</v>
      </c>
      <c r="G23" s="34" t="s">
        <v>240</v>
      </c>
      <c r="H23" s="34" t="s">
        <v>191</v>
      </c>
      <c r="I23" s="34" t="s">
        <v>202</v>
      </c>
      <c r="J23" s="76">
        <v>288232.7</v>
      </c>
      <c r="K23" s="76">
        <f>M23+O23+Q23+S23+U23</f>
        <v>287934.65999999997</v>
      </c>
      <c r="L23" s="76">
        <v>43234.91</v>
      </c>
      <c r="M23" s="76">
        <v>40176.93</v>
      </c>
      <c r="N23" s="76">
        <v>0</v>
      </c>
      <c r="O23" s="76"/>
      <c r="P23" s="76">
        <v>0</v>
      </c>
      <c r="Q23" s="76"/>
      <c r="R23" s="76">
        <v>0</v>
      </c>
      <c r="S23" s="76">
        <v>20088.46</v>
      </c>
      <c r="T23" s="76">
        <v>244997.79</v>
      </c>
      <c r="U23" s="76">
        <v>227669.27</v>
      </c>
      <c r="V23" s="76"/>
      <c r="W23" s="76"/>
    </row>
    <row r="24" spans="1:23" ht="25.5" x14ac:dyDescent="0.25">
      <c r="A24" s="34" t="s">
        <v>245</v>
      </c>
      <c r="B24" s="34" t="s">
        <v>246</v>
      </c>
      <c r="C24" s="35" t="s">
        <v>247</v>
      </c>
      <c r="D24" s="34" t="s">
        <v>218</v>
      </c>
      <c r="E24" s="34" t="s">
        <v>238</v>
      </c>
      <c r="F24" s="34" t="s">
        <v>248</v>
      </c>
      <c r="G24" s="34" t="s">
        <v>240</v>
      </c>
      <c r="H24" s="34" t="s">
        <v>191</v>
      </c>
      <c r="I24" s="34" t="s">
        <v>202</v>
      </c>
      <c r="J24" s="76">
        <v>794019</v>
      </c>
      <c r="K24" s="76">
        <f>M24+O24+Q24+S24+U24</f>
        <v>510164.55</v>
      </c>
      <c r="L24" s="76">
        <v>59552</v>
      </c>
      <c r="M24" s="76">
        <v>38262.339999999997</v>
      </c>
      <c r="N24" s="76">
        <v>0</v>
      </c>
      <c r="O24" s="76"/>
      <c r="P24" s="76">
        <v>0</v>
      </c>
      <c r="Q24" s="76"/>
      <c r="R24" s="76">
        <v>59551</v>
      </c>
      <c r="S24" s="76">
        <v>38262.339999999997</v>
      </c>
      <c r="T24" s="76">
        <v>674916</v>
      </c>
      <c r="U24" s="76">
        <v>433639.87</v>
      </c>
      <c r="V24" s="76"/>
      <c r="W24" s="76"/>
    </row>
    <row r="25" spans="1:23" ht="25.5" x14ac:dyDescent="0.25">
      <c r="A25" s="34" t="s">
        <v>249</v>
      </c>
      <c r="B25" s="34" t="s">
        <v>250</v>
      </c>
      <c r="C25" s="35" t="s">
        <v>251</v>
      </c>
      <c r="D25" s="34" t="s">
        <v>218</v>
      </c>
      <c r="E25" s="34" t="s">
        <v>238</v>
      </c>
      <c r="F25" s="34" t="s">
        <v>248</v>
      </c>
      <c r="G25" s="34" t="s">
        <v>240</v>
      </c>
      <c r="H25" s="34" t="s">
        <v>191</v>
      </c>
      <c r="I25" s="34" t="s">
        <v>202</v>
      </c>
      <c r="J25" s="76">
        <v>194118</v>
      </c>
      <c r="K25" s="76">
        <f>M25+O25+Q25+S25+U25</f>
        <v>0</v>
      </c>
      <c r="L25" s="76">
        <v>64860</v>
      </c>
      <c r="M25" s="76"/>
      <c r="N25" s="76">
        <v>0</v>
      </c>
      <c r="O25" s="76"/>
      <c r="P25" s="76">
        <v>0</v>
      </c>
      <c r="Q25" s="76"/>
      <c r="R25" s="76">
        <v>14558</v>
      </c>
      <c r="S25" s="76"/>
      <c r="T25" s="76">
        <v>114700</v>
      </c>
      <c r="U25" s="76"/>
      <c r="V25" s="76"/>
      <c r="W25" s="76"/>
    </row>
    <row r="26" spans="1:23" ht="25.5" x14ac:dyDescent="0.25">
      <c r="A26" s="34" t="s">
        <v>252</v>
      </c>
      <c r="B26" s="34" t="s">
        <v>253</v>
      </c>
      <c r="C26" s="35" t="s">
        <v>254</v>
      </c>
      <c r="D26" s="34" t="s">
        <v>194</v>
      </c>
      <c r="E26" s="34" t="s">
        <v>238</v>
      </c>
      <c r="F26" s="34" t="s">
        <v>210</v>
      </c>
      <c r="G26" s="34" t="s">
        <v>240</v>
      </c>
      <c r="H26" s="34" t="s">
        <v>191</v>
      </c>
      <c r="I26" s="34" t="s">
        <v>202</v>
      </c>
      <c r="J26" s="76">
        <v>1284188.24</v>
      </c>
      <c r="K26" s="76">
        <f>M26+O26+Q26+S26+U26</f>
        <v>1284188.24</v>
      </c>
      <c r="L26" s="76">
        <v>192628.24</v>
      </c>
      <c r="M26" s="76">
        <v>192628.24</v>
      </c>
      <c r="N26" s="76">
        <v>0</v>
      </c>
      <c r="O26" s="76"/>
      <c r="P26" s="76">
        <v>0</v>
      </c>
      <c r="Q26" s="76"/>
      <c r="R26" s="76">
        <v>0</v>
      </c>
      <c r="S26" s="76"/>
      <c r="T26" s="76">
        <v>1091560</v>
      </c>
      <c r="U26" s="76">
        <v>1091560</v>
      </c>
      <c r="V26" s="76"/>
      <c r="W26" s="76"/>
    </row>
    <row r="27" spans="1:23" x14ac:dyDescent="0.25">
      <c r="A27" s="38" t="s">
        <v>255</v>
      </c>
      <c r="B27" s="38" t="s">
        <v>181</v>
      </c>
      <c r="C27" s="39" t="s">
        <v>256</v>
      </c>
      <c r="D27" s="38">
        <v>0</v>
      </c>
      <c r="E27" s="38">
        <v>0</v>
      </c>
      <c r="F27" s="38">
        <v>0</v>
      </c>
      <c r="G27" s="38">
        <v>0</v>
      </c>
      <c r="H27" s="38">
        <v>0</v>
      </c>
      <c r="I27" s="38">
        <v>0</v>
      </c>
      <c r="J27" s="77">
        <v>0</v>
      </c>
      <c r="K27" s="77"/>
      <c r="L27" s="77">
        <v>0</v>
      </c>
      <c r="M27" s="77"/>
      <c r="N27" s="77">
        <v>0</v>
      </c>
      <c r="O27" s="77"/>
      <c r="P27" s="77">
        <v>0</v>
      </c>
      <c r="Q27" s="77"/>
      <c r="R27" s="77">
        <v>0</v>
      </c>
      <c r="S27" s="77"/>
      <c r="T27" s="77">
        <v>0</v>
      </c>
      <c r="U27" s="77"/>
      <c r="V27" s="77"/>
      <c r="W27" s="77"/>
    </row>
    <row r="28" spans="1:23" x14ac:dyDescent="0.25">
      <c r="A28" s="34" t="s">
        <v>257</v>
      </c>
      <c r="B28" s="34" t="s">
        <v>258</v>
      </c>
      <c r="C28" s="35" t="s">
        <v>259</v>
      </c>
      <c r="D28" s="34" t="s">
        <v>194</v>
      </c>
      <c r="E28" s="34" t="s">
        <v>238</v>
      </c>
      <c r="F28" s="34" t="s">
        <v>210</v>
      </c>
      <c r="G28" s="34" t="s">
        <v>260</v>
      </c>
      <c r="H28" s="34" t="s">
        <v>191</v>
      </c>
      <c r="I28" s="34" t="s">
        <v>202</v>
      </c>
      <c r="J28" s="76">
        <v>772237</v>
      </c>
      <c r="K28" s="76">
        <f>M28+O28+Q28+S28+U28</f>
        <v>0</v>
      </c>
      <c r="L28" s="76">
        <v>115836</v>
      </c>
      <c r="M28" s="76"/>
      <c r="N28" s="76">
        <v>0</v>
      </c>
      <c r="O28" s="76"/>
      <c r="P28" s="76">
        <v>0</v>
      </c>
      <c r="Q28" s="76"/>
      <c r="R28" s="76">
        <v>0</v>
      </c>
      <c r="S28" s="76"/>
      <c r="T28" s="76">
        <v>656401</v>
      </c>
      <c r="U28" s="76"/>
      <c r="V28" s="76"/>
      <c r="W28" s="76"/>
    </row>
    <row r="29" spans="1:23" x14ac:dyDescent="0.25">
      <c r="A29" s="34" t="s">
        <v>261</v>
      </c>
      <c r="B29" s="34" t="s">
        <v>262</v>
      </c>
      <c r="C29" s="35" t="s">
        <v>263</v>
      </c>
      <c r="D29" s="34" t="s">
        <v>194</v>
      </c>
      <c r="E29" s="34" t="s">
        <v>238</v>
      </c>
      <c r="F29" s="34" t="s">
        <v>210</v>
      </c>
      <c r="G29" s="34" t="s">
        <v>264</v>
      </c>
      <c r="H29" s="34" t="s">
        <v>212</v>
      </c>
      <c r="I29" s="34" t="s">
        <v>202</v>
      </c>
      <c r="J29" s="76">
        <v>11900</v>
      </c>
      <c r="K29" s="76">
        <f>M29+O29+Q29+S29+U29</f>
        <v>11900</v>
      </c>
      <c r="L29" s="76">
        <v>1785</v>
      </c>
      <c r="M29" s="76">
        <v>1785</v>
      </c>
      <c r="N29" s="76">
        <v>0</v>
      </c>
      <c r="O29" s="76"/>
      <c r="P29" s="76">
        <v>0</v>
      </c>
      <c r="Q29" s="76"/>
      <c r="R29" s="76">
        <v>0</v>
      </c>
      <c r="S29" s="76"/>
      <c r="T29" s="76">
        <v>10115</v>
      </c>
      <c r="U29" s="76">
        <v>10115</v>
      </c>
      <c r="V29" s="76"/>
      <c r="W29" s="76"/>
    </row>
    <row r="30" spans="1:23" x14ac:dyDescent="0.25">
      <c r="A30" s="38" t="s">
        <v>265</v>
      </c>
      <c r="B30" s="38" t="s">
        <v>181</v>
      </c>
      <c r="C30" s="39" t="s">
        <v>266</v>
      </c>
      <c r="D30" s="38">
        <v>0</v>
      </c>
      <c r="E30" s="38">
        <v>0</v>
      </c>
      <c r="F30" s="38">
        <v>0</v>
      </c>
      <c r="G30" s="38">
        <v>0</v>
      </c>
      <c r="H30" s="38">
        <v>0</v>
      </c>
      <c r="I30" s="38">
        <v>0</v>
      </c>
      <c r="J30" s="77">
        <v>0</v>
      </c>
      <c r="K30" s="77"/>
      <c r="L30" s="77">
        <v>0</v>
      </c>
      <c r="M30" s="77"/>
      <c r="N30" s="77">
        <v>0</v>
      </c>
      <c r="O30" s="77"/>
      <c r="P30" s="77">
        <v>0</v>
      </c>
      <c r="Q30" s="77"/>
      <c r="R30" s="77">
        <v>0</v>
      </c>
      <c r="S30" s="77"/>
      <c r="T30" s="77">
        <v>0</v>
      </c>
      <c r="U30" s="77"/>
      <c r="V30" s="77"/>
      <c r="W30" s="77"/>
    </row>
    <row r="31" spans="1:23" ht="25.5" x14ac:dyDescent="0.25">
      <c r="A31" s="34" t="s">
        <v>267</v>
      </c>
      <c r="B31" s="34" t="s">
        <v>268</v>
      </c>
      <c r="C31" s="35" t="s">
        <v>269</v>
      </c>
      <c r="D31" s="34" t="s">
        <v>187</v>
      </c>
      <c r="E31" s="34" t="s">
        <v>238</v>
      </c>
      <c r="F31" s="34" t="s">
        <v>270</v>
      </c>
      <c r="G31" s="34" t="s">
        <v>271</v>
      </c>
      <c r="H31" s="34" t="s">
        <v>191</v>
      </c>
      <c r="I31" s="34">
        <v>0</v>
      </c>
      <c r="J31" s="76">
        <v>83796.47</v>
      </c>
      <c r="K31" s="76">
        <f>M31+O31+Q31+S31+U31</f>
        <v>83796.47</v>
      </c>
      <c r="L31" s="76">
        <v>12569.47</v>
      </c>
      <c r="M31" s="76">
        <v>12569.47</v>
      </c>
      <c r="N31" s="76">
        <v>0</v>
      </c>
      <c r="O31" s="76"/>
      <c r="P31" s="76">
        <v>0</v>
      </c>
      <c r="Q31" s="76"/>
      <c r="R31" s="76">
        <v>0</v>
      </c>
      <c r="S31" s="76"/>
      <c r="T31" s="76">
        <v>71227</v>
      </c>
      <c r="U31" s="76">
        <v>71227</v>
      </c>
      <c r="V31" s="76"/>
      <c r="W31" s="76"/>
    </row>
    <row r="32" spans="1:23" ht="25.5" x14ac:dyDescent="0.25">
      <c r="A32" s="34" t="s">
        <v>272</v>
      </c>
      <c r="B32" s="34" t="s">
        <v>273</v>
      </c>
      <c r="C32" s="35" t="s">
        <v>274</v>
      </c>
      <c r="D32" s="34" t="s">
        <v>199</v>
      </c>
      <c r="E32" s="34" t="s">
        <v>238</v>
      </c>
      <c r="F32" s="34" t="s">
        <v>244</v>
      </c>
      <c r="G32" s="34" t="s">
        <v>271</v>
      </c>
      <c r="H32" s="34" t="s">
        <v>191</v>
      </c>
      <c r="I32" s="34" t="s">
        <v>202</v>
      </c>
      <c r="J32" s="76">
        <v>69389.47</v>
      </c>
      <c r="K32" s="76">
        <f>M32+O32+Q32+S32+U32</f>
        <v>69389.47</v>
      </c>
      <c r="L32" s="76">
        <v>42007.47</v>
      </c>
      <c r="M32" s="76">
        <v>42007.47</v>
      </c>
      <c r="N32" s="76">
        <v>0</v>
      </c>
      <c r="O32" s="76"/>
      <c r="P32" s="76">
        <v>0</v>
      </c>
      <c r="Q32" s="76"/>
      <c r="R32" s="76">
        <v>0</v>
      </c>
      <c r="S32" s="76"/>
      <c r="T32" s="76">
        <v>27382</v>
      </c>
      <c r="U32" s="76">
        <v>27382</v>
      </c>
      <c r="V32" s="76"/>
      <c r="W32" s="76"/>
    </row>
    <row r="33" spans="1:23" ht="25.5" x14ac:dyDescent="0.25">
      <c r="A33" s="34" t="s">
        <v>275</v>
      </c>
      <c r="B33" s="34" t="s">
        <v>276</v>
      </c>
      <c r="C33" s="35" t="s">
        <v>277</v>
      </c>
      <c r="D33" s="34" t="s">
        <v>218</v>
      </c>
      <c r="E33" s="34" t="s">
        <v>238</v>
      </c>
      <c r="F33" s="34" t="s">
        <v>248</v>
      </c>
      <c r="G33" s="34" t="s">
        <v>271</v>
      </c>
      <c r="H33" s="34" t="s">
        <v>191</v>
      </c>
      <c r="I33" s="34" t="s">
        <v>202</v>
      </c>
      <c r="J33" s="76">
        <v>100770</v>
      </c>
      <c r="K33" s="76">
        <f>M33+O33+Q33+S33+U33</f>
        <v>0</v>
      </c>
      <c r="L33" s="76">
        <v>20280</v>
      </c>
      <c r="M33" s="76"/>
      <c r="N33" s="76">
        <v>0</v>
      </c>
      <c r="O33" s="76"/>
      <c r="P33" s="76">
        <v>0</v>
      </c>
      <c r="Q33" s="76"/>
      <c r="R33" s="76">
        <v>0</v>
      </c>
      <c r="S33" s="76"/>
      <c r="T33" s="76">
        <v>80490</v>
      </c>
      <c r="U33" s="76"/>
      <c r="V33" s="76"/>
      <c r="W33" s="76"/>
    </row>
    <row r="34" spans="1:23" ht="25.5" x14ac:dyDescent="0.25">
      <c r="A34" s="34" t="s">
        <v>278</v>
      </c>
      <c r="B34" s="34" t="s">
        <v>279</v>
      </c>
      <c r="C34" s="35" t="s">
        <v>280</v>
      </c>
      <c r="D34" s="34" t="s">
        <v>194</v>
      </c>
      <c r="E34" s="34" t="s">
        <v>238</v>
      </c>
      <c r="F34" s="34" t="s">
        <v>281</v>
      </c>
      <c r="G34" s="34" t="s">
        <v>271</v>
      </c>
      <c r="H34" s="34" t="s">
        <v>191</v>
      </c>
      <c r="I34" s="34">
        <v>0</v>
      </c>
      <c r="J34" s="76">
        <v>139304.47</v>
      </c>
      <c r="K34" s="76">
        <f>M34+O34+Q34+S34+U34</f>
        <v>142676.60999999999</v>
      </c>
      <c r="L34" s="76">
        <v>28035.47</v>
      </c>
      <c r="M34" s="76">
        <v>31407.61</v>
      </c>
      <c r="N34" s="76">
        <v>0</v>
      </c>
      <c r="O34" s="76"/>
      <c r="P34" s="76">
        <v>0</v>
      </c>
      <c r="Q34" s="76"/>
      <c r="R34" s="76">
        <v>0</v>
      </c>
      <c r="S34" s="76"/>
      <c r="T34" s="76">
        <v>111269</v>
      </c>
      <c r="U34" s="76">
        <v>111269</v>
      </c>
      <c r="V34" s="76"/>
      <c r="W34" s="76"/>
    </row>
    <row r="35" spans="1:23" ht="25.5" x14ac:dyDescent="0.25">
      <c r="A35" s="38" t="s">
        <v>282</v>
      </c>
      <c r="B35" s="38" t="s">
        <v>181</v>
      </c>
      <c r="C35" s="39" t="s">
        <v>283</v>
      </c>
      <c r="D35" s="38">
        <v>0</v>
      </c>
      <c r="E35" s="38">
        <v>0</v>
      </c>
      <c r="F35" s="38">
        <v>0</v>
      </c>
      <c r="G35" s="38">
        <v>0</v>
      </c>
      <c r="H35" s="38">
        <v>0</v>
      </c>
      <c r="I35" s="38">
        <v>0</v>
      </c>
      <c r="J35" s="77">
        <v>0</v>
      </c>
      <c r="K35" s="77"/>
      <c r="L35" s="77">
        <v>0</v>
      </c>
      <c r="M35" s="77"/>
      <c r="N35" s="77">
        <v>0</v>
      </c>
      <c r="O35" s="77"/>
      <c r="P35" s="77">
        <v>0</v>
      </c>
      <c r="Q35" s="77"/>
      <c r="R35" s="77">
        <v>0</v>
      </c>
      <c r="S35" s="77"/>
      <c r="T35" s="77">
        <v>0</v>
      </c>
      <c r="U35" s="77"/>
      <c r="V35" s="77"/>
      <c r="W35" s="77"/>
    </row>
    <row r="36" spans="1:23" ht="25.5" x14ac:dyDescent="0.25">
      <c r="A36" s="34" t="s">
        <v>284</v>
      </c>
      <c r="B36" s="34" t="s">
        <v>285</v>
      </c>
      <c r="C36" s="35" t="s">
        <v>286</v>
      </c>
      <c r="D36" s="34" t="s">
        <v>194</v>
      </c>
      <c r="E36" s="34" t="s">
        <v>238</v>
      </c>
      <c r="F36" s="34" t="s">
        <v>210</v>
      </c>
      <c r="G36" s="34" t="s">
        <v>287</v>
      </c>
      <c r="H36" s="34" t="s">
        <v>191</v>
      </c>
      <c r="I36" s="34" t="s">
        <v>202</v>
      </c>
      <c r="J36" s="76">
        <v>798964</v>
      </c>
      <c r="K36" s="76">
        <f>M36+O36+Q36+S36+U36</f>
        <v>798964</v>
      </c>
      <c r="L36" s="76">
        <v>119845</v>
      </c>
      <c r="M36" s="76">
        <v>119845</v>
      </c>
      <c r="N36" s="76">
        <v>0</v>
      </c>
      <c r="O36" s="76"/>
      <c r="P36" s="76">
        <v>0</v>
      </c>
      <c r="Q36" s="76"/>
      <c r="R36" s="76">
        <v>0</v>
      </c>
      <c r="S36" s="76"/>
      <c r="T36" s="76">
        <v>679119</v>
      </c>
      <c r="U36" s="76">
        <v>679119</v>
      </c>
      <c r="V36" s="76"/>
      <c r="W36" s="76"/>
    </row>
    <row r="37" spans="1:23" ht="51" x14ac:dyDescent="0.25">
      <c r="A37" s="36" t="s">
        <v>288</v>
      </c>
      <c r="B37" s="36" t="s">
        <v>181</v>
      </c>
      <c r="C37" s="37" t="s">
        <v>289</v>
      </c>
      <c r="D37" s="36">
        <v>0</v>
      </c>
      <c r="E37" s="36">
        <v>0</v>
      </c>
      <c r="F37" s="36">
        <v>0</v>
      </c>
      <c r="G37" s="36">
        <v>0</v>
      </c>
      <c r="H37" s="36">
        <v>0</v>
      </c>
      <c r="I37" s="36">
        <v>0</v>
      </c>
      <c r="J37" s="78">
        <v>0</v>
      </c>
      <c r="K37" s="78"/>
      <c r="L37" s="78">
        <v>0</v>
      </c>
      <c r="M37" s="78"/>
      <c r="N37" s="78">
        <v>0</v>
      </c>
      <c r="O37" s="78"/>
      <c r="P37" s="78">
        <v>0</v>
      </c>
      <c r="Q37" s="78"/>
      <c r="R37" s="78">
        <v>0</v>
      </c>
      <c r="S37" s="78"/>
      <c r="T37" s="78">
        <v>0</v>
      </c>
      <c r="U37" s="78"/>
      <c r="V37" s="78"/>
      <c r="W37" s="78"/>
    </row>
    <row r="38" spans="1:23" ht="25.5" x14ac:dyDescent="0.25">
      <c r="A38" s="38" t="s">
        <v>290</v>
      </c>
      <c r="B38" s="38" t="s">
        <v>181</v>
      </c>
      <c r="C38" s="39" t="s">
        <v>291</v>
      </c>
      <c r="D38" s="38">
        <v>0</v>
      </c>
      <c r="E38" s="38">
        <v>0</v>
      </c>
      <c r="F38" s="38">
        <v>0</v>
      </c>
      <c r="G38" s="38">
        <v>0</v>
      </c>
      <c r="H38" s="38">
        <v>0</v>
      </c>
      <c r="I38" s="38">
        <v>0</v>
      </c>
      <c r="J38" s="77">
        <v>0</v>
      </c>
      <c r="K38" s="77"/>
      <c r="L38" s="77">
        <v>0</v>
      </c>
      <c r="M38" s="77"/>
      <c r="N38" s="77">
        <v>0</v>
      </c>
      <c r="O38" s="77"/>
      <c r="P38" s="77">
        <v>0</v>
      </c>
      <c r="Q38" s="77"/>
      <c r="R38" s="77">
        <v>0</v>
      </c>
      <c r="S38" s="77"/>
      <c r="T38" s="77">
        <v>0</v>
      </c>
      <c r="U38" s="77"/>
      <c r="V38" s="77"/>
      <c r="W38" s="77"/>
    </row>
    <row r="39" spans="1:23" x14ac:dyDescent="0.25">
      <c r="A39" s="34" t="s">
        <v>292</v>
      </c>
      <c r="B39" s="34" t="s">
        <v>293</v>
      </c>
      <c r="C39" s="35" t="s">
        <v>294</v>
      </c>
      <c r="D39" s="34" t="s">
        <v>194</v>
      </c>
      <c r="E39" s="34" t="s">
        <v>295</v>
      </c>
      <c r="F39" s="34" t="s">
        <v>210</v>
      </c>
      <c r="G39" s="34" t="s">
        <v>296</v>
      </c>
      <c r="H39" s="34" t="s">
        <v>191</v>
      </c>
      <c r="I39" s="34" t="s">
        <v>202</v>
      </c>
      <c r="J39" s="76">
        <v>728508.61</v>
      </c>
      <c r="K39" s="76">
        <f>M39+O39+Q39+S39+U39</f>
        <v>728508.61</v>
      </c>
      <c r="L39" s="76">
        <v>228404.45</v>
      </c>
      <c r="M39" s="76">
        <v>228404.45</v>
      </c>
      <c r="N39" s="76">
        <v>0</v>
      </c>
      <c r="O39" s="76"/>
      <c r="P39" s="76">
        <v>0</v>
      </c>
      <c r="Q39" s="76"/>
      <c r="R39" s="76">
        <v>0</v>
      </c>
      <c r="S39" s="76"/>
      <c r="T39" s="76">
        <v>500104.16</v>
      </c>
      <c r="U39" s="76">
        <v>500104.16</v>
      </c>
      <c r="V39" s="76"/>
      <c r="W39" s="76"/>
    </row>
    <row r="40" spans="1:23" x14ac:dyDescent="0.25">
      <c r="A40" s="34" t="s">
        <v>297</v>
      </c>
      <c r="B40" s="34" t="s">
        <v>298</v>
      </c>
      <c r="C40" s="35" t="s">
        <v>299</v>
      </c>
      <c r="D40" s="34" t="s">
        <v>218</v>
      </c>
      <c r="E40" s="34" t="s">
        <v>295</v>
      </c>
      <c r="F40" s="34" t="s">
        <v>248</v>
      </c>
      <c r="G40" s="34" t="s">
        <v>296</v>
      </c>
      <c r="H40" s="34" t="s">
        <v>191</v>
      </c>
      <c r="I40" s="34" t="s">
        <v>202</v>
      </c>
      <c r="J40" s="76">
        <v>515526.52</v>
      </c>
      <c r="K40" s="76">
        <f>M40+O40+Q40+S40+U40</f>
        <v>515526.52</v>
      </c>
      <c r="L40" s="76">
        <v>97732.29</v>
      </c>
      <c r="M40" s="76">
        <v>97732.29</v>
      </c>
      <c r="N40" s="76">
        <v>0</v>
      </c>
      <c r="O40" s="76"/>
      <c r="P40" s="76">
        <v>0</v>
      </c>
      <c r="Q40" s="76"/>
      <c r="R40" s="76">
        <v>226000</v>
      </c>
      <c r="S40" s="76">
        <v>226000</v>
      </c>
      <c r="T40" s="76">
        <v>191794.23</v>
      </c>
      <c r="U40" s="76">
        <v>191794.23</v>
      </c>
      <c r="V40" s="76"/>
      <c r="W40" s="76"/>
    </row>
    <row r="41" spans="1:23" ht="25.5" x14ac:dyDescent="0.25">
      <c r="A41" s="38" t="s">
        <v>300</v>
      </c>
      <c r="B41" s="38" t="s">
        <v>181</v>
      </c>
      <c r="C41" s="39" t="s">
        <v>301</v>
      </c>
      <c r="D41" s="38">
        <v>0</v>
      </c>
      <c r="E41" s="38">
        <v>0</v>
      </c>
      <c r="F41" s="38">
        <v>0</v>
      </c>
      <c r="G41" s="38">
        <v>0</v>
      </c>
      <c r="H41" s="38">
        <v>0</v>
      </c>
      <c r="I41" s="38">
        <v>0</v>
      </c>
      <c r="J41" s="77">
        <v>0</v>
      </c>
      <c r="K41" s="77"/>
      <c r="L41" s="77">
        <v>0</v>
      </c>
      <c r="M41" s="77"/>
      <c r="N41" s="77">
        <v>0</v>
      </c>
      <c r="O41" s="77"/>
      <c r="P41" s="77">
        <v>0</v>
      </c>
      <c r="Q41" s="77"/>
      <c r="R41" s="77">
        <v>0</v>
      </c>
      <c r="S41" s="77"/>
      <c r="T41" s="77">
        <v>0</v>
      </c>
      <c r="U41" s="77"/>
      <c r="V41" s="77"/>
      <c r="W41" s="77"/>
    </row>
    <row r="42" spans="1:23" ht="25.5" x14ac:dyDescent="0.25">
      <c r="A42" s="34" t="s">
        <v>302</v>
      </c>
      <c r="B42" s="34" t="s">
        <v>303</v>
      </c>
      <c r="C42" s="35" t="s">
        <v>304</v>
      </c>
      <c r="D42" s="34" t="s">
        <v>194</v>
      </c>
      <c r="E42" s="34" t="s">
        <v>295</v>
      </c>
      <c r="F42" s="34" t="s">
        <v>210</v>
      </c>
      <c r="G42" s="34" t="s">
        <v>305</v>
      </c>
      <c r="H42" s="34" t="s">
        <v>191</v>
      </c>
      <c r="I42" s="34" t="s">
        <v>202</v>
      </c>
      <c r="J42" s="76">
        <v>518106.26</v>
      </c>
      <c r="K42" s="76">
        <f>M42+O42+Q42+S42+U42</f>
        <v>518106.26</v>
      </c>
      <c r="L42" s="76">
        <v>123302.26</v>
      </c>
      <c r="M42" s="76">
        <v>123302.26</v>
      </c>
      <c r="N42" s="76">
        <v>0</v>
      </c>
      <c r="O42" s="76"/>
      <c r="P42" s="76">
        <v>0</v>
      </c>
      <c r="Q42" s="76"/>
      <c r="R42" s="76">
        <v>0</v>
      </c>
      <c r="S42" s="76"/>
      <c r="T42" s="76">
        <v>394804</v>
      </c>
      <c r="U42" s="76">
        <v>394804</v>
      </c>
      <c r="V42" s="76"/>
      <c r="W42" s="76"/>
    </row>
    <row r="43" spans="1:23" ht="25.5" x14ac:dyDescent="0.25">
      <c r="A43" s="34" t="s">
        <v>306</v>
      </c>
      <c r="B43" s="34" t="s">
        <v>307</v>
      </c>
      <c r="C43" s="35" t="s">
        <v>308</v>
      </c>
      <c r="D43" s="34" t="s">
        <v>187</v>
      </c>
      <c r="E43" s="34" t="s">
        <v>295</v>
      </c>
      <c r="F43" s="34" t="s">
        <v>309</v>
      </c>
      <c r="G43" s="34" t="s">
        <v>305</v>
      </c>
      <c r="H43" s="34" t="s">
        <v>191</v>
      </c>
      <c r="I43" s="34">
        <v>0</v>
      </c>
      <c r="J43" s="76">
        <v>297327.13</v>
      </c>
      <c r="K43" s="76">
        <f>M43+O43+Q43+S43+U43</f>
        <v>241370.59</v>
      </c>
      <c r="L43" s="76">
        <v>44599.07</v>
      </c>
      <c r="M43" s="76">
        <v>36205.589999999997</v>
      </c>
      <c r="N43" s="76">
        <v>0</v>
      </c>
      <c r="O43" s="76"/>
      <c r="P43" s="76">
        <v>0</v>
      </c>
      <c r="Q43" s="76"/>
      <c r="R43" s="76">
        <v>0</v>
      </c>
      <c r="S43" s="76"/>
      <c r="T43" s="76">
        <v>252728.06</v>
      </c>
      <c r="U43" s="76">
        <v>205165</v>
      </c>
      <c r="V43" s="76"/>
      <c r="W43" s="76"/>
    </row>
    <row r="44" spans="1:23" ht="38.25" x14ac:dyDescent="0.25">
      <c r="A44" s="34" t="s">
        <v>310</v>
      </c>
      <c r="B44" s="34" t="s">
        <v>311</v>
      </c>
      <c r="C44" s="35" t="s">
        <v>312</v>
      </c>
      <c r="D44" s="34" t="s">
        <v>199</v>
      </c>
      <c r="E44" s="34" t="s">
        <v>295</v>
      </c>
      <c r="F44" s="34" t="s">
        <v>200</v>
      </c>
      <c r="G44" s="34" t="s">
        <v>305</v>
      </c>
      <c r="H44" s="34" t="s">
        <v>191</v>
      </c>
      <c r="I44" s="34" t="s">
        <v>202</v>
      </c>
      <c r="J44" s="76">
        <v>129468.93</v>
      </c>
      <c r="K44" s="76">
        <f>M44+O44+Q44+S44+U44</f>
        <v>129468.93</v>
      </c>
      <c r="L44" s="76">
        <v>32313.93</v>
      </c>
      <c r="M44" s="76">
        <v>32313.93</v>
      </c>
      <c r="N44" s="76">
        <v>0</v>
      </c>
      <c r="O44" s="76"/>
      <c r="P44" s="76">
        <v>0</v>
      </c>
      <c r="Q44" s="76"/>
      <c r="R44" s="76">
        <v>0</v>
      </c>
      <c r="S44" s="76"/>
      <c r="T44" s="76">
        <v>97155</v>
      </c>
      <c r="U44" s="76">
        <v>97155</v>
      </c>
      <c r="V44" s="76"/>
      <c r="W44" s="76"/>
    </row>
    <row r="45" spans="1:23" ht="25.5" x14ac:dyDescent="0.25">
      <c r="A45" s="34" t="s">
        <v>313</v>
      </c>
      <c r="B45" s="34" t="s">
        <v>314</v>
      </c>
      <c r="C45" s="35" t="s">
        <v>315</v>
      </c>
      <c r="D45" s="34" t="s">
        <v>218</v>
      </c>
      <c r="E45" s="34" t="s">
        <v>295</v>
      </c>
      <c r="F45" s="34" t="s">
        <v>316</v>
      </c>
      <c r="G45" s="34" t="s">
        <v>305</v>
      </c>
      <c r="H45" s="34" t="s">
        <v>191</v>
      </c>
      <c r="I45" s="34">
        <v>0</v>
      </c>
      <c r="J45" s="76">
        <v>335993</v>
      </c>
      <c r="K45" s="76">
        <f>M45+O45+Q45+S45+U45</f>
        <v>357846.76</v>
      </c>
      <c r="L45" s="76">
        <v>50398.95</v>
      </c>
      <c r="M45" s="76">
        <v>72252.710000000006</v>
      </c>
      <c r="N45" s="76">
        <v>0</v>
      </c>
      <c r="O45" s="76"/>
      <c r="P45" s="76">
        <v>0</v>
      </c>
      <c r="Q45" s="76"/>
      <c r="R45" s="76">
        <v>0</v>
      </c>
      <c r="S45" s="76"/>
      <c r="T45" s="76">
        <v>285594.05</v>
      </c>
      <c r="U45" s="76">
        <v>285594.05</v>
      </c>
      <c r="V45" s="76"/>
      <c r="W45" s="76"/>
    </row>
    <row r="46" spans="1:23" ht="51" x14ac:dyDescent="0.25">
      <c r="A46" s="36" t="s">
        <v>317</v>
      </c>
      <c r="B46" s="36" t="s">
        <v>181</v>
      </c>
      <c r="C46" s="37" t="s">
        <v>318</v>
      </c>
      <c r="D46" s="36">
        <v>0</v>
      </c>
      <c r="E46" s="36">
        <v>0</v>
      </c>
      <c r="F46" s="36">
        <v>0</v>
      </c>
      <c r="G46" s="36">
        <v>0</v>
      </c>
      <c r="H46" s="36">
        <v>0</v>
      </c>
      <c r="I46" s="36">
        <v>0</v>
      </c>
      <c r="J46" s="78">
        <v>0</v>
      </c>
      <c r="K46" s="78"/>
      <c r="L46" s="78">
        <v>0</v>
      </c>
      <c r="M46" s="78"/>
      <c r="N46" s="78">
        <v>0</v>
      </c>
      <c r="O46" s="78"/>
      <c r="P46" s="78">
        <v>0</v>
      </c>
      <c r="Q46" s="78"/>
      <c r="R46" s="78">
        <v>0</v>
      </c>
      <c r="S46" s="78"/>
      <c r="T46" s="78">
        <v>0</v>
      </c>
      <c r="U46" s="78"/>
      <c r="V46" s="78"/>
      <c r="W46" s="78"/>
    </row>
    <row r="47" spans="1:23" ht="25.5" x14ac:dyDescent="0.25">
      <c r="A47" s="38" t="s">
        <v>319</v>
      </c>
      <c r="B47" s="38" t="s">
        <v>181</v>
      </c>
      <c r="C47" s="39" t="s">
        <v>320</v>
      </c>
      <c r="D47" s="38">
        <v>0</v>
      </c>
      <c r="E47" s="38">
        <v>0</v>
      </c>
      <c r="F47" s="38">
        <v>0</v>
      </c>
      <c r="G47" s="38">
        <v>0</v>
      </c>
      <c r="H47" s="38">
        <v>0</v>
      </c>
      <c r="I47" s="38">
        <v>0</v>
      </c>
      <c r="J47" s="77">
        <v>0</v>
      </c>
      <c r="K47" s="77"/>
      <c r="L47" s="77">
        <v>0</v>
      </c>
      <c r="M47" s="77"/>
      <c r="N47" s="77">
        <v>0</v>
      </c>
      <c r="O47" s="77"/>
      <c r="P47" s="77">
        <v>0</v>
      </c>
      <c r="Q47" s="77"/>
      <c r="R47" s="77">
        <v>0</v>
      </c>
      <c r="S47" s="77"/>
      <c r="T47" s="77">
        <v>0</v>
      </c>
      <c r="U47" s="77"/>
      <c r="V47" s="77"/>
      <c r="W47" s="77"/>
    </row>
    <row r="48" spans="1:23" ht="25.5" x14ac:dyDescent="0.25">
      <c r="A48" s="34" t="s">
        <v>321</v>
      </c>
      <c r="B48" s="34" t="s">
        <v>322</v>
      </c>
      <c r="C48" s="35" t="s">
        <v>323</v>
      </c>
      <c r="D48" s="34" t="s">
        <v>218</v>
      </c>
      <c r="E48" s="34" t="s">
        <v>324</v>
      </c>
      <c r="F48" s="34" t="s">
        <v>325</v>
      </c>
      <c r="G48" s="34" t="s">
        <v>326</v>
      </c>
      <c r="H48" s="34" t="s">
        <v>191</v>
      </c>
      <c r="I48" s="34">
        <v>0</v>
      </c>
      <c r="J48" s="76">
        <v>466925.52</v>
      </c>
      <c r="K48" s="76">
        <f>M48+O48+Q48+S48+U48</f>
        <v>465062.52</v>
      </c>
      <c r="L48" s="76">
        <v>70038.83</v>
      </c>
      <c r="M48" s="76">
        <v>69759.38</v>
      </c>
      <c r="N48" s="76">
        <v>0</v>
      </c>
      <c r="O48" s="76"/>
      <c r="P48" s="76">
        <v>0</v>
      </c>
      <c r="Q48" s="76"/>
      <c r="R48" s="76">
        <v>0</v>
      </c>
      <c r="S48" s="76"/>
      <c r="T48" s="76">
        <v>396886.69</v>
      </c>
      <c r="U48" s="76">
        <v>395303.14</v>
      </c>
      <c r="V48" s="76"/>
      <c r="W48" s="76"/>
    </row>
    <row r="49" spans="1:23" ht="38.25" x14ac:dyDescent="0.25">
      <c r="A49" s="36" t="s">
        <v>327</v>
      </c>
      <c r="B49" s="36" t="s">
        <v>181</v>
      </c>
      <c r="C49" s="37" t="s">
        <v>328</v>
      </c>
      <c r="D49" s="36">
        <v>0</v>
      </c>
      <c r="E49" s="36">
        <v>0</v>
      </c>
      <c r="F49" s="36">
        <v>0</v>
      </c>
      <c r="G49" s="36">
        <v>0</v>
      </c>
      <c r="H49" s="36">
        <v>0</v>
      </c>
      <c r="I49" s="36">
        <v>0</v>
      </c>
      <c r="J49" s="78">
        <v>0</v>
      </c>
      <c r="K49" s="78"/>
      <c r="L49" s="78">
        <v>0</v>
      </c>
      <c r="M49" s="78"/>
      <c r="N49" s="78">
        <v>0</v>
      </c>
      <c r="O49" s="78"/>
      <c r="P49" s="78">
        <v>0</v>
      </c>
      <c r="Q49" s="78"/>
      <c r="R49" s="78">
        <v>0</v>
      </c>
      <c r="S49" s="78"/>
      <c r="T49" s="78">
        <v>0</v>
      </c>
      <c r="U49" s="78"/>
      <c r="V49" s="78"/>
      <c r="W49" s="78"/>
    </row>
    <row r="50" spans="1:23" ht="51" x14ac:dyDescent="0.25">
      <c r="A50" s="36" t="s">
        <v>329</v>
      </c>
      <c r="B50" s="36" t="s">
        <v>181</v>
      </c>
      <c r="C50" s="37" t="s">
        <v>330</v>
      </c>
      <c r="D50" s="36">
        <v>0</v>
      </c>
      <c r="E50" s="36">
        <v>0</v>
      </c>
      <c r="F50" s="36">
        <v>0</v>
      </c>
      <c r="G50" s="36">
        <v>0</v>
      </c>
      <c r="H50" s="36">
        <v>0</v>
      </c>
      <c r="I50" s="36">
        <v>0</v>
      </c>
      <c r="J50" s="78">
        <v>0</v>
      </c>
      <c r="K50" s="78"/>
      <c r="L50" s="78">
        <v>0</v>
      </c>
      <c r="M50" s="78"/>
      <c r="N50" s="78">
        <v>0</v>
      </c>
      <c r="O50" s="78"/>
      <c r="P50" s="78">
        <v>0</v>
      </c>
      <c r="Q50" s="78"/>
      <c r="R50" s="78">
        <v>0</v>
      </c>
      <c r="S50" s="78"/>
      <c r="T50" s="78">
        <v>0</v>
      </c>
      <c r="U50" s="78"/>
      <c r="V50" s="78"/>
      <c r="W50" s="78"/>
    </row>
    <row r="51" spans="1:23" ht="51" x14ac:dyDescent="0.25">
      <c r="A51" s="38" t="s">
        <v>331</v>
      </c>
      <c r="B51" s="38" t="s">
        <v>181</v>
      </c>
      <c r="C51" s="39" t="s">
        <v>332</v>
      </c>
      <c r="D51" s="38">
        <v>0</v>
      </c>
      <c r="E51" s="38">
        <v>0</v>
      </c>
      <c r="F51" s="38">
        <v>0</v>
      </c>
      <c r="G51" s="38">
        <v>0</v>
      </c>
      <c r="H51" s="38">
        <v>0</v>
      </c>
      <c r="I51" s="38">
        <v>0</v>
      </c>
      <c r="J51" s="77">
        <v>0</v>
      </c>
      <c r="K51" s="77"/>
      <c r="L51" s="77">
        <v>0</v>
      </c>
      <c r="M51" s="77"/>
      <c r="N51" s="77">
        <v>0</v>
      </c>
      <c r="O51" s="77"/>
      <c r="P51" s="77">
        <v>0</v>
      </c>
      <c r="Q51" s="77"/>
      <c r="R51" s="77">
        <v>0</v>
      </c>
      <c r="S51" s="77"/>
      <c r="T51" s="77">
        <v>0</v>
      </c>
      <c r="U51" s="77"/>
      <c r="V51" s="77"/>
      <c r="W51" s="77"/>
    </row>
    <row r="52" spans="1:23" ht="25.5" x14ac:dyDescent="0.25">
      <c r="A52" s="34" t="s">
        <v>333</v>
      </c>
      <c r="B52" s="34" t="s">
        <v>334</v>
      </c>
      <c r="C52" s="35" t="s">
        <v>335</v>
      </c>
      <c r="D52" s="34" t="s">
        <v>187</v>
      </c>
      <c r="E52" s="34" t="s">
        <v>336</v>
      </c>
      <c r="F52" s="34" t="s">
        <v>337</v>
      </c>
      <c r="G52" s="34" t="s">
        <v>338</v>
      </c>
      <c r="H52" s="34" t="s">
        <v>191</v>
      </c>
      <c r="I52" s="34">
        <v>0</v>
      </c>
      <c r="J52" s="76">
        <v>348722.37</v>
      </c>
      <c r="K52" s="76">
        <f>M52+O52+Q52+S52+U52</f>
        <v>348722.37</v>
      </c>
      <c r="L52" s="76">
        <v>26154.19</v>
      </c>
      <c r="M52" s="76">
        <v>26154.19</v>
      </c>
      <c r="N52" s="76">
        <v>26154.18</v>
      </c>
      <c r="O52" s="76">
        <v>26154.18</v>
      </c>
      <c r="P52" s="76">
        <v>0</v>
      </c>
      <c r="Q52" s="76"/>
      <c r="R52" s="76">
        <v>0</v>
      </c>
      <c r="S52" s="76"/>
      <c r="T52" s="76">
        <v>296414</v>
      </c>
      <c r="U52" s="76">
        <v>296414</v>
      </c>
      <c r="V52" s="76"/>
      <c r="W52" s="76"/>
    </row>
    <row r="53" spans="1:23" ht="25.5" x14ac:dyDescent="0.25">
      <c r="A53" s="34" t="s">
        <v>339</v>
      </c>
      <c r="B53" s="34" t="s">
        <v>340</v>
      </c>
      <c r="C53" s="35" t="s">
        <v>341</v>
      </c>
      <c r="D53" s="34" t="s">
        <v>199</v>
      </c>
      <c r="E53" s="34" t="s">
        <v>336</v>
      </c>
      <c r="F53" s="34" t="s">
        <v>244</v>
      </c>
      <c r="G53" s="34" t="s">
        <v>338</v>
      </c>
      <c r="H53" s="34" t="s">
        <v>191</v>
      </c>
      <c r="I53" s="34">
        <v>0</v>
      </c>
      <c r="J53" s="76">
        <v>134057.64705882352</v>
      </c>
      <c r="K53" s="76">
        <f>M53+O53+Q53+S53+U53</f>
        <v>134057.64000000001</v>
      </c>
      <c r="L53" s="76">
        <v>10054.323529411764</v>
      </c>
      <c r="M53" s="76">
        <v>10054.32</v>
      </c>
      <c r="N53" s="76">
        <v>10054.323529411764</v>
      </c>
      <c r="O53" s="76">
        <v>10054.32</v>
      </c>
      <c r="P53" s="76">
        <v>0</v>
      </c>
      <c r="Q53" s="76"/>
      <c r="R53" s="76">
        <v>0</v>
      </c>
      <c r="S53" s="76"/>
      <c r="T53" s="76">
        <v>113949</v>
      </c>
      <c r="U53" s="76">
        <v>113949</v>
      </c>
      <c r="V53" s="76"/>
      <c r="W53" s="76"/>
    </row>
    <row r="54" spans="1:23" ht="25.5" x14ac:dyDescent="0.25">
      <c r="A54" s="34" t="s">
        <v>342</v>
      </c>
      <c r="B54" s="34" t="s">
        <v>343</v>
      </c>
      <c r="C54" s="35" t="s">
        <v>344</v>
      </c>
      <c r="D54" s="34" t="s">
        <v>218</v>
      </c>
      <c r="E54" s="34" t="s">
        <v>336</v>
      </c>
      <c r="F54" s="34" t="s">
        <v>248</v>
      </c>
      <c r="G54" s="34" t="s">
        <v>338</v>
      </c>
      <c r="H54" s="34" t="s">
        <v>191</v>
      </c>
      <c r="I54" s="34">
        <v>0</v>
      </c>
      <c r="J54" s="76">
        <v>394072</v>
      </c>
      <c r="K54" s="76">
        <f>M54+O54+Q54+S54+U54</f>
        <v>349590.09</v>
      </c>
      <c r="L54" s="76">
        <v>29556</v>
      </c>
      <c r="M54" s="76">
        <v>26219.26</v>
      </c>
      <c r="N54" s="76">
        <v>29555</v>
      </c>
      <c r="O54" s="76">
        <v>26219.26</v>
      </c>
      <c r="P54" s="76">
        <v>0</v>
      </c>
      <c r="Q54" s="76"/>
      <c r="R54" s="76">
        <v>0</v>
      </c>
      <c r="S54" s="76"/>
      <c r="T54" s="76">
        <v>334961</v>
      </c>
      <c r="U54" s="76">
        <v>297151.57</v>
      </c>
      <c r="V54" s="76"/>
      <c r="W54" s="76"/>
    </row>
    <row r="55" spans="1:23" ht="25.5" x14ac:dyDescent="0.25">
      <c r="A55" s="34" t="s">
        <v>345</v>
      </c>
      <c r="B55" s="34" t="s">
        <v>346</v>
      </c>
      <c r="C55" s="35" t="s">
        <v>347</v>
      </c>
      <c r="D55" s="34" t="s">
        <v>194</v>
      </c>
      <c r="E55" s="34" t="s">
        <v>336</v>
      </c>
      <c r="F55" s="34" t="s">
        <v>210</v>
      </c>
      <c r="G55" s="34" t="s">
        <v>338</v>
      </c>
      <c r="H55" s="34" t="s">
        <v>191</v>
      </c>
      <c r="I55" s="34">
        <v>0</v>
      </c>
      <c r="J55" s="76">
        <v>544762.36</v>
      </c>
      <c r="K55" s="76">
        <f>M55+O55+Q55+S55+U55</f>
        <v>544762.36</v>
      </c>
      <c r="L55" s="76">
        <v>40857.18</v>
      </c>
      <c r="M55" s="76">
        <v>40857.18</v>
      </c>
      <c r="N55" s="76">
        <v>40857.18</v>
      </c>
      <c r="O55" s="76">
        <v>40857.18</v>
      </c>
      <c r="P55" s="76">
        <v>0</v>
      </c>
      <c r="Q55" s="76"/>
      <c r="R55" s="76">
        <v>0</v>
      </c>
      <c r="S55" s="76"/>
      <c r="T55" s="76">
        <v>463048</v>
      </c>
      <c r="U55" s="76">
        <v>463048</v>
      </c>
      <c r="V55" s="76"/>
      <c r="W55" s="76"/>
    </row>
    <row r="56" spans="1:23" ht="38.25" x14ac:dyDescent="0.25">
      <c r="A56" s="38" t="s">
        <v>348</v>
      </c>
      <c r="B56" s="38" t="s">
        <v>181</v>
      </c>
      <c r="C56" s="39" t="s">
        <v>349</v>
      </c>
      <c r="D56" s="38">
        <v>0</v>
      </c>
      <c r="E56" s="38">
        <v>0</v>
      </c>
      <c r="F56" s="38">
        <v>0</v>
      </c>
      <c r="G56" s="38">
        <v>0</v>
      </c>
      <c r="H56" s="38">
        <v>0</v>
      </c>
      <c r="I56" s="38">
        <v>0</v>
      </c>
      <c r="J56" s="77">
        <v>0</v>
      </c>
      <c r="K56" s="77"/>
      <c r="L56" s="77">
        <v>0</v>
      </c>
      <c r="M56" s="77"/>
      <c r="N56" s="77">
        <v>0</v>
      </c>
      <c r="O56" s="77"/>
      <c r="P56" s="77">
        <v>0</v>
      </c>
      <c r="Q56" s="77"/>
      <c r="R56" s="77">
        <v>0</v>
      </c>
      <c r="S56" s="77"/>
      <c r="T56" s="77">
        <v>0</v>
      </c>
      <c r="U56" s="77"/>
      <c r="V56" s="77"/>
      <c r="W56" s="77"/>
    </row>
    <row r="57" spans="1:23" ht="25.5" x14ac:dyDescent="0.25">
      <c r="A57" s="34" t="s">
        <v>350</v>
      </c>
      <c r="B57" s="34" t="s">
        <v>351</v>
      </c>
      <c r="C57" s="35" t="s">
        <v>352</v>
      </c>
      <c r="D57" s="34" t="s">
        <v>199</v>
      </c>
      <c r="E57" s="34" t="s">
        <v>336</v>
      </c>
      <c r="F57" s="34" t="s">
        <v>244</v>
      </c>
      <c r="G57" s="34" t="s">
        <v>353</v>
      </c>
      <c r="H57" s="34" t="s">
        <v>191</v>
      </c>
      <c r="I57" s="34">
        <v>0</v>
      </c>
      <c r="J57" s="76">
        <v>148515.76</v>
      </c>
      <c r="K57" s="76">
        <f>M57+O57+Q57+S57+U57</f>
        <v>148515.76</v>
      </c>
      <c r="L57" s="76">
        <v>24397.759999999998</v>
      </c>
      <c r="M57" s="76">
        <v>24397.759999999998</v>
      </c>
      <c r="N57" s="76">
        <v>0</v>
      </c>
      <c r="O57" s="76"/>
      <c r="P57" s="76">
        <v>0</v>
      </c>
      <c r="Q57" s="76"/>
      <c r="R57" s="76">
        <v>0</v>
      </c>
      <c r="S57" s="76"/>
      <c r="T57" s="76">
        <v>124118</v>
      </c>
      <c r="U57" s="76">
        <v>124118</v>
      </c>
      <c r="V57" s="76"/>
      <c r="W57" s="76"/>
    </row>
    <row r="58" spans="1:23" ht="25.5" x14ac:dyDescent="0.25">
      <c r="A58" s="34" t="s">
        <v>354</v>
      </c>
      <c r="B58" s="34" t="s">
        <v>355</v>
      </c>
      <c r="C58" s="35" t="s">
        <v>356</v>
      </c>
      <c r="D58" s="34" t="s">
        <v>218</v>
      </c>
      <c r="E58" s="34" t="s">
        <v>336</v>
      </c>
      <c r="F58" s="34" t="s">
        <v>248</v>
      </c>
      <c r="G58" s="34" t="s">
        <v>353</v>
      </c>
      <c r="H58" s="34" t="s">
        <v>191</v>
      </c>
      <c r="I58" s="34">
        <v>0</v>
      </c>
      <c r="J58" s="76">
        <v>181044</v>
      </c>
      <c r="K58" s="76">
        <f>M58+O58+Q58+S58+U58</f>
        <v>130706.61</v>
      </c>
      <c r="L58" s="76">
        <v>27157</v>
      </c>
      <c r="M58" s="76">
        <v>19606</v>
      </c>
      <c r="N58" s="76">
        <v>0</v>
      </c>
      <c r="O58" s="76"/>
      <c r="P58" s="76">
        <v>0</v>
      </c>
      <c r="Q58" s="76"/>
      <c r="R58" s="76">
        <v>0</v>
      </c>
      <c r="S58" s="76"/>
      <c r="T58" s="76">
        <v>153887</v>
      </c>
      <c r="U58" s="76">
        <v>111100.61</v>
      </c>
      <c r="V58" s="76"/>
      <c r="W58" s="76"/>
    </row>
    <row r="59" spans="1:23" ht="25.5" x14ac:dyDescent="0.25">
      <c r="A59" s="34" t="s">
        <v>357</v>
      </c>
      <c r="B59" s="34" t="s">
        <v>358</v>
      </c>
      <c r="C59" s="35" t="s">
        <v>359</v>
      </c>
      <c r="D59" s="34" t="s">
        <v>194</v>
      </c>
      <c r="E59" s="34" t="s">
        <v>336</v>
      </c>
      <c r="F59" s="34" t="s">
        <v>210</v>
      </c>
      <c r="G59" s="34" t="s">
        <v>353</v>
      </c>
      <c r="H59" s="34" t="s">
        <v>191</v>
      </c>
      <c r="I59" s="34">
        <v>0</v>
      </c>
      <c r="J59" s="76">
        <v>250274.11</v>
      </c>
      <c r="K59" s="76">
        <f>M59+O59+Q59+S59+U59</f>
        <v>324610.48</v>
      </c>
      <c r="L59" s="76">
        <v>37541.11</v>
      </c>
      <c r="M59" s="76">
        <v>111877.48</v>
      </c>
      <c r="N59" s="76">
        <v>0</v>
      </c>
      <c r="O59" s="76"/>
      <c r="P59" s="76">
        <v>0</v>
      </c>
      <c r="Q59" s="76"/>
      <c r="R59" s="76">
        <v>0</v>
      </c>
      <c r="S59" s="76"/>
      <c r="T59" s="76">
        <v>212733</v>
      </c>
      <c r="U59" s="76">
        <v>212733</v>
      </c>
      <c r="V59" s="76"/>
      <c r="W59" s="76"/>
    </row>
    <row r="60" spans="1:23" ht="25.5" x14ac:dyDescent="0.25">
      <c r="A60" s="34" t="s">
        <v>360</v>
      </c>
      <c r="B60" s="34" t="s">
        <v>361</v>
      </c>
      <c r="C60" s="35" t="s">
        <v>362</v>
      </c>
      <c r="D60" s="34" t="s">
        <v>363</v>
      </c>
      <c r="E60" s="34" t="s">
        <v>336</v>
      </c>
      <c r="F60" s="34" t="s">
        <v>337</v>
      </c>
      <c r="G60" s="34" t="s">
        <v>353</v>
      </c>
      <c r="H60" s="34" t="s">
        <v>191</v>
      </c>
      <c r="I60" s="34">
        <v>0</v>
      </c>
      <c r="J60" s="76">
        <v>92842.82</v>
      </c>
      <c r="K60" s="76">
        <f>M60+O60+Q60+S60+U60</f>
        <v>92842.82</v>
      </c>
      <c r="L60" s="76">
        <v>28431.82</v>
      </c>
      <c r="M60" s="76">
        <v>28431.82</v>
      </c>
      <c r="N60" s="76">
        <v>0</v>
      </c>
      <c r="O60" s="76"/>
      <c r="P60" s="76">
        <v>0</v>
      </c>
      <c r="Q60" s="76"/>
      <c r="R60" s="76">
        <v>0</v>
      </c>
      <c r="S60" s="76"/>
      <c r="T60" s="76">
        <v>64411</v>
      </c>
      <c r="U60" s="76">
        <v>64411</v>
      </c>
      <c r="V60" s="76"/>
      <c r="W60" s="76"/>
    </row>
    <row r="61" spans="1:23" ht="25.5" x14ac:dyDescent="0.25">
      <c r="A61" s="38" t="s">
        <v>364</v>
      </c>
      <c r="B61" s="38" t="s">
        <v>181</v>
      </c>
      <c r="C61" s="39" t="s">
        <v>365</v>
      </c>
      <c r="D61" s="38">
        <v>0</v>
      </c>
      <c r="E61" s="38">
        <v>0</v>
      </c>
      <c r="F61" s="38">
        <v>0</v>
      </c>
      <c r="G61" s="38">
        <v>0</v>
      </c>
      <c r="H61" s="38">
        <v>0</v>
      </c>
      <c r="I61" s="38">
        <v>0</v>
      </c>
      <c r="J61" s="77">
        <v>0</v>
      </c>
      <c r="K61" s="77"/>
      <c r="L61" s="77">
        <v>0</v>
      </c>
      <c r="M61" s="77"/>
      <c r="N61" s="77">
        <v>0</v>
      </c>
      <c r="O61" s="77"/>
      <c r="P61" s="77">
        <v>0</v>
      </c>
      <c r="Q61" s="77"/>
      <c r="R61" s="77">
        <v>0</v>
      </c>
      <c r="S61" s="77"/>
      <c r="T61" s="77">
        <v>0</v>
      </c>
      <c r="U61" s="77"/>
      <c r="V61" s="77"/>
      <c r="W61" s="77"/>
    </row>
    <row r="62" spans="1:23" ht="25.5" x14ac:dyDescent="0.25">
      <c r="A62" s="34" t="s">
        <v>366</v>
      </c>
      <c r="B62" s="34" t="s">
        <v>367</v>
      </c>
      <c r="C62" s="35" t="s">
        <v>368</v>
      </c>
      <c r="D62" s="34" t="s">
        <v>187</v>
      </c>
      <c r="E62" s="34" t="s">
        <v>336</v>
      </c>
      <c r="F62" s="34" t="s">
        <v>337</v>
      </c>
      <c r="G62" s="34" t="s">
        <v>369</v>
      </c>
      <c r="H62" s="34" t="s">
        <v>191</v>
      </c>
      <c r="I62" s="34">
        <v>0</v>
      </c>
      <c r="J62" s="76">
        <v>809630.41999999993</v>
      </c>
      <c r="K62" s="76">
        <f>M62+O62+Q62+S62+U62</f>
        <v>725656.21</v>
      </c>
      <c r="L62" s="76">
        <v>553430.44999999995</v>
      </c>
      <c r="M62" s="76">
        <v>469456.24</v>
      </c>
      <c r="N62" s="76">
        <v>20772.97</v>
      </c>
      <c r="O62" s="76">
        <v>20772.97</v>
      </c>
      <c r="P62" s="76">
        <v>0</v>
      </c>
      <c r="Q62" s="76"/>
      <c r="R62" s="76">
        <v>0</v>
      </c>
      <c r="S62" s="76"/>
      <c r="T62" s="76">
        <v>235427</v>
      </c>
      <c r="U62" s="76">
        <v>235427</v>
      </c>
      <c r="V62" s="76"/>
      <c r="W62" s="76"/>
    </row>
    <row r="63" spans="1:23" ht="25.5" x14ac:dyDescent="0.25">
      <c r="A63" s="34" t="s">
        <v>370</v>
      </c>
      <c r="B63" s="34" t="s">
        <v>371</v>
      </c>
      <c r="C63" s="35" t="s">
        <v>372</v>
      </c>
      <c r="D63" s="34" t="s">
        <v>218</v>
      </c>
      <c r="E63" s="34" t="s">
        <v>336</v>
      </c>
      <c r="F63" s="34" t="s">
        <v>316</v>
      </c>
      <c r="G63" s="34" t="s">
        <v>369</v>
      </c>
      <c r="H63" s="34" t="s">
        <v>191</v>
      </c>
      <c r="I63" s="34">
        <v>0</v>
      </c>
      <c r="J63" s="76">
        <v>226080</v>
      </c>
      <c r="K63" s="76">
        <f>M63+O63+Q63+S63+U63</f>
        <v>258030.9</v>
      </c>
      <c r="L63" s="76">
        <v>16956</v>
      </c>
      <c r="M63" s="76">
        <v>48906.9</v>
      </c>
      <c r="N63" s="76">
        <v>16956</v>
      </c>
      <c r="O63" s="76">
        <v>16956</v>
      </c>
      <c r="P63" s="76">
        <v>0</v>
      </c>
      <c r="Q63" s="76"/>
      <c r="R63" s="76">
        <v>0</v>
      </c>
      <c r="S63" s="76"/>
      <c r="T63" s="76">
        <v>192168</v>
      </c>
      <c r="U63" s="76">
        <v>192168</v>
      </c>
      <c r="V63" s="76"/>
      <c r="W63" s="76"/>
    </row>
    <row r="64" spans="1:23" ht="38.25" x14ac:dyDescent="0.25">
      <c r="A64" s="34" t="s">
        <v>373</v>
      </c>
      <c r="B64" s="34" t="s">
        <v>374</v>
      </c>
      <c r="C64" s="35" t="s">
        <v>375</v>
      </c>
      <c r="D64" s="34" t="s">
        <v>194</v>
      </c>
      <c r="E64" s="34" t="s">
        <v>336</v>
      </c>
      <c r="F64" s="34" t="s">
        <v>210</v>
      </c>
      <c r="G64" s="34" t="s">
        <v>369</v>
      </c>
      <c r="H64" s="34" t="s">
        <v>191</v>
      </c>
      <c r="I64" s="34">
        <v>0</v>
      </c>
      <c r="J64" s="76">
        <v>312531.76470588235</v>
      </c>
      <c r="K64" s="76">
        <f>M64+O64+Q64+S64+U64</f>
        <v>312531.76</v>
      </c>
      <c r="L64" s="76">
        <v>23439.882352941175</v>
      </c>
      <c r="M64" s="76">
        <v>23439.89</v>
      </c>
      <c r="N64" s="76">
        <v>23439.882352941175</v>
      </c>
      <c r="O64" s="76">
        <v>23439.87</v>
      </c>
      <c r="P64" s="76">
        <v>0</v>
      </c>
      <c r="Q64" s="76"/>
      <c r="R64" s="76">
        <v>0</v>
      </c>
      <c r="S64" s="76"/>
      <c r="T64" s="76">
        <v>265652</v>
      </c>
      <c r="U64" s="76">
        <v>265652</v>
      </c>
      <c r="V64" s="76"/>
      <c r="W64" s="76"/>
    </row>
    <row r="65" spans="1:23" ht="51" x14ac:dyDescent="0.25">
      <c r="A65" s="36" t="s">
        <v>376</v>
      </c>
      <c r="B65" s="36" t="s">
        <v>181</v>
      </c>
      <c r="C65" s="37" t="s">
        <v>377</v>
      </c>
      <c r="D65" s="36">
        <v>0</v>
      </c>
      <c r="E65" s="36">
        <v>0</v>
      </c>
      <c r="F65" s="36">
        <v>0</v>
      </c>
      <c r="G65" s="36">
        <v>0</v>
      </c>
      <c r="H65" s="36">
        <v>0</v>
      </c>
      <c r="I65" s="36">
        <v>0</v>
      </c>
      <c r="J65" s="78">
        <v>0</v>
      </c>
      <c r="K65" s="78">
        <f t="shared" ref="K65:K128" si="0">M65+O65+Q65+S65+U65</f>
        <v>0</v>
      </c>
      <c r="L65" s="78">
        <v>0</v>
      </c>
      <c r="M65" s="78"/>
      <c r="N65" s="78">
        <v>0</v>
      </c>
      <c r="O65" s="78"/>
      <c r="P65" s="78">
        <v>0</v>
      </c>
      <c r="Q65" s="78"/>
      <c r="R65" s="78">
        <v>0</v>
      </c>
      <c r="S65" s="78"/>
      <c r="T65" s="78">
        <v>0</v>
      </c>
      <c r="U65" s="78"/>
      <c r="V65" s="78"/>
      <c r="W65" s="78"/>
    </row>
    <row r="66" spans="1:23" ht="25.5" x14ac:dyDescent="0.25">
      <c r="A66" s="38" t="s">
        <v>378</v>
      </c>
      <c r="B66" s="38" t="s">
        <v>181</v>
      </c>
      <c r="C66" s="39" t="s">
        <v>379</v>
      </c>
      <c r="D66" s="38">
        <v>0</v>
      </c>
      <c r="E66" s="38">
        <v>0</v>
      </c>
      <c r="F66" s="38">
        <v>0</v>
      </c>
      <c r="G66" s="38">
        <v>0</v>
      </c>
      <c r="H66" s="38">
        <v>0</v>
      </c>
      <c r="I66" s="38">
        <v>0</v>
      </c>
      <c r="J66" s="77">
        <v>0</v>
      </c>
      <c r="K66" s="77">
        <f t="shared" si="0"/>
        <v>0</v>
      </c>
      <c r="L66" s="77">
        <v>0</v>
      </c>
      <c r="M66" s="77"/>
      <c r="N66" s="77">
        <v>0</v>
      </c>
      <c r="O66" s="77"/>
      <c r="P66" s="77">
        <v>0</v>
      </c>
      <c r="Q66" s="77"/>
      <c r="R66" s="77">
        <v>0</v>
      </c>
      <c r="S66" s="77"/>
      <c r="T66" s="77">
        <v>0</v>
      </c>
      <c r="U66" s="77"/>
      <c r="V66" s="77"/>
      <c r="W66" s="77"/>
    </row>
    <row r="67" spans="1:23" x14ac:dyDescent="0.25">
      <c r="A67" s="34" t="s">
        <v>380</v>
      </c>
      <c r="B67" s="34" t="s">
        <v>381</v>
      </c>
      <c r="C67" s="35" t="s">
        <v>382</v>
      </c>
      <c r="D67" s="34" t="s">
        <v>199</v>
      </c>
      <c r="E67" s="34" t="s">
        <v>383</v>
      </c>
      <c r="F67" s="34" t="s">
        <v>384</v>
      </c>
      <c r="G67" s="34" t="s">
        <v>385</v>
      </c>
      <c r="H67" s="34" t="s">
        <v>191</v>
      </c>
      <c r="I67" s="34">
        <v>0</v>
      </c>
      <c r="J67" s="76">
        <v>46877.647058823532</v>
      </c>
      <c r="K67" s="76">
        <f t="shared" si="0"/>
        <v>46877.65</v>
      </c>
      <c r="L67" s="76">
        <v>3515.8235294117649</v>
      </c>
      <c r="M67" s="76">
        <v>3515.83</v>
      </c>
      <c r="N67" s="76">
        <v>3515.8235294117649</v>
      </c>
      <c r="O67" s="76">
        <v>3515.82</v>
      </c>
      <c r="P67" s="76">
        <v>0</v>
      </c>
      <c r="Q67" s="76"/>
      <c r="R67" s="76">
        <v>0</v>
      </c>
      <c r="S67" s="76"/>
      <c r="T67" s="76">
        <v>39846</v>
      </c>
      <c r="U67" s="76">
        <v>39846</v>
      </c>
      <c r="V67" s="76"/>
      <c r="W67" s="76"/>
    </row>
    <row r="68" spans="1:23" ht="25.5" x14ac:dyDescent="0.25">
      <c r="A68" s="34" t="s">
        <v>386</v>
      </c>
      <c r="B68" s="34" t="s">
        <v>387</v>
      </c>
      <c r="C68" s="35" t="s">
        <v>388</v>
      </c>
      <c r="D68" s="34" t="s">
        <v>389</v>
      </c>
      <c r="E68" s="34" t="s">
        <v>383</v>
      </c>
      <c r="F68" s="34" t="s">
        <v>316</v>
      </c>
      <c r="G68" s="34" t="s">
        <v>385</v>
      </c>
      <c r="H68" s="34" t="s">
        <v>191</v>
      </c>
      <c r="I68" s="34">
        <v>0</v>
      </c>
      <c r="J68" s="76">
        <v>137798.82352941178</v>
      </c>
      <c r="K68" s="76">
        <f t="shared" si="0"/>
        <v>137798.82</v>
      </c>
      <c r="L68" s="76">
        <v>10334.911764705883</v>
      </c>
      <c r="M68" s="76">
        <v>10334.91</v>
      </c>
      <c r="N68" s="76">
        <v>10334.911764705883</v>
      </c>
      <c r="O68" s="76">
        <v>10334.91</v>
      </c>
      <c r="P68" s="76">
        <v>0</v>
      </c>
      <c r="Q68" s="76"/>
      <c r="R68" s="76">
        <v>0</v>
      </c>
      <c r="S68" s="76"/>
      <c r="T68" s="76">
        <v>117129</v>
      </c>
      <c r="U68" s="76">
        <v>117129</v>
      </c>
      <c r="V68" s="76"/>
      <c r="W68" s="76"/>
    </row>
    <row r="69" spans="1:23" x14ac:dyDescent="0.25">
      <c r="A69" s="34" t="s">
        <v>390</v>
      </c>
      <c r="B69" s="34" t="s">
        <v>391</v>
      </c>
      <c r="C69" s="35" t="s">
        <v>392</v>
      </c>
      <c r="D69" s="34" t="s">
        <v>393</v>
      </c>
      <c r="E69" s="34" t="s">
        <v>383</v>
      </c>
      <c r="F69" s="34" t="s">
        <v>394</v>
      </c>
      <c r="G69" s="34" t="s">
        <v>385</v>
      </c>
      <c r="H69" s="34" t="s">
        <v>191</v>
      </c>
      <c r="I69" s="34">
        <v>0</v>
      </c>
      <c r="J69" s="76">
        <v>190492.9411764706</v>
      </c>
      <c r="K69" s="76">
        <f t="shared" si="0"/>
        <v>190492.94</v>
      </c>
      <c r="L69" s="76">
        <v>14286.970588235294</v>
      </c>
      <c r="M69" s="76">
        <v>14286.97</v>
      </c>
      <c r="N69" s="76">
        <v>14286.970588235294</v>
      </c>
      <c r="O69" s="76">
        <v>14286.97</v>
      </c>
      <c r="P69" s="76">
        <v>0</v>
      </c>
      <c r="Q69" s="76"/>
      <c r="R69" s="76">
        <v>0</v>
      </c>
      <c r="S69" s="76"/>
      <c r="T69" s="76">
        <v>161919</v>
      </c>
      <c r="U69" s="76">
        <v>161919</v>
      </c>
      <c r="V69" s="76"/>
      <c r="W69" s="76"/>
    </row>
    <row r="70" spans="1:23" ht="25.5" x14ac:dyDescent="0.25">
      <c r="A70" s="34" t="s">
        <v>395</v>
      </c>
      <c r="B70" s="34" t="s">
        <v>396</v>
      </c>
      <c r="C70" s="35" t="s">
        <v>397</v>
      </c>
      <c r="D70" s="34" t="s">
        <v>398</v>
      </c>
      <c r="E70" s="34" t="s">
        <v>383</v>
      </c>
      <c r="F70" s="34" t="s">
        <v>399</v>
      </c>
      <c r="G70" s="34" t="s">
        <v>385</v>
      </c>
      <c r="H70" s="34" t="s">
        <v>191</v>
      </c>
      <c r="I70" s="34">
        <v>0</v>
      </c>
      <c r="J70" s="76">
        <v>121941.17647058824</v>
      </c>
      <c r="K70" s="76">
        <f t="shared" si="0"/>
        <v>121941.18</v>
      </c>
      <c r="L70" s="76">
        <v>9145.5882352941171</v>
      </c>
      <c r="M70" s="76">
        <v>9145.59</v>
      </c>
      <c r="N70" s="76">
        <v>9145.5882352941171</v>
      </c>
      <c r="O70" s="76">
        <v>9145.59</v>
      </c>
      <c r="P70" s="76">
        <v>0</v>
      </c>
      <c r="Q70" s="76"/>
      <c r="R70" s="76">
        <v>0</v>
      </c>
      <c r="S70" s="76"/>
      <c r="T70" s="76">
        <v>103650</v>
      </c>
      <c r="U70" s="76">
        <v>103650</v>
      </c>
      <c r="V70" s="76"/>
      <c r="W70" s="76"/>
    </row>
    <row r="71" spans="1:23" ht="38.25" x14ac:dyDescent="0.25">
      <c r="A71" s="38" t="s">
        <v>400</v>
      </c>
      <c r="B71" s="38" t="s">
        <v>181</v>
      </c>
      <c r="C71" s="39" t="s">
        <v>401</v>
      </c>
      <c r="D71" s="38">
        <v>0</v>
      </c>
      <c r="E71" s="38">
        <v>0</v>
      </c>
      <c r="F71" s="38">
        <v>0</v>
      </c>
      <c r="G71" s="38">
        <v>0</v>
      </c>
      <c r="H71" s="38">
        <v>0</v>
      </c>
      <c r="I71" s="38">
        <v>0</v>
      </c>
      <c r="J71" s="77">
        <v>0</v>
      </c>
      <c r="K71" s="77">
        <f t="shared" si="0"/>
        <v>0</v>
      </c>
      <c r="L71" s="77">
        <v>0</v>
      </c>
      <c r="M71" s="77"/>
      <c r="N71" s="77">
        <v>0</v>
      </c>
      <c r="O71" s="77"/>
      <c r="P71" s="77">
        <v>0</v>
      </c>
      <c r="Q71" s="77"/>
      <c r="R71" s="77">
        <v>0</v>
      </c>
      <c r="S71" s="77"/>
      <c r="T71" s="77">
        <v>0</v>
      </c>
      <c r="U71" s="77"/>
      <c r="V71" s="77"/>
      <c r="W71" s="77"/>
    </row>
    <row r="72" spans="1:23" ht="38.25" x14ac:dyDescent="0.25">
      <c r="A72" s="34" t="s">
        <v>402</v>
      </c>
      <c r="B72" s="34" t="s">
        <v>403</v>
      </c>
      <c r="C72" s="35" t="s">
        <v>404</v>
      </c>
      <c r="D72" s="34" t="s">
        <v>405</v>
      </c>
      <c r="E72" s="34" t="s">
        <v>383</v>
      </c>
      <c r="F72" s="34" t="s">
        <v>316</v>
      </c>
      <c r="G72" s="34" t="s">
        <v>406</v>
      </c>
      <c r="H72" s="34" t="s">
        <v>191</v>
      </c>
      <c r="I72" s="34">
        <v>0</v>
      </c>
      <c r="J72" s="76">
        <v>12312.235294117647</v>
      </c>
      <c r="K72" s="76">
        <f t="shared" si="0"/>
        <v>12312.24</v>
      </c>
      <c r="L72" s="76">
        <v>923.4176470588236</v>
      </c>
      <c r="M72" s="76">
        <v>923.42</v>
      </c>
      <c r="N72" s="76">
        <v>923.4176470588236</v>
      </c>
      <c r="O72" s="76">
        <v>923.42</v>
      </c>
      <c r="P72" s="76">
        <v>0</v>
      </c>
      <c r="Q72" s="76"/>
      <c r="R72" s="76">
        <v>0</v>
      </c>
      <c r="S72" s="76"/>
      <c r="T72" s="76">
        <v>10465.4</v>
      </c>
      <c r="U72" s="76">
        <v>10465.4</v>
      </c>
      <c r="V72" s="76"/>
      <c r="W72" s="76"/>
    </row>
    <row r="73" spans="1:23" ht="25.5" x14ac:dyDescent="0.25">
      <c r="A73" s="34" t="s">
        <v>407</v>
      </c>
      <c r="B73" s="34" t="s">
        <v>408</v>
      </c>
      <c r="C73" s="35" t="s">
        <v>409</v>
      </c>
      <c r="D73" s="34" t="s">
        <v>199</v>
      </c>
      <c r="E73" s="34" t="s">
        <v>383</v>
      </c>
      <c r="F73" s="34" t="s">
        <v>410</v>
      </c>
      <c r="G73" s="34" t="s">
        <v>406</v>
      </c>
      <c r="H73" s="34" t="s">
        <v>191</v>
      </c>
      <c r="I73" s="34">
        <v>0</v>
      </c>
      <c r="J73" s="76">
        <v>4317</v>
      </c>
      <c r="K73" s="76">
        <f t="shared" si="0"/>
        <v>4317</v>
      </c>
      <c r="L73" s="76">
        <v>323.7</v>
      </c>
      <c r="M73" s="76">
        <v>323.7</v>
      </c>
      <c r="N73" s="76">
        <v>323.7</v>
      </c>
      <c r="O73" s="76">
        <v>323.7</v>
      </c>
      <c r="P73" s="76">
        <v>0</v>
      </c>
      <c r="Q73" s="76"/>
      <c r="R73" s="76">
        <v>0</v>
      </c>
      <c r="S73" s="76"/>
      <c r="T73" s="76">
        <v>3669.6</v>
      </c>
      <c r="U73" s="76">
        <v>3669.6</v>
      </c>
      <c r="V73" s="76"/>
      <c r="W73" s="76"/>
    </row>
    <row r="74" spans="1:23" ht="25.5" x14ac:dyDescent="0.25">
      <c r="A74" s="34" t="s">
        <v>411</v>
      </c>
      <c r="B74" s="34" t="s">
        <v>412</v>
      </c>
      <c r="C74" s="35" t="s">
        <v>413</v>
      </c>
      <c r="D74" s="34" t="s">
        <v>414</v>
      </c>
      <c r="E74" s="34" t="s">
        <v>383</v>
      </c>
      <c r="F74" s="34" t="s">
        <v>415</v>
      </c>
      <c r="G74" s="34" t="s">
        <v>406</v>
      </c>
      <c r="H74" s="34" t="s">
        <v>191</v>
      </c>
      <c r="I74" s="34">
        <v>0</v>
      </c>
      <c r="J74" s="76">
        <v>10980</v>
      </c>
      <c r="K74" s="76">
        <f t="shared" si="0"/>
        <v>10980</v>
      </c>
      <c r="L74" s="76">
        <v>823.5</v>
      </c>
      <c r="M74" s="76">
        <v>823.5</v>
      </c>
      <c r="N74" s="76">
        <v>823.5</v>
      </c>
      <c r="O74" s="76">
        <v>823.5</v>
      </c>
      <c r="P74" s="76">
        <v>0</v>
      </c>
      <c r="Q74" s="76"/>
      <c r="R74" s="76">
        <v>0</v>
      </c>
      <c r="S74" s="76"/>
      <c r="T74" s="76">
        <v>9333</v>
      </c>
      <c r="U74" s="76">
        <v>9333</v>
      </c>
      <c r="V74" s="76"/>
      <c r="W74" s="76"/>
    </row>
    <row r="75" spans="1:23" ht="25.5" x14ac:dyDescent="0.25">
      <c r="A75" s="34" t="s">
        <v>416</v>
      </c>
      <c r="B75" s="34" t="s">
        <v>417</v>
      </c>
      <c r="C75" s="35" t="s">
        <v>418</v>
      </c>
      <c r="D75" s="34" t="s">
        <v>419</v>
      </c>
      <c r="E75" s="34" t="s">
        <v>383</v>
      </c>
      <c r="F75" s="34" t="s">
        <v>281</v>
      </c>
      <c r="G75" s="34" t="s">
        <v>406</v>
      </c>
      <c r="H75" s="34" t="s">
        <v>191</v>
      </c>
      <c r="I75" s="34">
        <v>0</v>
      </c>
      <c r="J75" s="76">
        <v>17152.939999999999</v>
      </c>
      <c r="K75" s="76">
        <f t="shared" si="0"/>
        <v>17152.939999999999</v>
      </c>
      <c r="L75" s="76">
        <v>1286.47</v>
      </c>
      <c r="M75" s="76">
        <v>1286.48</v>
      </c>
      <c r="N75" s="76">
        <v>1286.47</v>
      </c>
      <c r="O75" s="76">
        <v>1286.46</v>
      </c>
      <c r="P75" s="76">
        <v>0</v>
      </c>
      <c r="Q75" s="76"/>
      <c r="R75" s="76">
        <v>0</v>
      </c>
      <c r="S75" s="76"/>
      <c r="T75" s="76">
        <v>14580</v>
      </c>
      <c r="U75" s="76">
        <v>14580</v>
      </c>
      <c r="V75" s="76"/>
      <c r="W75" s="76"/>
    </row>
    <row r="76" spans="1:23" x14ac:dyDescent="0.25">
      <c r="A76" s="38" t="s">
        <v>420</v>
      </c>
      <c r="B76" s="38">
        <v>0</v>
      </c>
      <c r="C76" s="38" t="s">
        <v>421</v>
      </c>
      <c r="D76" s="38">
        <v>0</v>
      </c>
      <c r="E76" s="38">
        <v>0</v>
      </c>
      <c r="F76" s="38">
        <v>0</v>
      </c>
      <c r="G76" s="38">
        <v>0</v>
      </c>
      <c r="H76" s="38">
        <v>0</v>
      </c>
      <c r="I76" s="38">
        <v>0</v>
      </c>
      <c r="J76" s="77">
        <v>0</v>
      </c>
      <c r="K76" s="77">
        <f t="shared" si="0"/>
        <v>0</v>
      </c>
      <c r="L76" s="77">
        <v>0</v>
      </c>
      <c r="M76" s="77"/>
      <c r="N76" s="77">
        <v>0</v>
      </c>
      <c r="O76" s="77"/>
      <c r="P76" s="77">
        <v>0</v>
      </c>
      <c r="Q76" s="77"/>
      <c r="R76" s="77">
        <v>0</v>
      </c>
      <c r="S76" s="77"/>
      <c r="T76" s="77">
        <v>0</v>
      </c>
      <c r="U76" s="77"/>
      <c r="V76" s="77"/>
      <c r="W76" s="77"/>
    </row>
    <row r="77" spans="1:23" x14ac:dyDescent="0.25">
      <c r="A77" s="34" t="s">
        <v>422</v>
      </c>
      <c r="B77" s="34" t="s">
        <v>423</v>
      </c>
      <c r="C77" s="34" t="s">
        <v>424</v>
      </c>
      <c r="D77" s="35" t="s">
        <v>199</v>
      </c>
      <c r="E77" s="35" t="s">
        <v>383</v>
      </c>
      <c r="F77" s="35" t="s">
        <v>410</v>
      </c>
      <c r="G77" s="34" t="s">
        <v>425</v>
      </c>
      <c r="H77" s="34" t="s">
        <v>191</v>
      </c>
      <c r="I77" s="34">
        <v>0</v>
      </c>
      <c r="J77" s="76">
        <v>33913.85</v>
      </c>
      <c r="K77" s="76">
        <f t="shared" si="0"/>
        <v>0</v>
      </c>
      <c r="L77" s="76">
        <v>2543.5300000000002</v>
      </c>
      <c r="M77" s="76"/>
      <c r="N77" s="76">
        <v>2543.5300000000002</v>
      </c>
      <c r="O77" s="76"/>
      <c r="P77" s="76">
        <v>0</v>
      </c>
      <c r="Q77" s="76"/>
      <c r="R77" s="76">
        <v>0</v>
      </c>
      <c r="S77" s="76"/>
      <c r="T77" s="76">
        <v>28826.79</v>
      </c>
      <c r="U77" s="76"/>
      <c r="V77" s="76"/>
      <c r="W77" s="76"/>
    </row>
    <row r="78" spans="1:23" ht="38.25" x14ac:dyDescent="0.25">
      <c r="A78" s="34" t="s">
        <v>426</v>
      </c>
      <c r="B78" s="34" t="s">
        <v>427</v>
      </c>
      <c r="C78" s="34" t="s">
        <v>428</v>
      </c>
      <c r="D78" s="35" t="s">
        <v>429</v>
      </c>
      <c r="E78" s="35" t="s">
        <v>383</v>
      </c>
      <c r="F78" s="35" t="s">
        <v>410</v>
      </c>
      <c r="G78" s="34" t="s">
        <v>425</v>
      </c>
      <c r="H78" s="34" t="s">
        <v>191</v>
      </c>
      <c r="I78" s="34">
        <v>0</v>
      </c>
      <c r="J78" s="76">
        <v>34079.07</v>
      </c>
      <c r="K78" s="76">
        <f t="shared" si="0"/>
        <v>34079.07</v>
      </c>
      <c r="L78" s="76">
        <v>0</v>
      </c>
      <c r="M78" s="76"/>
      <c r="N78" s="76">
        <v>2555.9299999999998</v>
      </c>
      <c r="O78" s="76">
        <v>2555.9299999999998</v>
      </c>
      <c r="P78" s="76">
        <v>2555.9299999999998</v>
      </c>
      <c r="Q78" s="76">
        <v>2555.9299999999998</v>
      </c>
      <c r="R78" s="76">
        <v>0</v>
      </c>
      <c r="S78" s="76"/>
      <c r="T78" s="76">
        <v>28967.21</v>
      </c>
      <c r="U78" s="76">
        <v>28967.21</v>
      </c>
      <c r="V78" s="76"/>
      <c r="W78" s="76"/>
    </row>
    <row r="79" spans="1:23" x14ac:dyDescent="0.25">
      <c r="A79" s="34" t="s">
        <v>430</v>
      </c>
      <c r="B79" s="34" t="s">
        <v>431</v>
      </c>
      <c r="C79" s="34" t="s">
        <v>432</v>
      </c>
      <c r="D79" s="35" t="s">
        <v>433</v>
      </c>
      <c r="E79" s="35" t="s">
        <v>383</v>
      </c>
      <c r="F79" s="35" t="s">
        <v>434</v>
      </c>
      <c r="G79" s="34" t="s">
        <v>425</v>
      </c>
      <c r="H79" s="34" t="s">
        <v>191</v>
      </c>
      <c r="I79" s="34">
        <v>0</v>
      </c>
      <c r="J79" s="76">
        <v>178381.68000000002</v>
      </c>
      <c r="K79" s="76">
        <f t="shared" si="0"/>
        <v>0</v>
      </c>
      <c r="L79" s="76">
        <v>13378.64</v>
      </c>
      <c r="M79" s="76"/>
      <c r="N79" s="76">
        <v>13378.62</v>
      </c>
      <c r="O79" s="76"/>
      <c r="P79" s="76">
        <v>0</v>
      </c>
      <c r="Q79" s="76"/>
      <c r="R79" s="76">
        <v>0</v>
      </c>
      <c r="S79" s="76"/>
      <c r="T79" s="76">
        <v>151624.42000000001</v>
      </c>
      <c r="U79" s="76"/>
      <c r="V79" s="76"/>
      <c r="W79" s="76"/>
    </row>
    <row r="80" spans="1:23" ht="51" x14ac:dyDescent="0.25">
      <c r="A80" s="34" t="s">
        <v>435</v>
      </c>
      <c r="B80" s="34" t="s">
        <v>436</v>
      </c>
      <c r="C80" s="34" t="s">
        <v>437</v>
      </c>
      <c r="D80" s="35" t="s">
        <v>438</v>
      </c>
      <c r="E80" s="35" t="s">
        <v>383</v>
      </c>
      <c r="F80" s="35" t="s">
        <v>434</v>
      </c>
      <c r="G80" s="34" t="s">
        <v>425</v>
      </c>
      <c r="H80" s="34" t="s">
        <v>191</v>
      </c>
      <c r="I80" s="34">
        <v>0</v>
      </c>
      <c r="J80" s="76">
        <v>24189.1</v>
      </c>
      <c r="K80" s="76">
        <f t="shared" si="0"/>
        <v>0</v>
      </c>
      <c r="L80" s="76">
        <v>0</v>
      </c>
      <c r="M80" s="76"/>
      <c r="N80" s="76">
        <v>1814.18</v>
      </c>
      <c r="O80" s="76"/>
      <c r="P80" s="76">
        <v>1814.19</v>
      </c>
      <c r="Q80" s="76"/>
      <c r="R80" s="76">
        <v>0</v>
      </c>
      <c r="S80" s="76"/>
      <c r="T80" s="76">
        <v>20560.73</v>
      </c>
      <c r="U80" s="76"/>
      <c r="V80" s="76"/>
      <c r="W80" s="76"/>
    </row>
    <row r="81" spans="1:23" ht="51" x14ac:dyDescent="0.25">
      <c r="A81" s="34" t="s">
        <v>439</v>
      </c>
      <c r="B81" s="34" t="s">
        <v>440</v>
      </c>
      <c r="C81" s="34" t="s">
        <v>441</v>
      </c>
      <c r="D81" s="35" t="s">
        <v>442</v>
      </c>
      <c r="E81" s="35" t="s">
        <v>383</v>
      </c>
      <c r="F81" s="35" t="s">
        <v>434</v>
      </c>
      <c r="G81" s="34" t="s">
        <v>425</v>
      </c>
      <c r="H81" s="34" t="s">
        <v>191</v>
      </c>
      <c r="I81" s="34">
        <v>0</v>
      </c>
      <c r="J81" s="76">
        <v>23626.350000000002</v>
      </c>
      <c r="K81" s="76">
        <f t="shared" si="0"/>
        <v>23626.350000000002</v>
      </c>
      <c r="L81" s="76">
        <v>0</v>
      </c>
      <c r="M81" s="76"/>
      <c r="N81" s="76">
        <v>1771.97</v>
      </c>
      <c r="O81" s="76">
        <v>1771.97</v>
      </c>
      <c r="P81" s="76">
        <v>1771.98</v>
      </c>
      <c r="Q81" s="76">
        <v>1771.98</v>
      </c>
      <c r="R81" s="76">
        <v>0</v>
      </c>
      <c r="S81" s="76"/>
      <c r="T81" s="76">
        <v>20082.400000000001</v>
      </c>
      <c r="U81" s="76">
        <v>20082.400000000001</v>
      </c>
      <c r="V81" s="76"/>
      <c r="W81" s="76"/>
    </row>
    <row r="82" spans="1:23" ht="38.25" x14ac:dyDescent="0.25">
      <c r="A82" s="34" t="s">
        <v>443</v>
      </c>
      <c r="B82" s="34" t="s">
        <v>444</v>
      </c>
      <c r="C82" s="34" t="s">
        <v>445</v>
      </c>
      <c r="D82" s="35" t="s">
        <v>446</v>
      </c>
      <c r="E82" s="35" t="s">
        <v>383</v>
      </c>
      <c r="F82" s="35" t="s">
        <v>434</v>
      </c>
      <c r="G82" s="34" t="s">
        <v>425</v>
      </c>
      <c r="H82" s="34" t="s">
        <v>191</v>
      </c>
      <c r="I82" s="34">
        <v>0</v>
      </c>
      <c r="J82" s="76">
        <v>14262.54</v>
      </c>
      <c r="K82" s="76">
        <f t="shared" si="0"/>
        <v>0</v>
      </c>
      <c r="L82" s="76">
        <v>0</v>
      </c>
      <c r="M82" s="76"/>
      <c r="N82" s="76">
        <v>1069.69</v>
      </c>
      <c r="O82" s="76"/>
      <c r="P82" s="76">
        <v>1069.7</v>
      </c>
      <c r="Q82" s="76"/>
      <c r="R82" s="76">
        <v>0</v>
      </c>
      <c r="S82" s="76"/>
      <c r="T82" s="76">
        <v>12123.15</v>
      </c>
      <c r="U82" s="76"/>
      <c r="V82" s="76"/>
      <c r="W82" s="76"/>
    </row>
    <row r="83" spans="1:23" ht="38.25" x14ac:dyDescent="0.25">
      <c r="A83" s="34" t="s">
        <v>447</v>
      </c>
      <c r="B83" s="34" t="s">
        <v>448</v>
      </c>
      <c r="C83" s="34" t="s">
        <v>449</v>
      </c>
      <c r="D83" s="35" t="s">
        <v>450</v>
      </c>
      <c r="E83" s="35" t="s">
        <v>383</v>
      </c>
      <c r="F83" s="35" t="s">
        <v>434</v>
      </c>
      <c r="G83" s="34" t="s">
        <v>425</v>
      </c>
      <c r="H83" s="34" t="s">
        <v>191</v>
      </c>
      <c r="I83" s="34">
        <v>0</v>
      </c>
      <c r="J83" s="76">
        <v>21476.829999999998</v>
      </c>
      <c r="K83" s="76">
        <f t="shared" si="0"/>
        <v>0</v>
      </c>
      <c r="L83" s="76">
        <v>0</v>
      </c>
      <c r="M83" s="76"/>
      <c r="N83" s="76">
        <v>1610.76</v>
      </c>
      <c r="O83" s="76"/>
      <c r="P83" s="76">
        <v>1610.77</v>
      </c>
      <c r="Q83" s="76"/>
      <c r="R83" s="76">
        <v>0</v>
      </c>
      <c r="S83" s="76"/>
      <c r="T83" s="76">
        <v>18255.3</v>
      </c>
      <c r="U83" s="76"/>
      <c r="V83" s="76"/>
      <c r="W83" s="76"/>
    </row>
    <row r="84" spans="1:23" x14ac:dyDescent="0.25">
      <c r="A84" s="34" t="s">
        <v>451</v>
      </c>
      <c r="B84" s="34" t="s">
        <v>452</v>
      </c>
      <c r="C84" s="34" t="s">
        <v>453</v>
      </c>
      <c r="D84" s="35" t="s">
        <v>454</v>
      </c>
      <c r="E84" s="35" t="s">
        <v>383</v>
      </c>
      <c r="F84" s="35" t="s">
        <v>239</v>
      </c>
      <c r="G84" s="34" t="s">
        <v>425</v>
      </c>
      <c r="H84" s="34" t="s">
        <v>191</v>
      </c>
      <c r="I84" s="34">
        <v>0</v>
      </c>
      <c r="J84" s="76">
        <v>100228.23</v>
      </c>
      <c r="K84" s="76">
        <f t="shared" si="0"/>
        <v>100219.43000000001</v>
      </c>
      <c r="L84" s="76">
        <v>7517.12</v>
      </c>
      <c r="M84" s="76">
        <v>7516.46</v>
      </c>
      <c r="N84" s="76">
        <v>7517.11</v>
      </c>
      <c r="O84" s="76">
        <v>7516.45</v>
      </c>
      <c r="P84" s="76">
        <v>0</v>
      </c>
      <c r="Q84" s="76"/>
      <c r="R84" s="76">
        <v>0</v>
      </c>
      <c r="S84" s="76"/>
      <c r="T84" s="76">
        <v>85194</v>
      </c>
      <c r="U84" s="76">
        <v>85186.52</v>
      </c>
      <c r="V84" s="76"/>
      <c r="W84" s="76"/>
    </row>
    <row r="85" spans="1:23" ht="51" x14ac:dyDescent="0.25">
      <c r="A85" s="34" t="s">
        <v>455</v>
      </c>
      <c r="B85" s="34" t="s">
        <v>456</v>
      </c>
      <c r="C85" s="34" t="s">
        <v>457</v>
      </c>
      <c r="D85" s="35" t="s">
        <v>458</v>
      </c>
      <c r="E85" s="35" t="s">
        <v>383</v>
      </c>
      <c r="F85" s="35" t="s">
        <v>239</v>
      </c>
      <c r="G85" s="34" t="s">
        <v>425</v>
      </c>
      <c r="H85" s="34" t="s">
        <v>191</v>
      </c>
      <c r="I85" s="34">
        <v>0</v>
      </c>
      <c r="J85" s="76">
        <v>52792.94</v>
      </c>
      <c r="K85" s="76">
        <f t="shared" si="0"/>
        <v>52792.94</v>
      </c>
      <c r="L85" s="76">
        <v>0</v>
      </c>
      <c r="M85" s="76"/>
      <c r="N85" s="76">
        <v>3959.47</v>
      </c>
      <c r="O85" s="76">
        <v>3959.47</v>
      </c>
      <c r="P85" s="76">
        <v>3959.47</v>
      </c>
      <c r="Q85" s="76">
        <v>3959.47</v>
      </c>
      <c r="R85" s="76">
        <v>0</v>
      </c>
      <c r="S85" s="76"/>
      <c r="T85" s="76">
        <v>44874</v>
      </c>
      <c r="U85" s="76">
        <v>44874</v>
      </c>
      <c r="V85" s="76"/>
      <c r="W85" s="76"/>
    </row>
    <row r="86" spans="1:23" ht="51" x14ac:dyDescent="0.25">
      <c r="A86" s="34" t="s">
        <v>459</v>
      </c>
      <c r="B86" s="34" t="s">
        <v>460</v>
      </c>
      <c r="C86" s="34" t="s">
        <v>461</v>
      </c>
      <c r="D86" s="35" t="s">
        <v>462</v>
      </c>
      <c r="E86" s="35" t="s">
        <v>383</v>
      </c>
      <c r="F86" s="35" t="s">
        <v>239</v>
      </c>
      <c r="G86" s="34" t="s">
        <v>425</v>
      </c>
      <c r="H86" s="34" t="s">
        <v>191</v>
      </c>
      <c r="I86" s="34">
        <v>0</v>
      </c>
      <c r="J86" s="76">
        <v>21270.58</v>
      </c>
      <c r="K86" s="76">
        <f t="shared" si="0"/>
        <v>0</v>
      </c>
      <c r="L86" s="76">
        <v>1595.29</v>
      </c>
      <c r="M86" s="76"/>
      <c r="N86" s="76">
        <v>1595.29</v>
      </c>
      <c r="O86" s="76"/>
      <c r="P86" s="76">
        <v>0</v>
      </c>
      <c r="Q86" s="76"/>
      <c r="R86" s="76">
        <v>0</v>
      </c>
      <c r="S86" s="76"/>
      <c r="T86" s="76">
        <v>18080</v>
      </c>
      <c r="U86" s="76"/>
      <c r="V86" s="76"/>
      <c r="W86" s="76"/>
    </row>
    <row r="87" spans="1:23" ht="51" x14ac:dyDescent="0.25">
      <c r="A87" s="34" t="s">
        <v>463</v>
      </c>
      <c r="B87" s="34" t="s">
        <v>464</v>
      </c>
      <c r="C87" s="34" t="s">
        <v>465</v>
      </c>
      <c r="D87" s="35" t="s">
        <v>466</v>
      </c>
      <c r="E87" s="35" t="s">
        <v>383</v>
      </c>
      <c r="F87" s="35" t="s">
        <v>239</v>
      </c>
      <c r="G87" s="34" t="s">
        <v>425</v>
      </c>
      <c r="H87" s="34" t="s">
        <v>191</v>
      </c>
      <c r="I87" s="34">
        <v>0</v>
      </c>
      <c r="J87" s="76">
        <v>18170.59</v>
      </c>
      <c r="K87" s="76">
        <f t="shared" si="0"/>
        <v>18170.59</v>
      </c>
      <c r="L87" s="76">
        <v>1362.8</v>
      </c>
      <c r="M87" s="76">
        <v>1362.8</v>
      </c>
      <c r="N87" s="76">
        <v>1362.79</v>
      </c>
      <c r="O87" s="76">
        <v>1362.79</v>
      </c>
      <c r="P87" s="76">
        <v>0</v>
      </c>
      <c r="Q87" s="76"/>
      <c r="R87" s="76">
        <v>0</v>
      </c>
      <c r="S87" s="76"/>
      <c r="T87" s="76">
        <v>15445</v>
      </c>
      <c r="U87" s="76">
        <v>15445</v>
      </c>
      <c r="V87" s="76"/>
      <c r="W87" s="76"/>
    </row>
    <row r="88" spans="1:23" ht="51" x14ac:dyDescent="0.25">
      <c r="A88" s="34" t="s">
        <v>467</v>
      </c>
      <c r="B88" s="34" t="s">
        <v>468</v>
      </c>
      <c r="C88" s="34" t="s">
        <v>469</v>
      </c>
      <c r="D88" s="35" t="s">
        <v>470</v>
      </c>
      <c r="E88" s="35" t="s">
        <v>383</v>
      </c>
      <c r="F88" s="35" t="s">
        <v>239</v>
      </c>
      <c r="G88" s="34" t="s">
        <v>425</v>
      </c>
      <c r="H88" s="34" t="s">
        <v>191</v>
      </c>
      <c r="I88" s="34">
        <v>0</v>
      </c>
      <c r="J88" s="76">
        <v>24982.35</v>
      </c>
      <c r="K88" s="76">
        <f t="shared" si="0"/>
        <v>0</v>
      </c>
      <c r="L88" s="76">
        <v>1873.68</v>
      </c>
      <c r="M88" s="76"/>
      <c r="N88" s="76">
        <v>1873.67</v>
      </c>
      <c r="O88" s="76"/>
      <c r="P88" s="76">
        <v>0</v>
      </c>
      <c r="Q88" s="76"/>
      <c r="R88" s="76">
        <v>0</v>
      </c>
      <c r="S88" s="76"/>
      <c r="T88" s="76">
        <v>21235</v>
      </c>
      <c r="U88" s="76"/>
      <c r="V88" s="76"/>
      <c r="W88" s="76"/>
    </row>
    <row r="89" spans="1:23" ht="38.25" x14ac:dyDescent="0.25">
      <c r="A89" s="34" t="s">
        <v>471</v>
      </c>
      <c r="B89" s="34" t="s">
        <v>472</v>
      </c>
      <c r="C89" s="34" t="s">
        <v>473</v>
      </c>
      <c r="D89" s="35" t="s">
        <v>474</v>
      </c>
      <c r="E89" s="35" t="s">
        <v>383</v>
      </c>
      <c r="F89" s="35" t="s">
        <v>239</v>
      </c>
      <c r="G89" s="34" t="s">
        <v>425</v>
      </c>
      <c r="H89" s="34" t="s">
        <v>191</v>
      </c>
      <c r="I89" s="34">
        <v>0</v>
      </c>
      <c r="J89" s="76">
        <v>17587.04</v>
      </c>
      <c r="K89" s="76">
        <f t="shared" si="0"/>
        <v>0</v>
      </c>
      <c r="L89" s="76">
        <v>1319.02</v>
      </c>
      <c r="M89" s="76"/>
      <c r="N89" s="76">
        <v>1319.02</v>
      </c>
      <c r="O89" s="76"/>
      <c r="P89" s="76">
        <v>0</v>
      </c>
      <c r="Q89" s="76"/>
      <c r="R89" s="76">
        <v>0</v>
      </c>
      <c r="S89" s="76"/>
      <c r="T89" s="76">
        <v>14949</v>
      </c>
      <c r="U89" s="76"/>
      <c r="V89" s="76"/>
      <c r="W89" s="76"/>
    </row>
    <row r="90" spans="1:23" x14ac:dyDescent="0.25">
      <c r="A90" s="34" t="s">
        <v>475</v>
      </c>
      <c r="B90" s="34" t="s">
        <v>476</v>
      </c>
      <c r="C90" s="34" t="s">
        <v>477</v>
      </c>
      <c r="D90" s="35" t="s">
        <v>478</v>
      </c>
      <c r="E90" s="35" t="s">
        <v>383</v>
      </c>
      <c r="F90" s="35" t="s">
        <v>479</v>
      </c>
      <c r="G90" s="34" t="s">
        <v>425</v>
      </c>
      <c r="H90" s="34" t="s">
        <v>191</v>
      </c>
      <c r="I90" s="34">
        <v>0</v>
      </c>
      <c r="J90" s="76">
        <v>240523</v>
      </c>
      <c r="K90" s="76">
        <f t="shared" si="0"/>
        <v>0</v>
      </c>
      <c r="L90" s="76">
        <v>18039.23</v>
      </c>
      <c r="M90" s="76"/>
      <c r="N90" s="76">
        <v>18039.22</v>
      </c>
      <c r="O90" s="76"/>
      <c r="P90" s="76">
        <v>0</v>
      </c>
      <c r="Q90" s="76"/>
      <c r="R90" s="76">
        <v>0</v>
      </c>
      <c r="S90" s="76"/>
      <c r="T90" s="76">
        <v>204444.55</v>
      </c>
      <c r="U90" s="76"/>
      <c r="V90" s="76"/>
      <c r="W90" s="76"/>
    </row>
    <row r="91" spans="1:23" ht="38.25" x14ac:dyDescent="0.25">
      <c r="A91" s="34" t="s">
        <v>480</v>
      </c>
      <c r="B91" s="34" t="s">
        <v>481</v>
      </c>
      <c r="C91" s="34" t="s">
        <v>482</v>
      </c>
      <c r="D91" s="35" t="s">
        <v>483</v>
      </c>
      <c r="E91" s="35" t="s">
        <v>383</v>
      </c>
      <c r="F91" s="35" t="s">
        <v>479</v>
      </c>
      <c r="G91" s="34" t="s">
        <v>425</v>
      </c>
      <c r="H91" s="34" t="s">
        <v>191</v>
      </c>
      <c r="I91" s="34">
        <v>0</v>
      </c>
      <c r="J91" s="76">
        <v>47242</v>
      </c>
      <c r="K91" s="76">
        <f t="shared" si="0"/>
        <v>47242</v>
      </c>
      <c r="L91" s="76">
        <v>0</v>
      </c>
      <c r="M91" s="76"/>
      <c r="N91" s="76">
        <v>3543.15</v>
      </c>
      <c r="O91" s="76">
        <v>3543.15</v>
      </c>
      <c r="P91" s="76">
        <v>3543.15</v>
      </c>
      <c r="Q91" s="76">
        <v>3543.15</v>
      </c>
      <c r="R91" s="76">
        <v>0</v>
      </c>
      <c r="S91" s="76"/>
      <c r="T91" s="76">
        <v>40155.699999999997</v>
      </c>
      <c r="U91" s="76">
        <v>40155.699999999997</v>
      </c>
      <c r="V91" s="76"/>
      <c r="W91" s="76"/>
    </row>
    <row r="92" spans="1:23" ht="51" x14ac:dyDescent="0.25">
      <c r="A92" s="34" t="s">
        <v>484</v>
      </c>
      <c r="B92" s="34" t="s">
        <v>485</v>
      </c>
      <c r="C92" s="34" t="s">
        <v>486</v>
      </c>
      <c r="D92" s="35" t="s">
        <v>487</v>
      </c>
      <c r="E92" s="35" t="s">
        <v>383</v>
      </c>
      <c r="F92" s="35" t="s">
        <v>479</v>
      </c>
      <c r="G92" s="34" t="s">
        <v>425</v>
      </c>
      <c r="H92" s="34" t="s">
        <v>191</v>
      </c>
      <c r="I92" s="34">
        <v>0</v>
      </c>
      <c r="J92" s="76">
        <v>23724</v>
      </c>
      <c r="K92" s="79">
        <f t="shared" si="0"/>
        <v>26893</v>
      </c>
      <c r="L92" s="76">
        <v>0</v>
      </c>
      <c r="M92" s="76"/>
      <c r="N92" s="76">
        <v>1779.3</v>
      </c>
      <c r="O92" s="79"/>
      <c r="P92" s="76">
        <v>1779.3</v>
      </c>
      <c r="Q92" s="79">
        <v>4948.3</v>
      </c>
      <c r="R92" s="76">
        <v>0</v>
      </c>
      <c r="S92" s="76"/>
      <c r="T92" s="76">
        <v>20165.400000000001</v>
      </c>
      <c r="U92" s="79">
        <v>21944.7</v>
      </c>
      <c r="V92" s="76"/>
      <c r="W92" s="76"/>
    </row>
    <row r="93" spans="1:23" ht="25.5" x14ac:dyDescent="0.25">
      <c r="A93" s="34" t="s">
        <v>488</v>
      </c>
      <c r="B93" s="34" t="s">
        <v>489</v>
      </c>
      <c r="C93" s="34" t="s">
        <v>490</v>
      </c>
      <c r="D93" s="35" t="s">
        <v>491</v>
      </c>
      <c r="E93" s="35" t="s">
        <v>383</v>
      </c>
      <c r="F93" s="35" t="s">
        <v>479</v>
      </c>
      <c r="G93" s="34" t="s">
        <v>425</v>
      </c>
      <c r="H93" s="34" t="s">
        <v>191</v>
      </c>
      <c r="I93" s="34">
        <v>0</v>
      </c>
      <c r="J93" s="76">
        <v>107171</v>
      </c>
      <c r="K93" s="76">
        <f t="shared" si="0"/>
        <v>107171</v>
      </c>
      <c r="L93" s="76">
        <v>0</v>
      </c>
      <c r="M93" s="76"/>
      <c r="N93" s="76">
        <v>8037.82</v>
      </c>
      <c r="O93" s="76">
        <v>8037.82</v>
      </c>
      <c r="P93" s="76">
        <v>8037.83</v>
      </c>
      <c r="Q93" s="76">
        <v>8037.83</v>
      </c>
      <c r="R93" s="76">
        <v>0</v>
      </c>
      <c r="S93" s="76"/>
      <c r="T93" s="76">
        <v>91095.35</v>
      </c>
      <c r="U93" s="76">
        <v>91095.35</v>
      </c>
      <c r="V93" s="76"/>
      <c r="W93" s="76"/>
    </row>
    <row r="94" spans="1:23" ht="38.25" x14ac:dyDescent="0.25">
      <c r="A94" s="36" t="s">
        <v>492</v>
      </c>
      <c r="B94" s="36">
        <v>0</v>
      </c>
      <c r="C94" s="37" t="s">
        <v>493</v>
      </c>
      <c r="D94" s="36">
        <v>0</v>
      </c>
      <c r="E94" s="36">
        <v>0</v>
      </c>
      <c r="F94" s="36">
        <v>0</v>
      </c>
      <c r="G94" s="36">
        <v>0</v>
      </c>
      <c r="H94" s="36">
        <v>0</v>
      </c>
      <c r="I94" s="36">
        <v>0</v>
      </c>
      <c r="J94" s="78">
        <v>0</v>
      </c>
      <c r="K94" s="78">
        <f t="shared" si="0"/>
        <v>0</v>
      </c>
      <c r="L94" s="78">
        <v>0</v>
      </c>
      <c r="M94" s="78"/>
      <c r="N94" s="78">
        <v>0</v>
      </c>
      <c r="O94" s="78"/>
      <c r="P94" s="78">
        <v>0</v>
      </c>
      <c r="Q94" s="78"/>
      <c r="R94" s="78">
        <v>0</v>
      </c>
      <c r="S94" s="78"/>
      <c r="T94" s="78">
        <v>0</v>
      </c>
      <c r="U94" s="78"/>
      <c r="V94" s="78"/>
      <c r="W94" s="78"/>
    </row>
    <row r="95" spans="1:23" x14ac:dyDescent="0.25">
      <c r="A95" s="38" t="s">
        <v>494</v>
      </c>
      <c r="B95" s="38">
        <v>0</v>
      </c>
      <c r="C95" s="39" t="s">
        <v>495</v>
      </c>
      <c r="D95" s="38">
        <v>0</v>
      </c>
      <c r="E95" s="38">
        <v>0</v>
      </c>
      <c r="F95" s="38">
        <v>0</v>
      </c>
      <c r="G95" s="38">
        <v>0</v>
      </c>
      <c r="H95" s="38">
        <v>0</v>
      </c>
      <c r="I95" s="38">
        <v>0</v>
      </c>
      <c r="J95" s="77">
        <v>0</v>
      </c>
      <c r="K95" s="77">
        <f t="shared" si="0"/>
        <v>0</v>
      </c>
      <c r="L95" s="77">
        <v>0</v>
      </c>
      <c r="M95" s="77"/>
      <c r="N95" s="77">
        <v>0</v>
      </c>
      <c r="O95" s="77"/>
      <c r="P95" s="77">
        <v>0</v>
      </c>
      <c r="Q95" s="77"/>
      <c r="R95" s="77">
        <v>0</v>
      </c>
      <c r="S95" s="77"/>
      <c r="T95" s="77">
        <v>0</v>
      </c>
      <c r="U95" s="77"/>
      <c r="V95" s="77"/>
      <c r="W95" s="77"/>
    </row>
    <row r="96" spans="1:23" ht="38.25" x14ac:dyDescent="0.25">
      <c r="A96" s="34" t="s">
        <v>496</v>
      </c>
      <c r="B96" s="34" t="s">
        <v>497</v>
      </c>
      <c r="C96" s="35" t="s">
        <v>498</v>
      </c>
      <c r="D96" s="34" t="s">
        <v>187</v>
      </c>
      <c r="E96" s="34" t="s">
        <v>499</v>
      </c>
      <c r="F96" s="34" t="s">
        <v>500</v>
      </c>
      <c r="G96" s="34" t="s">
        <v>501</v>
      </c>
      <c r="H96" s="34" t="s">
        <v>191</v>
      </c>
      <c r="I96" s="34">
        <v>0</v>
      </c>
      <c r="J96" s="76">
        <v>169733.46</v>
      </c>
      <c r="K96" s="76">
        <f t="shared" si="0"/>
        <v>169733.46</v>
      </c>
      <c r="L96" s="76">
        <v>25460.02</v>
      </c>
      <c r="M96" s="76">
        <v>25460.02</v>
      </c>
      <c r="N96" s="76">
        <v>0</v>
      </c>
      <c r="O96" s="76"/>
      <c r="P96" s="76">
        <v>0</v>
      </c>
      <c r="Q96" s="76"/>
      <c r="R96" s="76">
        <v>0</v>
      </c>
      <c r="S96" s="76"/>
      <c r="T96" s="76">
        <v>144273.44</v>
      </c>
      <c r="U96" s="76">
        <v>144273.44</v>
      </c>
      <c r="V96" s="76"/>
      <c r="W96" s="76"/>
    </row>
    <row r="97" spans="1:23" ht="25.5" x14ac:dyDescent="0.25">
      <c r="A97" s="34" t="s">
        <v>502</v>
      </c>
      <c r="B97" s="34" t="s">
        <v>503</v>
      </c>
      <c r="C97" s="35" t="s">
        <v>504</v>
      </c>
      <c r="D97" s="34" t="s">
        <v>199</v>
      </c>
      <c r="E97" s="34" t="s">
        <v>499</v>
      </c>
      <c r="F97" s="34" t="s">
        <v>244</v>
      </c>
      <c r="G97" s="34" t="s">
        <v>501</v>
      </c>
      <c r="H97" s="34" t="s">
        <v>191</v>
      </c>
      <c r="I97" s="34">
        <v>0</v>
      </c>
      <c r="J97" s="76">
        <v>65250</v>
      </c>
      <c r="K97" s="76">
        <f t="shared" si="0"/>
        <v>77916.53</v>
      </c>
      <c r="L97" s="76">
        <v>9788</v>
      </c>
      <c r="M97" s="76">
        <v>22454.53</v>
      </c>
      <c r="N97" s="76">
        <v>0</v>
      </c>
      <c r="O97" s="76"/>
      <c r="P97" s="76">
        <v>0</v>
      </c>
      <c r="Q97" s="76"/>
      <c r="R97" s="76">
        <v>0</v>
      </c>
      <c r="S97" s="76"/>
      <c r="T97" s="76">
        <v>55462</v>
      </c>
      <c r="U97" s="76">
        <v>55462</v>
      </c>
      <c r="V97" s="76"/>
      <c r="W97" s="76"/>
    </row>
    <row r="98" spans="1:23" ht="25.5" x14ac:dyDescent="0.25">
      <c r="A98" s="34" t="s">
        <v>505</v>
      </c>
      <c r="B98" s="34" t="s">
        <v>506</v>
      </c>
      <c r="C98" s="35" t="s">
        <v>507</v>
      </c>
      <c r="D98" s="34" t="s">
        <v>218</v>
      </c>
      <c r="E98" s="34" t="s">
        <v>499</v>
      </c>
      <c r="F98" s="34" t="s">
        <v>316</v>
      </c>
      <c r="G98" s="34" t="s">
        <v>501</v>
      </c>
      <c r="H98" s="34" t="s">
        <v>191</v>
      </c>
      <c r="I98" s="34">
        <v>0</v>
      </c>
      <c r="J98" s="76">
        <v>191806.42</v>
      </c>
      <c r="K98" s="76">
        <f t="shared" si="0"/>
        <v>191806.42</v>
      </c>
      <c r="L98" s="76">
        <v>28770.97</v>
      </c>
      <c r="M98" s="76">
        <v>28770.97</v>
      </c>
      <c r="N98" s="76">
        <v>0</v>
      </c>
      <c r="O98" s="76"/>
      <c r="P98" s="76">
        <v>0</v>
      </c>
      <c r="Q98" s="76"/>
      <c r="R98" s="76">
        <v>0</v>
      </c>
      <c r="S98" s="76"/>
      <c r="T98" s="76">
        <v>163035.45000000001</v>
      </c>
      <c r="U98" s="76">
        <v>163035.45000000001</v>
      </c>
      <c r="V98" s="76"/>
      <c r="W98" s="76"/>
    </row>
    <row r="99" spans="1:23" ht="25.5" x14ac:dyDescent="0.25">
      <c r="A99" s="34" t="s">
        <v>508</v>
      </c>
      <c r="B99" s="34" t="s">
        <v>509</v>
      </c>
      <c r="C99" s="35" t="s">
        <v>510</v>
      </c>
      <c r="D99" s="34" t="s">
        <v>511</v>
      </c>
      <c r="E99" s="34" t="s">
        <v>499</v>
      </c>
      <c r="F99" s="34" t="s">
        <v>281</v>
      </c>
      <c r="G99" s="34" t="s">
        <v>501</v>
      </c>
      <c r="H99" s="34" t="s">
        <v>191</v>
      </c>
      <c r="I99" s="34">
        <v>0</v>
      </c>
      <c r="J99" s="76">
        <v>905836.09</v>
      </c>
      <c r="K99" s="76">
        <f t="shared" si="0"/>
        <v>416817.53</v>
      </c>
      <c r="L99" s="76">
        <v>680455.98</v>
      </c>
      <c r="M99" s="76">
        <v>191437.42</v>
      </c>
      <c r="N99" s="76">
        <v>0</v>
      </c>
      <c r="O99" s="76"/>
      <c r="P99" s="76">
        <v>0</v>
      </c>
      <c r="Q99" s="76"/>
      <c r="R99" s="76">
        <v>0</v>
      </c>
      <c r="S99" s="76"/>
      <c r="T99" s="76">
        <v>225380.11</v>
      </c>
      <c r="U99" s="76">
        <v>225380.11</v>
      </c>
      <c r="V99" s="76"/>
      <c r="W99" s="76"/>
    </row>
    <row r="100" spans="1:23" x14ac:dyDescent="0.25">
      <c r="A100" s="38" t="s">
        <v>512</v>
      </c>
      <c r="B100" s="38" t="s">
        <v>181</v>
      </c>
      <c r="C100" s="39" t="s">
        <v>513</v>
      </c>
      <c r="D100" s="38">
        <v>0</v>
      </c>
      <c r="E100" s="38">
        <v>0</v>
      </c>
      <c r="F100" s="38">
        <v>0</v>
      </c>
      <c r="G100" s="38">
        <v>0</v>
      </c>
      <c r="H100" s="38">
        <v>0</v>
      </c>
      <c r="I100" s="38">
        <v>0</v>
      </c>
      <c r="J100" s="77">
        <v>0</v>
      </c>
      <c r="K100" s="77">
        <f t="shared" si="0"/>
        <v>0</v>
      </c>
      <c r="L100" s="77">
        <v>0</v>
      </c>
      <c r="M100" s="77"/>
      <c r="N100" s="77">
        <v>0</v>
      </c>
      <c r="O100" s="77"/>
      <c r="P100" s="77">
        <v>0</v>
      </c>
      <c r="Q100" s="77"/>
      <c r="R100" s="77">
        <v>0</v>
      </c>
      <c r="S100" s="77"/>
      <c r="T100" s="77">
        <v>0</v>
      </c>
      <c r="U100" s="77"/>
      <c r="V100" s="77"/>
      <c r="W100" s="77"/>
    </row>
    <row r="101" spans="1:23" x14ac:dyDescent="0.25">
      <c r="A101" s="34" t="s">
        <v>514</v>
      </c>
      <c r="B101" s="34" t="s">
        <v>515</v>
      </c>
      <c r="C101" s="35" t="s">
        <v>516</v>
      </c>
      <c r="D101" s="34" t="s">
        <v>187</v>
      </c>
      <c r="E101" s="34" t="s">
        <v>499</v>
      </c>
      <c r="F101" s="34" t="s">
        <v>517</v>
      </c>
      <c r="G101" s="34" t="s">
        <v>518</v>
      </c>
      <c r="H101" s="34" t="s">
        <v>191</v>
      </c>
      <c r="I101" s="34">
        <v>0</v>
      </c>
      <c r="J101" s="76">
        <v>557789.41</v>
      </c>
      <c r="K101" s="76">
        <f t="shared" si="0"/>
        <v>557789.41</v>
      </c>
      <c r="L101" s="76">
        <v>83668.41</v>
      </c>
      <c r="M101" s="76">
        <v>83669.41</v>
      </c>
      <c r="N101" s="76">
        <v>0</v>
      </c>
      <c r="O101" s="76"/>
      <c r="P101" s="76">
        <v>0</v>
      </c>
      <c r="Q101" s="76"/>
      <c r="R101" s="76">
        <v>0</v>
      </c>
      <c r="S101" s="76"/>
      <c r="T101" s="76">
        <v>474121</v>
      </c>
      <c r="U101" s="76">
        <v>474120</v>
      </c>
      <c r="V101" s="76"/>
      <c r="W101" s="76"/>
    </row>
    <row r="102" spans="1:23" x14ac:dyDescent="0.25">
      <c r="A102" s="34" t="s">
        <v>519</v>
      </c>
      <c r="B102" s="34" t="s">
        <v>520</v>
      </c>
      <c r="C102" s="35" t="s">
        <v>521</v>
      </c>
      <c r="D102" s="34" t="s">
        <v>199</v>
      </c>
      <c r="E102" s="34" t="s">
        <v>499</v>
      </c>
      <c r="F102" s="34" t="s">
        <v>522</v>
      </c>
      <c r="G102" s="34" t="s">
        <v>518</v>
      </c>
      <c r="H102" s="34" t="s">
        <v>191</v>
      </c>
      <c r="I102" s="34">
        <v>0</v>
      </c>
      <c r="J102" s="76">
        <v>203981.18</v>
      </c>
      <c r="K102" s="76">
        <f t="shared" si="0"/>
        <v>203981</v>
      </c>
      <c r="L102" s="76">
        <v>30597.18</v>
      </c>
      <c r="M102" s="76">
        <v>30597.15</v>
      </c>
      <c r="N102" s="76">
        <v>0</v>
      </c>
      <c r="O102" s="76"/>
      <c r="P102" s="76">
        <v>0</v>
      </c>
      <c r="Q102" s="76"/>
      <c r="R102" s="76">
        <v>0</v>
      </c>
      <c r="S102" s="76"/>
      <c r="T102" s="76">
        <v>173384</v>
      </c>
      <c r="U102" s="76">
        <v>173383.85</v>
      </c>
      <c r="V102" s="76"/>
      <c r="W102" s="76"/>
    </row>
    <row r="103" spans="1:23" x14ac:dyDescent="0.25">
      <c r="A103" s="34" t="s">
        <v>523</v>
      </c>
      <c r="B103" s="34" t="s">
        <v>524</v>
      </c>
      <c r="C103" s="35" t="s">
        <v>525</v>
      </c>
      <c r="D103" s="34" t="s">
        <v>218</v>
      </c>
      <c r="E103" s="34" t="s">
        <v>499</v>
      </c>
      <c r="F103" s="34" t="s">
        <v>248</v>
      </c>
      <c r="G103" s="34" t="s">
        <v>518</v>
      </c>
      <c r="H103" s="34" t="s">
        <v>191</v>
      </c>
      <c r="I103" s="34">
        <v>0</v>
      </c>
      <c r="J103" s="76">
        <v>297848.24</v>
      </c>
      <c r="K103" s="76">
        <f t="shared" si="0"/>
        <v>297849</v>
      </c>
      <c r="L103" s="76">
        <v>44677.24</v>
      </c>
      <c r="M103" s="76">
        <v>44678</v>
      </c>
      <c r="N103" s="76">
        <v>0</v>
      </c>
      <c r="O103" s="76"/>
      <c r="P103" s="76">
        <v>0</v>
      </c>
      <c r="Q103" s="76"/>
      <c r="R103" s="76">
        <v>0</v>
      </c>
      <c r="S103" s="76"/>
      <c r="T103" s="76">
        <v>253171</v>
      </c>
      <c r="U103" s="76">
        <v>253171</v>
      </c>
      <c r="V103" s="76"/>
      <c r="W103" s="76"/>
    </row>
    <row r="104" spans="1:23" ht="25.5" x14ac:dyDescent="0.25">
      <c r="A104" s="34" t="s">
        <v>526</v>
      </c>
      <c r="B104" s="34" t="s">
        <v>527</v>
      </c>
      <c r="C104" s="35" t="s">
        <v>528</v>
      </c>
      <c r="D104" s="34" t="s">
        <v>194</v>
      </c>
      <c r="E104" s="34" t="s">
        <v>499</v>
      </c>
      <c r="F104" s="34" t="s">
        <v>281</v>
      </c>
      <c r="G104" s="34" t="s">
        <v>518</v>
      </c>
      <c r="H104" s="34" t="s">
        <v>191</v>
      </c>
      <c r="I104" s="34">
        <v>0</v>
      </c>
      <c r="J104" s="76">
        <v>1467581.1764705882</v>
      </c>
      <c r="K104" s="76">
        <f t="shared" si="0"/>
        <v>1467582</v>
      </c>
      <c r="L104" s="76">
        <v>220137.17647058822</v>
      </c>
      <c r="M104" s="76">
        <v>220138</v>
      </c>
      <c r="N104" s="76">
        <v>0</v>
      </c>
      <c r="O104" s="76"/>
      <c r="P104" s="76">
        <v>0</v>
      </c>
      <c r="Q104" s="76"/>
      <c r="R104" s="76">
        <v>0</v>
      </c>
      <c r="S104" s="76"/>
      <c r="T104" s="76">
        <v>1247444</v>
      </c>
      <c r="U104" s="76">
        <v>1247444</v>
      </c>
      <c r="V104" s="76"/>
      <c r="W104" s="76"/>
    </row>
    <row r="105" spans="1:23" ht="25.5" x14ac:dyDescent="0.25">
      <c r="A105" s="36" t="s">
        <v>529</v>
      </c>
      <c r="B105" s="36" t="s">
        <v>181</v>
      </c>
      <c r="C105" s="37" t="s">
        <v>530</v>
      </c>
      <c r="D105" s="36">
        <v>0</v>
      </c>
      <c r="E105" s="36">
        <v>0</v>
      </c>
      <c r="F105" s="36">
        <v>0</v>
      </c>
      <c r="G105" s="36">
        <v>0</v>
      </c>
      <c r="H105" s="36">
        <v>0</v>
      </c>
      <c r="I105" s="36">
        <v>0</v>
      </c>
      <c r="J105" s="78">
        <v>0</v>
      </c>
      <c r="K105" s="78">
        <f t="shared" si="0"/>
        <v>0</v>
      </c>
      <c r="L105" s="78">
        <v>0</v>
      </c>
      <c r="M105" s="78"/>
      <c r="N105" s="78">
        <v>0</v>
      </c>
      <c r="O105" s="78"/>
      <c r="P105" s="78">
        <v>0</v>
      </c>
      <c r="Q105" s="78"/>
      <c r="R105" s="78">
        <v>0</v>
      </c>
      <c r="S105" s="78"/>
      <c r="T105" s="78">
        <v>0</v>
      </c>
      <c r="U105" s="78"/>
      <c r="V105" s="78"/>
      <c r="W105" s="78"/>
    </row>
    <row r="106" spans="1:23" ht="38.25" x14ac:dyDescent="0.25">
      <c r="A106" s="36" t="s">
        <v>531</v>
      </c>
      <c r="B106" s="36" t="s">
        <v>181</v>
      </c>
      <c r="C106" s="37" t="s">
        <v>532</v>
      </c>
      <c r="D106" s="36">
        <v>0</v>
      </c>
      <c r="E106" s="36">
        <v>0</v>
      </c>
      <c r="F106" s="36">
        <v>0</v>
      </c>
      <c r="G106" s="36">
        <v>0</v>
      </c>
      <c r="H106" s="36">
        <v>0</v>
      </c>
      <c r="I106" s="36">
        <v>0</v>
      </c>
      <c r="J106" s="78">
        <v>0</v>
      </c>
      <c r="K106" s="78">
        <f t="shared" si="0"/>
        <v>0</v>
      </c>
      <c r="L106" s="78">
        <v>0</v>
      </c>
      <c r="M106" s="78"/>
      <c r="N106" s="78">
        <v>0</v>
      </c>
      <c r="O106" s="78"/>
      <c r="P106" s="78">
        <v>0</v>
      </c>
      <c r="Q106" s="78"/>
      <c r="R106" s="78">
        <v>0</v>
      </c>
      <c r="S106" s="78"/>
      <c r="T106" s="78">
        <v>0</v>
      </c>
      <c r="U106" s="78"/>
      <c r="V106" s="78"/>
      <c r="W106" s="78"/>
    </row>
    <row r="107" spans="1:23" ht="25.5" x14ac:dyDescent="0.25">
      <c r="A107" s="38" t="s">
        <v>533</v>
      </c>
      <c r="B107" s="38" t="s">
        <v>181</v>
      </c>
      <c r="C107" s="39" t="s">
        <v>534</v>
      </c>
      <c r="D107" s="38">
        <v>0</v>
      </c>
      <c r="E107" s="38">
        <v>0</v>
      </c>
      <c r="F107" s="38">
        <v>0</v>
      </c>
      <c r="G107" s="38">
        <v>0</v>
      </c>
      <c r="H107" s="38">
        <v>0</v>
      </c>
      <c r="I107" s="38">
        <v>0</v>
      </c>
      <c r="J107" s="77">
        <v>0</v>
      </c>
      <c r="K107" s="77">
        <f t="shared" si="0"/>
        <v>0</v>
      </c>
      <c r="L107" s="77">
        <v>0</v>
      </c>
      <c r="M107" s="77"/>
      <c r="N107" s="77">
        <v>0</v>
      </c>
      <c r="O107" s="77"/>
      <c r="P107" s="77">
        <v>0</v>
      </c>
      <c r="Q107" s="77"/>
      <c r="R107" s="77">
        <v>0</v>
      </c>
      <c r="S107" s="77"/>
      <c r="T107" s="77">
        <v>0</v>
      </c>
      <c r="U107" s="77"/>
      <c r="V107" s="77"/>
      <c r="W107" s="77"/>
    </row>
    <row r="108" spans="1:23" ht="25.5" x14ac:dyDescent="0.25">
      <c r="A108" s="34" t="s">
        <v>535</v>
      </c>
      <c r="B108" s="34" t="s">
        <v>536</v>
      </c>
      <c r="C108" s="35" t="s">
        <v>537</v>
      </c>
      <c r="D108" s="34" t="s">
        <v>199</v>
      </c>
      <c r="E108" s="34" t="s">
        <v>188</v>
      </c>
      <c r="F108" s="34" t="s">
        <v>325</v>
      </c>
      <c r="G108" s="34" t="s">
        <v>538</v>
      </c>
      <c r="H108" s="34" t="s">
        <v>191</v>
      </c>
      <c r="I108" s="34">
        <v>0</v>
      </c>
      <c r="J108" s="76">
        <v>510000</v>
      </c>
      <c r="K108" s="76">
        <f t="shared" si="0"/>
        <v>502569.92</v>
      </c>
      <c r="L108" s="76">
        <v>76500</v>
      </c>
      <c r="M108" s="76">
        <v>75385.490000000005</v>
      </c>
      <c r="N108" s="76">
        <v>0</v>
      </c>
      <c r="O108" s="76"/>
      <c r="P108" s="76">
        <v>0</v>
      </c>
      <c r="Q108" s="76"/>
      <c r="R108" s="76">
        <v>0</v>
      </c>
      <c r="S108" s="76"/>
      <c r="T108" s="76">
        <v>433500</v>
      </c>
      <c r="U108" s="76">
        <v>427184.43</v>
      </c>
      <c r="V108" s="76"/>
      <c r="W108" s="76"/>
    </row>
    <row r="109" spans="1:23" ht="25.5" x14ac:dyDescent="0.25">
      <c r="A109" s="34" t="s">
        <v>539</v>
      </c>
      <c r="B109" s="34" t="s">
        <v>540</v>
      </c>
      <c r="C109" s="35" t="s">
        <v>541</v>
      </c>
      <c r="D109" s="34" t="s">
        <v>199</v>
      </c>
      <c r="E109" s="34" t="s">
        <v>188</v>
      </c>
      <c r="F109" s="34" t="s">
        <v>325</v>
      </c>
      <c r="G109" s="34" t="s">
        <v>538</v>
      </c>
      <c r="H109" s="34" t="s">
        <v>191</v>
      </c>
      <c r="I109" s="34">
        <v>0</v>
      </c>
      <c r="J109" s="76">
        <v>421508</v>
      </c>
      <c r="K109" s="76">
        <f t="shared" si="0"/>
        <v>0</v>
      </c>
      <c r="L109" s="76">
        <v>63227</v>
      </c>
      <c r="M109" s="76"/>
      <c r="N109" s="76">
        <v>0</v>
      </c>
      <c r="O109" s="76"/>
      <c r="P109" s="76">
        <v>0</v>
      </c>
      <c r="Q109" s="76"/>
      <c r="R109" s="76">
        <v>0</v>
      </c>
      <c r="S109" s="76"/>
      <c r="T109" s="76">
        <v>358281</v>
      </c>
      <c r="U109" s="76"/>
      <c r="V109" s="76"/>
      <c r="W109" s="76"/>
    </row>
    <row r="110" spans="1:23" ht="38.25" x14ac:dyDescent="0.25">
      <c r="A110" s="36" t="s">
        <v>542</v>
      </c>
      <c r="B110" s="36" t="s">
        <v>181</v>
      </c>
      <c r="C110" s="37" t="s">
        <v>543</v>
      </c>
      <c r="D110" s="36">
        <v>0</v>
      </c>
      <c r="E110" s="36">
        <v>0</v>
      </c>
      <c r="F110" s="36">
        <v>0</v>
      </c>
      <c r="G110" s="36">
        <v>0</v>
      </c>
      <c r="H110" s="36">
        <v>0</v>
      </c>
      <c r="I110" s="36">
        <v>0</v>
      </c>
      <c r="J110" s="78">
        <v>0</v>
      </c>
      <c r="K110" s="78">
        <f t="shared" si="0"/>
        <v>0</v>
      </c>
      <c r="L110" s="78">
        <v>0</v>
      </c>
      <c r="M110" s="78"/>
      <c r="N110" s="78">
        <v>0</v>
      </c>
      <c r="O110" s="78"/>
      <c r="P110" s="78">
        <v>0</v>
      </c>
      <c r="Q110" s="78"/>
      <c r="R110" s="78">
        <v>0</v>
      </c>
      <c r="S110" s="78"/>
      <c r="T110" s="78">
        <v>0</v>
      </c>
      <c r="U110" s="78"/>
      <c r="V110" s="78"/>
      <c r="W110" s="78"/>
    </row>
    <row r="111" spans="1:23" ht="38.25" x14ac:dyDescent="0.25">
      <c r="A111" s="36" t="s">
        <v>544</v>
      </c>
      <c r="B111" s="36" t="s">
        <v>181</v>
      </c>
      <c r="C111" s="37" t="s">
        <v>545</v>
      </c>
      <c r="D111" s="36">
        <v>0</v>
      </c>
      <c r="E111" s="36">
        <v>0</v>
      </c>
      <c r="F111" s="36">
        <v>0</v>
      </c>
      <c r="G111" s="36">
        <v>0</v>
      </c>
      <c r="H111" s="36">
        <v>0</v>
      </c>
      <c r="I111" s="36">
        <v>0</v>
      </c>
      <c r="J111" s="78">
        <v>0</v>
      </c>
      <c r="K111" s="78">
        <f t="shared" si="0"/>
        <v>0</v>
      </c>
      <c r="L111" s="78">
        <v>0</v>
      </c>
      <c r="M111" s="78"/>
      <c r="N111" s="78">
        <v>0</v>
      </c>
      <c r="O111" s="78"/>
      <c r="P111" s="78">
        <v>0</v>
      </c>
      <c r="Q111" s="78"/>
      <c r="R111" s="78">
        <v>0</v>
      </c>
      <c r="S111" s="78"/>
      <c r="T111" s="78">
        <v>0</v>
      </c>
      <c r="U111" s="78"/>
      <c r="V111" s="78"/>
      <c r="W111" s="78"/>
    </row>
    <row r="112" spans="1:23" ht="38.25" x14ac:dyDescent="0.25">
      <c r="A112" s="38" t="s">
        <v>546</v>
      </c>
      <c r="B112" s="38" t="s">
        <v>181</v>
      </c>
      <c r="C112" s="39" t="s">
        <v>547</v>
      </c>
      <c r="D112" s="38">
        <v>0</v>
      </c>
      <c r="E112" s="38">
        <v>0</v>
      </c>
      <c r="F112" s="38">
        <v>0</v>
      </c>
      <c r="G112" s="38">
        <v>0</v>
      </c>
      <c r="H112" s="38">
        <v>0</v>
      </c>
      <c r="I112" s="38">
        <v>0</v>
      </c>
      <c r="J112" s="77">
        <v>0</v>
      </c>
      <c r="K112" s="77">
        <f t="shared" si="0"/>
        <v>0</v>
      </c>
      <c r="L112" s="77">
        <v>0</v>
      </c>
      <c r="M112" s="77"/>
      <c r="N112" s="77">
        <v>0</v>
      </c>
      <c r="O112" s="77"/>
      <c r="P112" s="77">
        <v>0</v>
      </c>
      <c r="Q112" s="77"/>
      <c r="R112" s="77">
        <v>0</v>
      </c>
      <c r="S112" s="77"/>
      <c r="T112" s="77">
        <v>0</v>
      </c>
      <c r="U112" s="77"/>
      <c r="V112" s="77"/>
      <c r="W112" s="77"/>
    </row>
    <row r="113" spans="1:23" ht="25.5" x14ac:dyDescent="0.25">
      <c r="A113" s="34" t="s">
        <v>548</v>
      </c>
      <c r="B113" s="34" t="s">
        <v>549</v>
      </c>
      <c r="C113" s="35" t="s">
        <v>550</v>
      </c>
      <c r="D113" s="35" t="s">
        <v>551</v>
      </c>
      <c r="E113" s="34" t="s">
        <v>552</v>
      </c>
      <c r="F113" s="35" t="s">
        <v>415</v>
      </c>
      <c r="G113" s="34" t="s">
        <v>553</v>
      </c>
      <c r="H113" s="34" t="s">
        <v>191</v>
      </c>
      <c r="I113" s="34">
        <v>0</v>
      </c>
      <c r="J113" s="76">
        <v>1538175.43</v>
      </c>
      <c r="K113" s="76">
        <f t="shared" si="0"/>
        <v>1538175.43</v>
      </c>
      <c r="L113" s="76">
        <v>350264.18</v>
      </c>
      <c r="M113" s="76">
        <v>350264.18</v>
      </c>
      <c r="N113" s="76">
        <v>0</v>
      </c>
      <c r="O113" s="76"/>
      <c r="P113" s="76">
        <v>0</v>
      </c>
      <c r="Q113" s="76"/>
      <c r="R113" s="76">
        <v>0</v>
      </c>
      <c r="S113" s="76"/>
      <c r="T113" s="76">
        <v>1187911.25</v>
      </c>
      <c r="U113" s="76">
        <v>1187911.25</v>
      </c>
      <c r="V113" s="76"/>
      <c r="W113" s="76"/>
    </row>
    <row r="114" spans="1:23" ht="51" x14ac:dyDescent="0.25">
      <c r="A114" s="34" t="s">
        <v>554</v>
      </c>
      <c r="B114" s="34" t="s">
        <v>555</v>
      </c>
      <c r="C114" s="35" t="s">
        <v>556</v>
      </c>
      <c r="D114" s="35" t="s">
        <v>557</v>
      </c>
      <c r="E114" s="34" t="s">
        <v>552</v>
      </c>
      <c r="F114" s="35" t="s">
        <v>522</v>
      </c>
      <c r="G114" s="34" t="s">
        <v>553</v>
      </c>
      <c r="H114" s="34" t="s">
        <v>191</v>
      </c>
      <c r="I114" s="34">
        <v>0</v>
      </c>
      <c r="J114" s="76">
        <v>617660.84</v>
      </c>
      <c r="K114" s="76">
        <f t="shared" si="0"/>
        <v>617660.84</v>
      </c>
      <c r="L114" s="76">
        <v>262385.8</v>
      </c>
      <c r="M114" s="76">
        <v>262385.8</v>
      </c>
      <c r="N114" s="76">
        <v>0</v>
      </c>
      <c r="O114" s="76"/>
      <c r="P114" s="76">
        <v>0</v>
      </c>
      <c r="Q114" s="76"/>
      <c r="R114" s="76">
        <v>0</v>
      </c>
      <c r="S114" s="76"/>
      <c r="T114" s="76">
        <v>355275.04</v>
      </c>
      <c r="U114" s="76">
        <v>355275.04</v>
      </c>
      <c r="V114" s="76"/>
      <c r="W114" s="76"/>
    </row>
    <row r="115" spans="1:23" ht="38.25" x14ac:dyDescent="0.25">
      <c r="A115" s="34" t="s">
        <v>558</v>
      </c>
      <c r="B115" s="34" t="s">
        <v>559</v>
      </c>
      <c r="C115" s="35" t="s">
        <v>560</v>
      </c>
      <c r="D115" s="35" t="s">
        <v>561</v>
      </c>
      <c r="E115" s="34" t="s">
        <v>552</v>
      </c>
      <c r="F115" s="35" t="s">
        <v>316</v>
      </c>
      <c r="G115" s="34" t="s">
        <v>553</v>
      </c>
      <c r="H115" s="34" t="s">
        <v>191</v>
      </c>
      <c r="I115" s="34">
        <v>0</v>
      </c>
      <c r="J115" s="76">
        <v>1902679.07</v>
      </c>
      <c r="K115" s="76">
        <f t="shared" si="0"/>
        <v>1902679.0699999998</v>
      </c>
      <c r="L115" s="76">
        <v>743921.52</v>
      </c>
      <c r="M115" s="76">
        <v>744009.12</v>
      </c>
      <c r="N115" s="76">
        <v>0</v>
      </c>
      <c r="O115" s="76"/>
      <c r="P115" s="76">
        <v>0</v>
      </c>
      <c r="Q115" s="76"/>
      <c r="R115" s="76">
        <v>0</v>
      </c>
      <c r="S115" s="76"/>
      <c r="T115" s="76">
        <v>1158757.55</v>
      </c>
      <c r="U115" s="76">
        <v>1158669.95</v>
      </c>
      <c r="V115" s="76"/>
      <c r="W115" s="76"/>
    </row>
    <row r="116" spans="1:23" ht="38.25" x14ac:dyDescent="0.25">
      <c r="A116" s="34" t="s">
        <v>562</v>
      </c>
      <c r="B116" s="34" t="s">
        <v>563</v>
      </c>
      <c r="C116" s="35" t="s">
        <v>564</v>
      </c>
      <c r="D116" s="35" t="s">
        <v>565</v>
      </c>
      <c r="E116" s="34" t="s">
        <v>552</v>
      </c>
      <c r="F116" s="35" t="s">
        <v>281</v>
      </c>
      <c r="G116" s="34" t="s">
        <v>553</v>
      </c>
      <c r="H116" s="34" t="s">
        <v>191</v>
      </c>
      <c r="I116" s="34">
        <v>0</v>
      </c>
      <c r="J116" s="76">
        <v>2854494.11</v>
      </c>
      <c r="K116" s="76">
        <f t="shared" si="0"/>
        <v>2250935.5299999998</v>
      </c>
      <c r="L116" s="76">
        <v>603558.57999999996</v>
      </c>
      <c r="M116" s="76">
        <v>603558.57999999996</v>
      </c>
      <c r="N116" s="76">
        <v>0</v>
      </c>
      <c r="O116" s="76"/>
      <c r="P116" s="76">
        <v>603558.57999999996</v>
      </c>
      <c r="Q116" s="76"/>
      <c r="R116" s="76">
        <v>0</v>
      </c>
      <c r="S116" s="76"/>
      <c r="T116" s="76">
        <v>1647376.95</v>
      </c>
      <c r="U116" s="76">
        <v>1647376.95</v>
      </c>
      <c r="V116" s="76"/>
      <c r="W116" s="76"/>
    </row>
    <row r="117" spans="1:23" ht="38.25" x14ac:dyDescent="0.25">
      <c r="A117" s="34" t="s">
        <v>566</v>
      </c>
      <c r="B117" s="34" t="s">
        <v>567</v>
      </c>
      <c r="C117" s="35" t="s">
        <v>568</v>
      </c>
      <c r="D117" s="35" t="s">
        <v>551</v>
      </c>
      <c r="E117" s="34" t="s">
        <v>552</v>
      </c>
      <c r="F117" s="35" t="s">
        <v>415</v>
      </c>
      <c r="G117" s="34" t="s">
        <v>553</v>
      </c>
      <c r="H117" s="34" t="s">
        <v>191</v>
      </c>
      <c r="I117" s="34">
        <v>0</v>
      </c>
      <c r="J117" s="76">
        <v>444870</v>
      </c>
      <c r="K117" s="76">
        <f t="shared" si="0"/>
        <v>444868.24</v>
      </c>
      <c r="L117" s="76">
        <v>320131.20000000001</v>
      </c>
      <c r="M117" s="76">
        <v>320129.44</v>
      </c>
      <c r="N117" s="76">
        <v>0</v>
      </c>
      <c r="O117" s="76"/>
      <c r="P117" s="76">
        <v>0</v>
      </c>
      <c r="Q117" s="76"/>
      <c r="R117" s="76">
        <v>0</v>
      </c>
      <c r="S117" s="76"/>
      <c r="T117" s="76">
        <v>124738.8</v>
      </c>
      <c r="U117" s="76">
        <v>124738.8</v>
      </c>
      <c r="V117" s="76"/>
      <c r="W117" s="76"/>
    </row>
    <row r="118" spans="1:23" ht="51" x14ac:dyDescent="0.25">
      <c r="A118" s="34" t="s">
        <v>569</v>
      </c>
      <c r="B118" s="34" t="s">
        <v>570</v>
      </c>
      <c r="C118" s="35" t="s">
        <v>571</v>
      </c>
      <c r="D118" s="35" t="s">
        <v>557</v>
      </c>
      <c r="E118" s="34" t="s">
        <v>552</v>
      </c>
      <c r="F118" s="35" t="s">
        <v>522</v>
      </c>
      <c r="G118" s="34" t="s">
        <v>553</v>
      </c>
      <c r="H118" s="34" t="s">
        <v>191</v>
      </c>
      <c r="I118" s="34">
        <v>0</v>
      </c>
      <c r="J118" s="76">
        <v>136161.48000000001</v>
      </c>
      <c r="K118" s="76">
        <f t="shared" si="0"/>
        <v>136161.48000000001</v>
      </c>
      <c r="L118" s="76">
        <v>29723.21</v>
      </c>
      <c r="M118" s="76">
        <v>29723.21</v>
      </c>
      <c r="N118" s="76">
        <v>0</v>
      </c>
      <c r="O118" s="76"/>
      <c r="P118" s="76">
        <v>0</v>
      </c>
      <c r="Q118" s="76"/>
      <c r="R118" s="76">
        <v>0</v>
      </c>
      <c r="S118" s="76"/>
      <c r="T118" s="76">
        <v>106438.27</v>
      </c>
      <c r="U118" s="76">
        <v>106438.27</v>
      </c>
      <c r="V118" s="76"/>
      <c r="W118" s="76"/>
    </row>
    <row r="119" spans="1:23" ht="38.25" x14ac:dyDescent="0.25">
      <c r="A119" s="34" t="s">
        <v>572</v>
      </c>
      <c r="B119" s="34" t="s">
        <v>573</v>
      </c>
      <c r="C119" s="35" t="s">
        <v>574</v>
      </c>
      <c r="D119" s="35" t="s">
        <v>561</v>
      </c>
      <c r="E119" s="34" t="s">
        <v>552</v>
      </c>
      <c r="F119" s="35" t="s">
        <v>316</v>
      </c>
      <c r="G119" s="34" t="s">
        <v>553</v>
      </c>
      <c r="H119" s="34" t="s">
        <v>191</v>
      </c>
      <c r="I119" s="34">
        <v>0</v>
      </c>
      <c r="J119" s="76">
        <v>548947.86</v>
      </c>
      <c r="K119" s="76">
        <f t="shared" si="0"/>
        <v>548947.86</v>
      </c>
      <c r="L119" s="76">
        <v>274473.93</v>
      </c>
      <c r="M119" s="76">
        <v>274473.93</v>
      </c>
      <c r="N119" s="76">
        <v>0</v>
      </c>
      <c r="O119" s="76"/>
      <c r="P119" s="76">
        <v>0</v>
      </c>
      <c r="Q119" s="76"/>
      <c r="R119" s="76">
        <v>0</v>
      </c>
      <c r="S119" s="76"/>
      <c r="T119" s="76">
        <v>274473.93</v>
      </c>
      <c r="U119" s="76">
        <v>274473.93</v>
      </c>
      <c r="V119" s="76"/>
      <c r="W119" s="76"/>
    </row>
    <row r="120" spans="1:23" ht="38.25" x14ac:dyDescent="0.25">
      <c r="A120" s="34" t="s">
        <v>575</v>
      </c>
      <c r="B120" s="34" t="s">
        <v>576</v>
      </c>
      <c r="C120" s="35" t="s">
        <v>577</v>
      </c>
      <c r="D120" s="35" t="s">
        <v>565</v>
      </c>
      <c r="E120" s="34" t="s">
        <v>552</v>
      </c>
      <c r="F120" s="35" t="s">
        <v>281</v>
      </c>
      <c r="G120" s="34" t="s">
        <v>553</v>
      </c>
      <c r="H120" s="34" t="s">
        <v>191</v>
      </c>
      <c r="I120" s="34">
        <v>0</v>
      </c>
      <c r="J120" s="76">
        <v>646255.83000000007</v>
      </c>
      <c r="K120" s="76">
        <f t="shared" si="0"/>
        <v>0</v>
      </c>
      <c r="L120" s="76">
        <v>150423.45000000001</v>
      </c>
      <c r="M120" s="76"/>
      <c r="N120" s="76">
        <v>0</v>
      </c>
      <c r="O120" s="76"/>
      <c r="P120" s="76">
        <v>150423.45000000001</v>
      </c>
      <c r="Q120" s="76"/>
      <c r="R120" s="76">
        <v>0</v>
      </c>
      <c r="S120" s="76"/>
      <c r="T120" s="76">
        <v>345408.93</v>
      </c>
      <c r="U120" s="76"/>
      <c r="V120" s="76"/>
      <c r="W120" s="76"/>
    </row>
    <row r="121" spans="1:23" x14ac:dyDescent="0.25">
      <c r="A121" s="38" t="s">
        <v>578</v>
      </c>
      <c r="B121" s="38" t="s">
        <v>181</v>
      </c>
      <c r="C121" s="39" t="s">
        <v>579</v>
      </c>
      <c r="D121" s="38">
        <v>0</v>
      </c>
      <c r="E121" s="38">
        <v>0</v>
      </c>
      <c r="F121" s="38">
        <v>0</v>
      </c>
      <c r="G121" s="38">
        <v>0</v>
      </c>
      <c r="H121" s="38">
        <v>0</v>
      </c>
      <c r="I121" s="38">
        <v>0</v>
      </c>
      <c r="J121" s="77">
        <v>0</v>
      </c>
      <c r="K121" s="77">
        <f t="shared" si="0"/>
        <v>0</v>
      </c>
      <c r="L121" s="77">
        <v>0</v>
      </c>
      <c r="M121" s="77"/>
      <c r="N121" s="77">
        <v>0</v>
      </c>
      <c r="O121" s="77"/>
      <c r="P121" s="77">
        <v>0</v>
      </c>
      <c r="Q121" s="77"/>
      <c r="R121" s="77">
        <v>0</v>
      </c>
      <c r="S121" s="77"/>
      <c r="T121" s="77">
        <v>0</v>
      </c>
      <c r="U121" s="77"/>
      <c r="V121" s="77"/>
      <c r="W121" s="77"/>
    </row>
    <row r="122" spans="1:23" ht="38.25" x14ac:dyDescent="0.25">
      <c r="A122" s="34" t="s">
        <v>580</v>
      </c>
      <c r="B122" s="34" t="s">
        <v>581</v>
      </c>
      <c r="C122" s="35" t="s">
        <v>582</v>
      </c>
      <c r="D122" s="35" t="s">
        <v>565</v>
      </c>
      <c r="E122" s="34" t="s">
        <v>552</v>
      </c>
      <c r="F122" s="34" t="s">
        <v>281</v>
      </c>
      <c r="G122" s="34" t="s">
        <v>583</v>
      </c>
      <c r="H122" s="34" t="s">
        <v>191</v>
      </c>
      <c r="I122" s="34">
        <v>0</v>
      </c>
      <c r="J122" s="76">
        <v>1681106.52</v>
      </c>
      <c r="K122" s="76">
        <f t="shared" si="0"/>
        <v>1439067.07</v>
      </c>
      <c r="L122" s="76">
        <v>252165.98</v>
      </c>
      <c r="M122" s="76">
        <v>215860.06</v>
      </c>
      <c r="N122" s="76">
        <v>0</v>
      </c>
      <c r="O122" s="76"/>
      <c r="P122" s="76">
        <v>0</v>
      </c>
      <c r="Q122" s="76"/>
      <c r="R122" s="76">
        <v>0</v>
      </c>
      <c r="S122" s="76"/>
      <c r="T122" s="76">
        <v>1428940.54</v>
      </c>
      <c r="U122" s="76">
        <v>1223207.01</v>
      </c>
      <c r="V122" s="76"/>
      <c r="W122" s="76"/>
    </row>
    <row r="123" spans="1:23" ht="25.5" x14ac:dyDescent="0.25">
      <c r="A123" s="36" t="s">
        <v>584</v>
      </c>
      <c r="B123" s="36" t="s">
        <v>181</v>
      </c>
      <c r="C123" s="37" t="s">
        <v>585</v>
      </c>
      <c r="D123" s="36">
        <v>0</v>
      </c>
      <c r="E123" s="36">
        <v>0</v>
      </c>
      <c r="F123" s="36">
        <v>0</v>
      </c>
      <c r="G123" s="36">
        <v>0</v>
      </c>
      <c r="H123" s="36">
        <v>0</v>
      </c>
      <c r="I123" s="36">
        <v>0</v>
      </c>
      <c r="J123" s="78">
        <v>0</v>
      </c>
      <c r="K123" s="78">
        <f t="shared" si="0"/>
        <v>0</v>
      </c>
      <c r="L123" s="78">
        <v>0</v>
      </c>
      <c r="M123" s="78"/>
      <c r="N123" s="78">
        <v>0</v>
      </c>
      <c r="O123" s="78"/>
      <c r="P123" s="78">
        <v>0</v>
      </c>
      <c r="Q123" s="78"/>
      <c r="R123" s="78">
        <v>0</v>
      </c>
      <c r="S123" s="78"/>
      <c r="T123" s="78">
        <v>0</v>
      </c>
      <c r="U123" s="78"/>
      <c r="V123" s="78"/>
      <c r="W123" s="78"/>
    </row>
    <row r="124" spans="1:23" ht="25.5" x14ac:dyDescent="0.25">
      <c r="A124" s="38" t="s">
        <v>586</v>
      </c>
      <c r="B124" s="38" t="s">
        <v>181</v>
      </c>
      <c r="C124" s="39" t="s">
        <v>587</v>
      </c>
      <c r="D124" s="38">
        <v>0</v>
      </c>
      <c r="E124" s="38">
        <v>0</v>
      </c>
      <c r="F124" s="38">
        <v>0</v>
      </c>
      <c r="G124" s="38">
        <v>0</v>
      </c>
      <c r="H124" s="38">
        <v>0</v>
      </c>
      <c r="I124" s="38">
        <v>0</v>
      </c>
      <c r="J124" s="77">
        <v>0</v>
      </c>
      <c r="K124" s="77">
        <f t="shared" si="0"/>
        <v>0</v>
      </c>
      <c r="L124" s="77">
        <v>0</v>
      </c>
      <c r="M124" s="77"/>
      <c r="N124" s="77">
        <v>0</v>
      </c>
      <c r="O124" s="77"/>
      <c r="P124" s="77">
        <v>0</v>
      </c>
      <c r="Q124" s="77"/>
      <c r="R124" s="77">
        <v>0</v>
      </c>
      <c r="S124" s="77"/>
      <c r="T124" s="77">
        <v>0</v>
      </c>
      <c r="U124" s="77"/>
      <c r="V124" s="77"/>
      <c r="W124" s="77"/>
    </row>
    <row r="125" spans="1:23" ht="25.5" x14ac:dyDescent="0.25">
      <c r="A125" s="34" t="s">
        <v>588</v>
      </c>
      <c r="B125" s="34" t="s">
        <v>589</v>
      </c>
      <c r="C125" s="35" t="s">
        <v>590</v>
      </c>
      <c r="D125" s="34" t="s">
        <v>591</v>
      </c>
      <c r="E125" s="34" t="s">
        <v>552</v>
      </c>
      <c r="F125" s="34" t="s">
        <v>325</v>
      </c>
      <c r="G125" s="34" t="s">
        <v>592</v>
      </c>
      <c r="H125" s="34" t="s">
        <v>191</v>
      </c>
      <c r="I125" s="34">
        <v>0</v>
      </c>
      <c r="J125" s="76">
        <v>2800256.02</v>
      </c>
      <c r="K125" s="76">
        <f t="shared" si="0"/>
        <v>2800256.02</v>
      </c>
      <c r="L125" s="76">
        <v>0</v>
      </c>
      <c r="M125" s="76"/>
      <c r="N125" s="76">
        <v>0</v>
      </c>
      <c r="O125" s="76"/>
      <c r="P125" s="76">
        <v>0</v>
      </c>
      <c r="Q125" s="76"/>
      <c r="R125" s="76">
        <v>420038.40000000002</v>
      </c>
      <c r="S125" s="76">
        <v>420038.40000000002</v>
      </c>
      <c r="T125" s="76">
        <v>2380217.62</v>
      </c>
      <c r="U125" s="76">
        <v>2380217.62</v>
      </c>
      <c r="V125" s="76"/>
      <c r="W125" s="76"/>
    </row>
    <row r="126" spans="1:23" ht="38.25" x14ac:dyDescent="0.25">
      <c r="A126" s="36" t="s">
        <v>593</v>
      </c>
      <c r="B126" s="36" t="s">
        <v>181</v>
      </c>
      <c r="C126" s="37" t="s">
        <v>594</v>
      </c>
      <c r="D126" s="36">
        <v>0</v>
      </c>
      <c r="E126" s="36">
        <v>0</v>
      </c>
      <c r="F126" s="36">
        <v>0</v>
      </c>
      <c r="G126" s="36">
        <v>0</v>
      </c>
      <c r="H126" s="36">
        <v>0</v>
      </c>
      <c r="I126" s="36">
        <v>0</v>
      </c>
      <c r="J126" s="78">
        <v>0</v>
      </c>
      <c r="K126" s="78">
        <f t="shared" si="0"/>
        <v>0</v>
      </c>
      <c r="L126" s="78">
        <v>0</v>
      </c>
      <c r="M126" s="78"/>
      <c r="N126" s="78">
        <v>0</v>
      </c>
      <c r="O126" s="78"/>
      <c r="P126" s="78">
        <v>0</v>
      </c>
      <c r="Q126" s="78"/>
      <c r="R126" s="78">
        <v>0</v>
      </c>
      <c r="S126" s="78"/>
      <c r="T126" s="78">
        <v>0</v>
      </c>
      <c r="U126" s="78"/>
      <c r="V126" s="78"/>
      <c r="W126" s="78"/>
    </row>
    <row r="127" spans="1:23" ht="25.5" x14ac:dyDescent="0.25">
      <c r="A127" s="36" t="s">
        <v>595</v>
      </c>
      <c r="B127" s="36" t="s">
        <v>181</v>
      </c>
      <c r="C127" s="37" t="s">
        <v>596</v>
      </c>
      <c r="D127" s="36">
        <v>0</v>
      </c>
      <c r="E127" s="36">
        <v>0</v>
      </c>
      <c r="F127" s="36">
        <v>0</v>
      </c>
      <c r="G127" s="36">
        <v>0</v>
      </c>
      <c r="H127" s="36">
        <v>0</v>
      </c>
      <c r="I127" s="36">
        <v>0</v>
      </c>
      <c r="J127" s="78">
        <v>0</v>
      </c>
      <c r="K127" s="78">
        <f t="shared" si="0"/>
        <v>0</v>
      </c>
      <c r="L127" s="78">
        <v>0</v>
      </c>
      <c r="M127" s="78"/>
      <c r="N127" s="78">
        <v>0</v>
      </c>
      <c r="O127" s="78"/>
      <c r="P127" s="78">
        <v>0</v>
      </c>
      <c r="Q127" s="78"/>
      <c r="R127" s="78">
        <v>0</v>
      </c>
      <c r="S127" s="78"/>
      <c r="T127" s="78">
        <v>0</v>
      </c>
      <c r="U127" s="78"/>
      <c r="V127" s="78"/>
      <c r="W127" s="78"/>
    </row>
    <row r="128" spans="1:23" x14ac:dyDescent="0.25">
      <c r="A128" s="38" t="s">
        <v>597</v>
      </c>
      <c r="B128" s="38" t="s">
        <v>181</v>
      </c>
      <c r="C128" s="39" t="s">
        <v>598</v>
      </c>
      <c r="D128" s="38">
        <v>0</v>
      </c>
      <c r="E128" s="38">
        <v>0</v>
      </c>
      <c r="F128" s="38">
        <v>0</v>
      </c>
      <c r="G128" s="38">
        <v>0</v>
      </c>
      <c r="H128" s="38">
        <v>0</v>
      </c>
      <c r="I128" s="38">
        <v>0</v>
      </c>
      <c r="J128" s="77">
        <v>0</v>
      </c>
      <c r="K128" s="77">
        <f t="shared" si="0"/>
        <v>0</v>
      </c>
      <c r="L128" s="77">
        <v>0</v>
      </c>
      <c r="M128" s="77"/>
      <c r="N128" s="77">
        <v>0</v>
      </c>
      <c r="O128" s="77"/>
      <c r="P128" s="77">
        <v>0</v>
      </c>
      <c r="Q128" s="77"/>
      <c r="R128" s="77">
        <v>0</v>
      </c>
      <c r="S128" s="77"/>
      <c r="T128" s="77">
        <v>0</v>
      </c>
      <c r="U128" s="77"/>
      <c r="V128" s="77"/>
      <c r="W128" s="77"/>
    </row>
    <row r="129" spans="1:23" ht="25.5" x14ac:dyDescent="0.25">
      <c r="A129" s="34" t="s">
        <v>599</v>
      </c>
      <c r="B129" s="34" t="s">
        <v>600</v>
      </c>
      <c r="C129" s="35" t="s">
        <v>601</v>
      </c>
      <c r="D129" s="34" t="s">
        <v>199</v>
      </c>
      <c r="E129" s="34" t="s">
        <v>552</v>
      </c>
      <c r="F129" s="34" t="s">
        <v>522</v>
      </c>
      <c r="G129" s="34" t="s">
        <v>602</v>
      </c>
      <c r="H129" s="34" t="s">
        <v>191</v>
      </c>
      <c r="I129" s="34">
        <v>0</v>
      </c>
      <c r="J129" s="76">
        <v>363047.26</v>
      </c>
      <c r="K129" s="76">
        <f t="shared" ref="K129:K135" si="1">M129+O129+Q129+S129+U129</f>
        <v>363047.26</v>
      </c>
      <c r="L129" s="76">
        <v>54457.09</v>
      </c>
      <c r="M129" s="76">
        <v>54457.09</v>
      </c>
      <c r="N129" s="76">
        <v>0</v>
      </c>
      <c r="O129" s="76"/>
      <c r="P129" s="76">
        <v>0</v>
      </c>
      <c r="Q129" s="76"/>
      <c r="R129" s="76">
        <v>0</v>
      </c>
      <c r="S129" s="76"/>
      <c r="T129" s="76">
        <v>308590.17</v>
      </c>
      <c r="U129" s="76">
        <v>308590.17</v>
      </c>
      <c r="V129" s="76"/>
      <c r="W129" s="76"/>
    </row>
    <row r="130" spans="1:23" ht="25.5" x14ac:dyDescent="0.25">
      <c r="A130" s="34" t="s">
        <v>603</v>
      </c>
      <c r="B130" s="34" t="s">
        <v>604</v>
      </c>
      <c r="C130" s="35" t="s">
        <v>605</v>
      </c>
      <c r="D130" s="34" t="s">
        <v>218</v>
      </c>
      <c r="E130" s="34" t="s">
        <v>552</v>
      </c>
      <c r="F130" s="34" t="s">
        <v>316</v>
      </c>
      <c r="G130" s="34" t="s">
        <v>602</v>
      </c>
      <c r="H130" s="34" t="s">
        <v>191</v>
      </c>
      <c r="I130" s="34">
        <v>0</v>
      </c>
      <c r="J130" s="76">
        <v>53554.71</v>
      </c>
      <c r="K130" s="76">
        <f t="shared" si="1"/>
        <v>53554.71</v>
      </c>
      <c r="L130" s="76">
        <v>8033.21</v>
      </c>
      <c r="M130" s="76">
        <v>8033.21</v>
      </c>
      <c r="N130" s="76">
        <v>0</v>
      </c>
      <c r="O130" s="76"/>
      <c r="P130" s="76">
        <v>0</v>
      </c>
      <c r="Q130" s="76"/>
      <c r="R130" s="76">
        <v>0</v>
      </c>
      <c r="S130" s="76"/>
      <c r="T130" s="76">
        <v>45521.5</v>
      </c>
      <c r="U130" s="76">
        <v>45521.5</v>
      </c>
      <c r="V130" s="76"/>
      <c r="W130" s="76"/>
    </row>
    <row r="131" spans="1:23" x14ac:dyDescent="0.25">
      <c r="A131" s="34" t="s">
        <v>606</v>
      </c>
      <c r="B131" s="34" t="s">
        <v>607</v>
      </c>
      <c r="C131" s="35" t="s">
        <v>608</v>
      </c>
      <c r="D131" s="34" t="s">
        <v>218</v>
      </c>
      <c r="E131" s="34" t="s">
        <v>552</v>
      </c>
      <c r="F131" s="34" t="s">
        <v>316</v>
      </c>
      <c r="G131" s="34" t="s">
        <v>602</v>
      </c>
      <c r="H131" s="34" t="s">
        <v>191</v>
      </c>
      <c r="I131" s="34">
        <v>0</v>
      </c>
      <c r="J131" s="76">
        <v>920732.19000000018</v>
      </c>
      <c r="K131" s="76">
        <f t="shared" si="1"/>
        <v>0</v>
      </c>
      <c r="L131" s="76">
        <v>138109.82</v>
      </c>
      <c r="M131" s="76"/>
      <c r="N131" s="76">
        <v>0</v>
      </c>
      <c r="O131" s="76"/>
      <c r="P131" s="76">
        <v>0</v>
      </c>
      <c r="Q131" s="76"/>
      <c r="R131" s="76">
        <v>0</v>
      </c>
      <c r="S131" s="76"/>
      <c r="T131" s="76">
        <v>782622.37000000011</v>
      </c>
      <c r="U131" s="76"/>
      <c r="V131" s="76"/>
      <c r="W131" s="76"/>
    </row>
    <row r="132" spans="1:23" x14ac:dyDescent="0.25">
      <c r="A132" s="34" t="s">
        <v>609</v>
      </c>
      <c r="B132" s="34" t="s">
        <v>610</v>
      </c>
      <c r="C132" s="35" t="s">
        <v>611</v>
      </c>
      <c r="D132" s="34" t="s">
        <v>218</v>
      </c>
      <c r="E132" s="34" t="s">
        <v>552</v>
      </c>
      <c r="F132" s="34" t="s">
        <v>316</v>
      </c>
      <c r="G132" s="34" t="s">
        <v>602</v>
      </c>
      <c r="H132" s="34" t="s">
        <v>191</v>
      </c>
      <c r="I132" s="34">
        <v>0</v>
      </c>
      <c r="J132" s="76">
        <v>296511.84999999998</v>
      </c>
      <c r="K132" s="76">
        <f t="shared" si="1"/>
        <v>0</v>
      </c>
      <c r="L132" s="76">
        <v>44476.78</v>
      </c>
      <c r="M132" s="76"/>
      <c r="N132" s="76">
        <v>0</v>
      </c>
      <c r="O132" s="76"/>
      <c r="P132" s="76">
        <v>0</v>
      </c>
      <c r="Q132" s="76"/>
      <c r="R132" s="76">
        <v>0</v>
      </c>
      <c r="S132" s="76"/>
      <c r="T132" s="76">
        <v>252035.07</v>
      </c>
      <c r="U132" s="76"/>
      <c r="V132" s="76"/>
      <c r="W132" s="76"/>
    </row>
    <row r="133" spans="1:23" ht="25.5" x14ac:dyDescent="0.25">
      <c r="A133" s="34" t="s">
        <v>612</v>
      </c>
      <c r="B133" s="34" t="s">
        <v>613</v>
      </c>
      <c r="C133" s="35" t="s">
        <v>614</v>
      </c>
      <c r="D133" s="34" t="s">
        <v>194</v>
      </c>
      <c r="E133" s="34" t="s">
        <v>552</v>
      </c>
      <c r="F133" s="34" t="s">
        <v>281</v>
      </c>
      <c r="G133" s="34" t="s">
        <v>602</v>
      </c>
      <c r="H133" s="34" t="s">
        <v>191</v>
      </c>
      <c r="I133" s="34">
        <v>0</v>
      </c>
      <c r="J133" s="76">
        <v>351002.55</v>
      </c>
      <c r="K133" s="76">
        <f t="shared" si="1"/>
        <v>280477.85000000003</v>
      </c>
      <c r="L133" s="76">
        <v>52650.39</v>
      </c>
      <c r="M133" s="76">
        <v>42071.68</v>
      </c>
      <c r="N133" s="76">
        <v>0</v>
      </c>
      <c r="O133" s="76"/>
      <c r="P133" s="76">
        <v>0</v>
      </c>
      <c r="Q133" s="76"/>
      <c r="R133" s="76">
        <v>0</v>
      </c>
      <c r="S133" s="76"/>
      <c r="T133" s="76">
        <v>298352.15999999997</v>
      </c>
      <c r="U133" s="76">
        <v>238406.17</v>
      </c>
      <c r="V133" s="76"/>
      <c r="W133" s="76"/>
    </row>
    <row r="134" spans="1:23" x14ac:dyDescent="0.25">
      <c r="A134" s="34" t="s">
        <v>615</v>
      </c>
      <c r="B134" s="34" t="s">
        <v>616</v>
      </c>
      <c r="C134" s="35" t="s">
        <v>617</v>
      </c>
      <c r="D134" s="34" t="s">
        <v>187</v>
      </c>
      <c r="E134" s="34" t="s">
        <v>552</v>
      </c>
      <c r="F134" s="34" t="s">
        <v>415</v>
      </c>
      <c r="G134" s="34" t="s">
        <v>602</v>
      </c>
      <c r="H134" s="34" t="s">
        <v>191</v>
      </c>
      <c r="I134" s="34">
        <v>0</v>
      </c>
      <c r="J134" s="76">
        <v>419348</v>
      </c>
      <c r="K134" s="76">
        <f t="shared" si="1"/>
        <v>419348</v>
      </c>
      <c r="L134" s="76">
        <v>62902.2</v>
      </c>
      <c r="M134" s="76">
        <v>62902.2</v>
      </c>
      <c r="N134" s="76">
        <v>0</v>
      </c>
      <c r="O134" s="76"/>
      <c r="P134" s="76">
        <v>0</v>
      </c>
      <c r="Q134" s="76"/>
      <c r="R134" s="76">
        <v>0</v>
      </c>
      <c r="S134" s="76"/>
      <c r="T134" s="76">
        <v>356445.8</v>
      </c>
      <c r="U134" s="76">
        <v>356445.8</v>
      </c>
      <c r="V134" s="76"/>
      <c r="W134" s="76"/>
    </row>
    <row r="135" spans="1:23" ht="38.25" x14ac:dyDescent="0.25">
      <c r="A135" s="34" t="s">
        <v>618</v>
      </c>
      <c r="B135" s="34" t="s">
        <v>619</v>
      </c>
      <c r="C135" s="35" t="s">
        <v>620</v>
      </c>
      <c r="D135" s="34" t="s">
        <v>187</v>
      </c>
      <c r="E135" s="34" t="s">
        <v>552</v>
      </c>
      <c r="F135" s="34" t="s">
        <v>415</v>
      </c>
      <c r="G135" s="34" t="s">
        <v>602</v>
      </c>
      <c r="H135" s="34" t="s">
        <v>191</v>
      </c>
      <c r="I135" s="34">
        <v>0</v>
      </c>
      <c r="J135" s="76">
        <v>129411.77</v>
      </c>
      <c r="K135" s="76">
        <f t="shared" si="1"/>
        <v>0</v>
      </c>
      <c r="L135" s="76">
        <v>19411.77</v>
      </c>
      <c r="M135" s="76"/>
      <c r="N135" s="76">
        <v>0</v>
      </c>
      <c r="O135" s="76"/>
      <c r="P135" s="76">
        <v>0</v>
      </c>
      <c r="Q135" s="76"/>
      <c r="R135" s="76">
        <v>0</v>
      </c>
      <c r="S135" s="76"/>
      <c r="T135" s="76">
        <v>110000</v>
      </c>
      <c r="U135" s="76"/>
      <c r="V135" s="76"/>
      <c r="W135" s="76"/>
    </row>
    <row r="137" spans="1:23" x14ac:dyDescent="0.25">
      <c r="K137" s="6"/>
      <c r="L137" s="6"/>
      <c r="N137" s="6"/>
      <c r="P137" s="6"/>
      <c r="R137" s="6"/>
      <c r="T137" s="6"/>
    </row>
  </sheetData>
  <autoFilter ref="A1:W135"/>
  <mergeCells count="9">
    <mergeCell ref="R3:S3"/>
    <mergeCell ref="J2:W2"/>
    <mergeCell ref="T3:U3"/>
    <mergeCell ref="V3:W3"/>
    <mergeCell ref="A2:I2"/>
    <mergeCell ref="J3:K3"/>
    <mergeCell ref="L3:M3"/>
    <mergeCell ref="N3:O3"/>
    <mergeCell ref="P3:Q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Zeros="0" topLeftCell="E1" workbookViewId="0">
      <pane ySplit="4" topLeftCell="A5" activePane="bottomLeft" state="frozen"/>
      <selection activeCell="B1" sqref="B1"/>
      <selection pane="bottomLeft" activeCell="J137" sqref="J137:K137"/>
    </sheetView>
  </sheetViews>
  <sheetFormatPr defaultRowHeight="15" x14ac:dyDescent="0.25"/>
  <cols>
    <col min="1" max="1" width="11.7109375" style="6" customWidth="1"/>
    <col min="2" max="2" width="18.5703125" style="6" customWidth="1"/>
    <col min="3" max="3" width="46.5703125" style="6" customWidth="1"/>
    <col min="4" max="5" width="11.28515625" style="6" customWidth="1"/>
    <col min="6" max="6" width="12.42578125" style="6" customWidth="1"/>
    <col min="7" max="7" width="11" style="6" customWidth="1"/>
    <col min="8" max="9" width="9.140625" style="6"/>
    <col min="10" max="10" width="10" style="6" customWidth="1"/>
    <col min="11" max="11" width="10.5703125" style="6" customWidth="1"/>
    <col min="12" max="12" width="9" style="6" customWidth="1"/>
    <col min="13" max="13" width="9.140625" style="6"/>
    <col min="14" max="14" width="9.28515625" style="6" bestFit="1" customWidth="1"/>
    <col min="15" max="15" width="9.140625" style="6"/>
    <col min="16" max="16" width="9.28515625" style="6" bestFit="1" customWidth="1"/>
    <col min="17" max="17" width="9.140625" style="6"/>
    <col min="18" max="18" width="9.28515625" style="6" bestFit="1" customWidth="1"/>
    <col min="19" max="19" width="9.140625" style="6"/>
    <col min="20" max="21" width="10" style="6" bestFit="1" customWidth="1"/>
    <col min="22" max="23" width="9.140625" style="6"/>
    <col min="24" max="24" width="16.42578125" style="6" customWidth="1"/>
    <col min="25" max="16384" width="9.140625" style="6"/>
  </cols>
  <sheetData>
    <row r="1" spans="1:25" ht="15.75" x14ac:dyDescent="0.25">
      <c r="A1" s="1" t="s">
        <v>53</v>
      </c>
    </row>
    <row r="2" spans="1:25" x14ac:dyDescent="0.25">
      <c r="A2" s="129" t="s">
        <v>13</v>
      </c>
      <c r="B2" s="129"/>
      <c r="C2" s="129"/>
      <c r="D2" s="129"/>
      <c r="E2" s="129"/>
      <c r="F2" s="129"/>
      <c r="G2" s="129"/>
      <c r="H2" s="129"/>
      <c r="I2" s="129"/>
      <c r="J2" s="131" t="s">
        <v>14</v>
      </c>
      <c r="K2" s="132"/>
      <c r="L2" s="132"/>
      <c r="M2" s="132"/>
      <c r="N2" s="132"/>
      <c r="O2" s="132"/>
      <c r="P2" s="132"/>
      <c r="Q2" s="132"/>
      <c r="R2" s="132"/>
      <c r="S2" s="132"/>
      <c r="T2" s="132"/>
      <c r="U2" s="132"/>
      <c r="V2" s="132"/>
      <c r="W2" s="133"/>
    </row>
    <row r="3" spans="1:25" ht="108" x14ac:dyDescent="0.25">
      <c r="A3" s="29" t="s">
        <v>4</v>
      </c>
      <c r="B3" s="29" t="s">
        <v>114</v>
      </c>
      <c r="C3" s="29" t="s">
        <v>16</v>
      </c>
      <c r="D3" s="30" t="s">
        <v>120</v>
      </c>
      <c r="E3" s="29" t="s">
        <v>17</v>
      </c>
      <c r="F3" s="29" t="s">
        <v>18</v>
      </c>
      <c r="G3" s="29" t="s">
        <v>19</v>
      </c>
      <c r="H3" s="29" t="s">
        <v>44</v>
      </c>
      <c r="I3" s="29" t="s">
        <v>45</v>
      </c>
      <c r="J3" s="129" t="s">
        <v>22</v>
      </c>
      <c r="K3" s="129"/>
      <c r="L3" s="129" t="s">
        <v>23</v>
      </c>
      <c r="M3" s="129"/>
      <c r="N3" s="129" t="s">
        <v>24</v>
      </c>
      <c r="O3" s="129"/>
      <c r="P3" s="129" t="s">
        <v>25</v>
      </c>
      <c r="Q3" s="129"/>
      <c r="R3" s="129" t="s">
        <v>26</v>
      </c>
      <c r="S3" s="129"/>
      <c r="T3" s="131" t="s">
        <v>27</v>
      </c>
      <c r="U3" s="133"/>
      <c r="V3" s="134" t="s">
        <v>121</v>
      </c>
      <c r="W3" s="135"/>
    </row>
    <row r="4" spans="1:25" ht="15.75" x14ac:dyDescent="0.25">
      <c r="A4" s="16" t="s">
        <v>31</v>
      </c>
      <c r="B4" s="16"/>
      <c r="C4" s="16" t="s">
        <v>0</v>
      </c>
      <c r="D4" s="15"/>
      <c r="E4" s="15"/>
      <c r="F4" s="15"/>
      <c r="G4" s="15"/>
      <c r="H4" s="15"/>
      <c r="I4" s="15"/>
      <c r="J4" s="14" t="s">
        <v>50</v>
      </c>
      <c r="K4" s="14" t="s">
        <v>621</v>
      </c>
      <c r="L4" s="14" t="s">
        <v>50</v>
      </c>
      <c r="M4" s="14" t="s">
        <v>54</v>
      </c>
      <c r="N4" s="14" t="s">
        <v>50</v>
      </c>
      <c r="O4" s="14" t="s">
        <v>54</v>
      </c>
      <c r="P4" s="14" t="s">
        <v>50</v>
      </c>
      <c r="Q4" s="14" t="s">
        <v>54</v>
      </c>
      <c r="R4" s="14" t="s">
        <v>50</v>
      </c>
      <c r="S4" s="14" t="s">
        <v>54</v>
      </c>
      <c r="T4" s="14" t="s">
        <v>50</v>
      </c>
      <c r="U4" s="14" t="s">
        <v>54</v>
      </c>
      <c r="V4" s="14" t="s">
        <v>50</v>
      </c>
      <c r="W4" s="14" t="s">
        <v>54</v>
      </c>
    </row>
    <row r="5" spans="1:25" ht="38.25" x14ac:dyDescent="0.25">
      <c r="A5" s="36" t="s">
        <v>32</v>
      </c>
      <c r="B5" s="36" t="s">
        <v>181</v>
      </c>
      <c r="C5" s="37" t="s">
        <v>182</v>
      </c>
      <c r="D5" s="36">
        <v>0</v>
      </c>
      <c r="E5" s="36">
        <v>0</v>
      </c>
      <c r="F5" s="36">
        <v>0</v>
      </c>
      <c r="G5" s="36">
        <v>0</v>
      </c>
      <c r="H5" s="36">
        <v>0</v>
      </c>
      <c r="I5" s="36">
        <v>0</v>
      </c>
      <c r="J5" s="36"/>
      <c r="K5" s="36"/>
      <c r="L5" s="36"/>
      <c r="M5" s="36"/>
      <c r="N5" s="36"/>
      <c r="O5" s="36"/>
      <c r="P5" s="36"/>
      <c r="Q5" s="36"/>
      <c r="R5" s="36"/>
      <c r="S5" s="36"/>
      <c r="T5" s="36"/>
      <c r="U5" s="36"/>
      <c r="V5" s="36"/>
      <c r="W5" s="36"/>
    </row>
    <row r="6" spans="1:25" ht="38.25" x14ac:dyDescent="0.25">
      <c r="A6" s="36" t="s">
        <v>6</v>
      </c>
      <c r="B6" s="36" t="s">
        <v>181</v>
      </c>
      <c r="C6" s="37" t="s">
        <v>183</v>
      </c>
      <c r="D6" s="36">
        <v>0</v>
      </c>
      <c r="E6" s="36">
        <v>0</v>
      </c>
      <c r="F6" s="36">
        <v>0</v>
      </c>
      <c r="G6" s="36">
        <v>0</v>
      </c>
      <c r="H6" s="36">
        <v>0</v>
      </c>
      <c r="I6" s="36">
        <v>0</v>
      </c>
      <c r="J6" s="36"/>
      <c r="K6" s="36"/>
      <c r="L6" s="36"/>
      <c r="M6" s="36"/>
      <c r="N6" s="36"/>
      <c r="O6" s="36"/>
      <c r="P6" s="36"/>
      <c r="Q6" s="36"/>
      <c r="R6" s="36"/>
      <c r="S6" s="36"/>
      <c r="T6" s="36"/>
      <c r="U6" s="36"/>
      <c r="V6" s="36"/>
      <c r="W6" s="36"/>
    </row>
    <row r="7" spans="1:25" ht="25.5" x14ac:dyDescent="0.25">
      <c r="A7" s="38" t="s">
        <v>34</v>
      </c>
      <c r="B7" s="38" t="s">
        <v>181</v>
      </c>
      <c r="C7" s="39" t="s">
        <v>184</v>
      </c>
      <c r="D7" s="38">
        <v>0</v>
      </c>
      <c r="E7" s="38">
        <v>0</v>
      </c>
      <c r="F7" s="38">
        <v>0</v>
      </c>
      <c r="G7" s="38">
        <v>0</v>
      </c>
      <c r="H7" s="38">
        <v>0</v>
      </c>
      <c r="I7" s="38">
        <v>0</v>
      </c>
      <c r="J7" s="38"/>
      <c r="K7" s="38"/>
      <c r="L7" s="38"/>
      <c r="M7" s="38"/>
      <c r="N7" s="38"/>
      <c r="O7" s="38"/>
      <c r="P7" s="38"/>
      <c r="Q7" s="38"/>
      <c r="R7" s="38"/>
      <c r="S7" s="38"/>
      <c r="T7" s="38"/>
      <c r="U7" s="38"/>
      <c r="V7" s="38"/>
      <c r="W7" s="38"/>
    </row>
    <row r="8" spans="1:25" ht="25.5" x14ac:dyDescent="0.25">
      <c r="A8" s="34" t="s">
        <v>35</v>
      </c>
      <c r="B8" s="34" t="s">
        <v>185</v>
      </c>
      <c r="C8" s="35" t="s">
        <v>186</v>
      </c>
      <c r="D8" s="34" t="s">
        <v>187</v>
      </c>
      <c r="E8" s="34" t="s">
        <v>188</v>
      </c>
      <c r="F8" s="34" t="s">
        <v>189</v>
      </c>
      <c r="G8" s="34" t="s">
        <v>190</v>
      </c>
      <c r="H8" s="34" t="s">
        <v>191</v>
      </c>
      <c r="I8" s="34">
        <v>0</v>
      </c>
      <c r="J8" s="76">
        <v>996471.76</v>
      </c>
      <c r="K8" s="76">
        <f>M8+O8+Q8+S8+U8</f>
        <v>278119.43</v>
      </c>
      <c r="L8" s="76">
        <v>74735.38</v>
      </c>
      <c r="M8" s="76">
        <v>13493.95</v>
      </c>
      <c r="N8" s="76">
        <v>74735.38</v>
      </c>
      <c r="O8" s="76">
        <v>21456.12</v>
      </c>
      <c r="P8" s="76">
        <v>0</v>
      </c>
      <c r="Q8" s="76"/>
      <c r="R8" s="76">
        <v>0</v>
      </c>
      <c r="S8" s="76"/>
      <c r="T8" s="76">
        <v>847001</v>
      </c>
      <c r="U8" s="76">
        <v>243169.36</v>
      </c>
      <c r="V8" s="76"/>
      <c r="W8" s="76"/>
      <c r="X8" s="6" t="b">
        <f>AND(B8='5 lentelė'!B7,'5 lentelė'!R7&gt;0)</f>
        <v>0</v>
      </c>
    </row>
    <row r="9" spans="1:25" x14ac:dyDescent="0.25">
      <c r="A9" s="34" t="s">
        <v>36</v>
      </c>
      <c r="B9" s="34" t="s">
        <v>192</v>
      </c>
      <c r="C9" s="35" t="s">
        <v>193</v>
      </c>
      <c r="D9" s="34" t="s">
        <v>194</v>
      </c>
      <c r="E9" s="34" t="s">
        <v>188</v>
      </c>
      <c r="F9" s="34" t="s">
        <v>195</v>
      </c>
      <c r="G9" s="34" t="s">
        <v>190</v>
      </c>
      <c r="H9" s="34" t="s">
        <v>191</v>
      </c>
      <c r="I9" s="34">
        <v>0</v>
      </c>
      <c r="J9" s="76">
        <v>870553</v>
      </c>
      <c r="K9" s="76">
        <f t="shared" ref="K9:K72" si="0">M9+O9+Q9+S9+U9</f>
        <v>854022.63</v>
      </c>
      <c r="L9" s="76">
        <v>65292</v>
      </c>
      <c r="M9" s="76">
        <v>64051.7</v>
      </c>
      <c r="N9" s="76">
        <v>65291</v>
      </c>
      <c r="O9" s="76">
        <v>64051.7</v>
      </c>
      <c r="P9" s="76">
        <v>0</v>
      </c>
      <c r="Q9" s="76"/>
      <c r="R9" s="76">
        <v>0</v>
      </c>
      <c r="S9" s="76"/>
      <c r="T9" s="76">
        <v>739970</v>
      </c>
      <c r="U9" s="76">
        <v>725919.23</v>
      </c>
      <c r="V9" s="76"/>
      <c r="W9" s="76"/>
      <c r="X9" s="6" t="b">
        <f>AND(B9='5 lentelė'!B8,'5 lentelė'!R8&gt;0)</f>
        <v>0</v>
      </c>
    </row>
    <row r="10" spans="1:25" x14ac:dyDescent="0.25">
      <c r="A10" s="38" t="s">
        <v>37</v>
      </c>
      <c r="B10" s="38" t="s">
        <v>181</v>
      </c>
      <c r="C10" s="39" t="s">
        <v>196</v>
      </c>
      <c r="D10" s="38">
        <v>0</v>
      </c>
      <c r="E10" s="38">
        <v>0</v>
      </c>
      <c r="F10" s="38">
        <v>0</v>
      </c>
      <c r="G10" s="38">
        <v>0</v>
      </c>
      <c r="H10" s="38">
        <v>0</v>
      </c>
      <c r="I10" s="38">
        <v>0</v>
      </c>
      <c r="J10" s="77">
        <v>0</v>
      </c>
      <c r="K10" s="77">
        <f t="shared" si="0"/>
        <v>0</v>
      </c>
      <c r="L10" s="77">
        <v>0</v>
      </c>
      <c r="M10" s="77"/>
      <c r="N10" s="77">
        <v>0</v>
      </c>
      <c r="O10" s="77"/>
      <c r="P10" s="77">
        <v>0</v>
      </c>
      <c r="Q10" s="77"/>
      <c r="R10" s="77">
        <v>0</v>
      </c>
      <c r="S10" s="77"/>
      <c r="T10" s="77">
        <v>0</v>
      </c>
      <c r="U10" s="77"/>
      <c r="V10" s="77"/>
      <c r="W10" s="77"/>
      <c r="X10" s="6" t="b">
        <f>AND(B10='5 lentelė'!B9,'5 lentelė'!R9&gt;0)</f>
        <v>0</v>
      </c>
    </row>
    <row r="11" spans="1:25" ht="25.5" x14ac:dyDescent="0.25">
      <c r="A11" s="34" t="s">
        <v>38</v>
      </c>
      <c r="B11" s="34" t="s">
        <v>197</v>
      </c>
      <c r="C11" s="35" t="s">
        <v>198</v>
      </c>
      <c r="D11" s="34" t="s">
        <v>199</v>
      </c>
      <c r="E11" s="34" t="s">
        <v>188</v>
      </c>
      <c r="F11" s="34" t="s">
        <v>200</v>
      </c>
      <c r="G11" s="34" t="s">
        <v>201</v>
      </c>
      <c r="H11" s="34" t="s">
        <v>191</v>
      </c>
      <c r="I11" s="34" t="s">
        <v>202</v>
      </c>
      <c r="J11" s="76">
        <v>613921.55000000005</v>
      </c>
      <c r="K11" s="76">
        <f t="shared" si="0"/>
        <v>477464.59</v>
      </c>
      <c r="L11" s="76">
        <v>128382.2</v>
      </c>
      <c r="M11" s="76">
        <v>23873.360000000001</v>
      </c>
      <c r="N11" s="76">
        <v>51109.41</v>
      </c>
      <c r="O11" s="76">
        <v>47746.46</v>
      </c>
      <c r="P11" s="76">
        <v>0</v>
      </c>
      <c r="Q11" s="76"/>
      <c r="R11" s="76">
        <v>0</v>
      </c>
      <c r="S11" s="76"/>
      <c r="T11" s="76">
        <v>434429.94</v>
      </c>
      <c r="U11" s="76">
        <v>405844.77</v>
      </c>
      <c r="V11" s="76"/>
      <c r="W11" s="76"/>
      <c r="X11" s="6" t="b">
        <f>AND(B11='5 lentelė'!B10,'5 lentelė'!R10&gt;0)</f>
        <v>0</v>
      </c>
    </row>
    <row r="12" spans="1:25" ht="38.25" x14ac:dyDescent="0.25">
      <c r="A12" s="34" t="s">
        <v>39</v>
      </c>
      <c r="B12" s="34" t="s">
        <v>203</v>
      </c>
      <c r="C12" s="35" t="s">
        <v>204</v>
      </c>
      <c r="D12" s="34" t="s">
        <v>199</v>
      </c>
      <c r="E12" s="34" t="s">
        <v>188</v>
      </c>
      <c r="F12" s="34" t="s">
        <v>200</v>
      </c>
      <c r="G12" s="34" t="s">
        <v>201</v>
      </c>
      <c r="H12" s="34" t="s">
        <v>191</v>
      </c>
      <c r="I12" s="34" t="s">
        <v>202</v>
      </c>
      <c r="J12" s="76">
        <v>351133</v>
      </c>
      <c r="K12" s="76">
        <f t="shared" si="0"/>
        <v>351133</v>
      </c>
      <c r="L12" s="76">
        <v>17556.650000000001</v>
      </c>
      <c r="M12" s="76">
        <v>8778.33</v>
      </c>
      <c r="N12" s="76">
        <v>35113.300000000003</v>
      </c>
      <c r="O12" s="76">
        <v>43891.62</v>
      </c>
      <c r="P12" s="76">
        <v>0</v>
      </c>
      <c r="Q12" s="76"/>
      <c r="R12" s="76">
        <v>0</v>
      </c>
      <c r="S12" s="76"/>
      <c r="T12" s="76">
        <v>298463.05</v>
      </c>
      <c r="U12" s="76">
        <v>298463.05</v>
      </c>
      <c r="V12" s="76"/>
      <c r="W12" s="76"/>
      <c r="X12" s="6" t="b">
        <f>AND(B12='5 lentelė'!B11,'5 lentelė'!R11&gt;0)</f>
        <v>1</v>
      </c>
      <c r="Y12" s="6">
        <v>28</v>
      </c>
    </row>
    <row r="13" spans="1:25" ht="25.5" x14ac:dyDescent="0.25">
      <c r="A13" s="38" t="s">
        <v>205</v>
      </c>
      <c r="B13" s="38" t="s">
        <v>181</v>
      </c>
      <c r="C13" s="39" t="s">
        <v>206</v>
      </c>
      <c r="D13" s="38">
        <v>0</v>
      </c>
      <c r="E13" s="38">
        <v>0</v>
      </c>
      <c r="F13" s="38">
        <v>0</v>
      </c>
      <c r="G13" s="38">
        <v>0</v>
      </c>
      <c r="H13" s="38">
        <v>0</v>
      </c>
      <c r="I13" s="38">
        <v>0</v>
      </c>
      <c r="J13" s="77">
        <v>0</v>
      </c>
      <c r="K13" s="77">
        <f t="shared" si="0"/>
        <v>0</v>
      </c>
      <c r="L13" s="77">
        <v>0</v>
      </c>
      <c r="M13" s="77"/>
      <c r="N13" s="77">
        <v>0</v>
      </c>
      <c r="O13" s="77"/>
      <c r="P13" s="77">
        <v>0</v>
      </c>
      <c r="Q13" s="77"/>
      <c r="R13" s="77">
        <v>0</v>
      </c>
      <c r="S13" s="77"/>
      <c r="T13" s="77">
        <v>0</v>
      </c>
      <c r="U13" s="77"/>
      <c r="V13" s="77"/>
      <c r="W13" s="77"/>
      <c r="X13" s="6" t="b">
        <f>AND(B13='5 lentelė'!B12,'5 lentelė'!R12&gt;0)</f>
        <v>0</v>
      </c>
    </row>
    <row r="14" spans="1:25" ht="38.25" x14ac:dyDescent="0.25">
      <c r="A14" s="34" t="s">
        <v>207</v>
      </c>
      <c r="B14" s="34" t="s">
        <v>208</v>
      </c>
      <c r="C14" s="35" t="s">
        <v>209</v>
      </c>
      <c r="D14" s="34" t="s">
        <v>194</v>
      </c>
      <c r="E14" s="34" t="s">
        <v>188</v>
      </c>
      <c r="F14" s="34" t="s">
        <v>210</v>
      </c>
      <c r="G14" s="34" t="s">
        <v>211</v>
      </c>
      <c r="H14" s="34" t="s">
        <v>212</v>
      </c>
      <c r="I14" s="34" t="s">
        <v>202</v>
      </c>
      <c r="J14" s="76">
        <v>1436769.54</v>
      </c>
      <c r="K14" s="76">
        <f t="shared" si="0"/>
        <v>1433189.92</v>
      </c>
      <c r="L14" s="76">
        <v>491201.54</v>
      </c>
      <c r="M14" s="76">
        <v>489977.74</v>
      </c>
      <c r="N14" s="76">
        <v>76668</v>
      </c>
      <c r="O14" s="76">
        <v>76476.990000000005</v>
      </c>
      <c r="P14" s="80"/>
      <c r="Q14" s="76"/>
      <c r="R14" s="76">
        <v>0</v>
      </c>
      <c r="S14" s="76"/>
      <c r="T14" s="76">
        <v>868900</v>
      </c>
      <c r="U14" s="76">
        <v>866735.19</v>
      </c>
      <c r="V14" s="76"/>
      <c r="W14" s="76"/>
      <c r="X14" s="6" t="b">
        <f>AND(B14='5 lentelė'!B13,'5 lentelė'!R13&gt;0)</f>
        <v>1</v>
      </c>
    </row>
    <row r="15" spans="1:25" ht="25.5" x14ac:dyDescent="0.25">
      <c r="A15" s="38" t="s">
        <v>213</v>
      </c>
      <c r="B15" s="38" t="s">
        <v>181</v>
      </c>
      <c r="C15" s="39" t="s">
        <v>214</v>
      </c>
      <c r="D15" s="38">
        <v>0</v>
      </c>
      <c r="E15" s="38">
        <v>0</v>
      </c>
      <c r="F15" s="38">
        <v>0</v>
      </c>
      <c r="G15" s="38">
        <v>0</v>
      </c>
      <c r="H15" s="38">
        <v>0</v>
      </c>
      <c r="I15" s="38">
        <v>0</v>
      </c>
      <c r="J15" s="77">
        <v>0</v>
      </c>
      <c r="K15" s="77">
        <f t="shared" si="0"/>
        <v>0</v>
      </c>
      <c r="L15" s="77">
        <v>0</v>
      </c>
      <c r="M15" s="77"/>
      <c r="N15" s="77">
        <v>0</v>
      </c>
      <c r="O15" s="77"/>
      <c r="P15" s="77">
        <v>0</v>
      </c>
      <c r="Q15" s="77"/>
      <c r="R15" s="77">
        <v>0</v>
      </c>
      <c r="S15" s="77"/>
      <c r="T15" s="77">
        <v>0</v>
      </c>
      <c r="U15" s="77"/>
      <c r="V15" s="77"/>
      <c r="W15" s="77"/>
      <c r="X15" s="6" t="b">
        <f>AND(B15='5 lentelė'!B14,'5 lentelė'!R14&gt;0)</f>
        <v>0</v>
      </c>
    </row>
    <row r="16" spans="1:25" ht="25.5" x14ac:dyDescent="0.25">
      <c r="A16" s="34" t="s">
        <v>215</v>
      </c>
      <c r="B16" s="34" t="s">
        <v>216</v>
      </c>
      <c r="C16" s="35" t="s">
        <v>217</v>
      </c>
      <c r="D16" s="34" t="s">
        <v>218</v>
      </c>
      <c r="E16" s="34" t="s">
        <v>188</v>
      </c>
      <c r="F16" s="34" t="s">
        <v>219</v>
      </c>
      <c r="G16" s="34" t="s">
        <v>220</v>
      </c>
      <c r="H16" s="34" t="s">
        <v>191</v>
      </c>
      <c r="I16" s="34" t="s">
        <v>202</v>
      </c>
      <c r="J16" s="76">
        <v>364031.13</v>
      </c>
      <c r="K16" s="76">
        <f t="shared" si="0"/>
        <v>364031.13</v>
      </c>
      <c r="L16" s="76">
        <v>27302.34</v>
      </c>
      <c r="M16" s="76">
        <v>27302.34</v>
      </c>
      <c r="N16" s="76">
        <v>27302.33</v>
      </c>
      <c r="O16" s="76">
        <v>27302.33</v>
      </c>
      <c r="P16" s="76">
        <v>0</v>
      </c>
      <c r="Q16" s="76"/>
      <c r="R16" s="76">
        <v>0</v>
      </c>
      <c r="S16" s="76"/>
      <c r="T16" s="76">
        <v>309426.46000000002</v>
      </c>
      <c r="U16" s="76">
        <v>309426.46000000002</v>
      </c>
      <c r="V16" s="76"/>
      <c r="W16" s="76"/>
      <c r="X16" s="6" t="b">
        <f>AND(B16='5 lentelė'!B15,'5 lentelė'!R15&gt;0)</f>
        <v>1</v>
      </c>
      <c r="Y16" s="6">
        <v>30</v>
      </c>
    </row>
    <row r="17" spans="1:25" ht="51" x14ac:dyDescent="0.25">
      <c r="A17" s="36" t="s">
        <v>221</v>
      </c>
      <c r="B17" s="36" t="s">
        <v>181</v>
      </c>
      <c r="C17" s="37" t="s">
        <v>222</v>
      </c>
      <c r="D17" s="36">
        <v>0</v>
      </c>
      <c r="E17" s="36">
        <v>0</v>
      </c>
      <c r="F17" s="36">
        <v>0</v>
      </c>
      <c r="G17" s="36">
        <v>0</v>
      </c>
      <c r="H17" s="36">
        <v>0</v>
      </c>
      <c r="I17" s="36">
        <v>0</v>
      </c>
      <c r="J17" s="78">
        <v>0</v>
      </c>
      <c r="K17" s="78">
        <f t="shared" si="0"/>
        <v>0</v>
      </c>
      <c r="L17" s="78">
        <v>0</v>
      </c>
      <c r="M17" s="78"/>
      <c r="N17" s="78">
        <v>0</v>
      </c>
      <c r="O17" s="78"/>
      <c r="P17" s="78">
        <v>0</v>
      </c>
      <c r="Q17" s="78"/>
      <c r="R17" s="78">
        <v>0</v>
      </c>
      <c r="S17" s="78"/>
      <c r="T17" s="78">
        <v>0</v>
      </c>
      <c r="U17" s="78"/>
      <c r="V17" s="78"/>
      <c r="W17" s="78"/>
      <c r="X17" s="6" t="b">
        <f>AND(B17='5 lentelė'!B16,'5 lentelė'!R16&gt;0)</f>
        <v>0</v>
      </c>
    </row>
    <row r="18" spans="1:25" ht="25.5" x14ac:dyDescent="0.25">
      <c r="A18" s="38" t="s">
        <v>223</v>
      </c>
      <c r="B18" s="38" t="s">
        <v>181</v>
      </c>
      <c r="C18" s="39" t="s">
        <v>224</v>
      </c>
      <c r="D18" s="38" t="s">
        <v>225</v>
      </c>
      <c r="E18" s="38" t="s">
        <v>226</v>
      </c>
      <c r="F18" s="38" t="s">
        <v>227</v>
      </c>
      <c r="G18" s="38" t="s">
        <v>228</v>
      </c>
      <c r="H18" s="38" t="s">
        <v>191</v>
      </c>
      <c r="I18" s="38">
        <v>0</v>
      </c>
      <c r="J18" s="77">
        <v>0</v>
      </c>
      <c r="K18" s="77">
        <f t="shared" si="0"/>
        <v>0</v>
      </c>
      <c r="L18" s="77">
        <v>0</v>
      </c>
      <c r="M18" s="77"/>
      <c r="N18" s="77">
        <v>0</v>
      </c>
      <c r="O18" s="77"/>
      <c r="P18" s="77">
        <v>0</v>
      </c>
      <c r="Q18" s="77"/>
      <c r="R18" s="77">
        <v>0</v>
      </c>
      <c r="S18" s="77"/>
      <c r="T18" s="77">
        <v>3321362</v>
      </c>
      <c r="U18" s="77"/>
      <c r="V18" s="77"/>
      <c r="W18" s="77"/>
      <c r="X18" s="6" t="b">
        <f>AND(B18='5 lentelė'!B17,'5 lentelė'!R17&gt;0)</f>
        <v>0</v>
      </c>
    </row>
    <row r="19" spans="1:25" ht="38.25" x14ac:dyDescent="0.25">
      <c r="A19" s="36" t="s">
        <v>229</v>
      </c>
      <c r="B19" s="36" t="s">
        <v>181</v>
      </c>
      <c r="C19" s="37" t="s">
        <v>230</v>
      </c>
      <c r="D19" s="36">
        <v>0</v>
      </c>
      <c r="E19" s="36">
        <v>0</v>
      </c>
      <c r="F19" s="36">
        <v>0</v>
      </c>
      <c r="G19" s="36">
        <v>0</v>
      </c>
      <c r="H19" s="36">
        <v>0</v>
      </c>
      <c r="I19" s="36">
        <v>0</v>
      </c>
      <c r="J19" s="78">
        <v>0</v>
      </c>
      <c r="K19" s="78">
        <f t="shared" si="0"/>
        <v>0</v>
      </c>
      <c r="L19" s="78">
        <v>0</v>
      </c>
      <c r="M19" s="78"/>
      <c r="N19" s="78">
        <v>0</v>
      </c>
      <c r="O19" s="78"/>
      <c r="P19" s="78">
        <v>0</v>
      </c>
      <c r="Q19" s="78"/>
      <c r="R19" s="78">
        <v>0</v>
      </c>
      <c r="S19" s="78"/>
      <c r="T19" s="78">
        <v>0</v>
      </c>
      <c r="U19" s="78"/>
      <c r="V19" s="78"/>
      <c r="W19" s="78"/>
      <c r="X19" s="6" t="b">
        <f>AND(B19='5 lentelė'!B18,'5 lentelė'!R18&gt;0)</f>
        <v>0</v>
      </c>
    </row>
    <row r="20" spans="1:25" ht="38.25" x14ac:dyDescent="0.25">
      <c r="A20" s="36" t="s">
        <v>231</v>
      </c>
      <c r="B20" s="36" t="s">
        <v>181</v>
      </c>
      <c r="C20" s="37" t="s">
        <v>232</v>
      </c>
      <c r="D20" s="36">
        <v>0</v>
      </c>
      <c r="E20" s="36">
        <v>0</v>
      </c>
      <c r="F20" s="36">
        <v>0</v>
      </c>
      <c r="G20" s="36">
        <v>0</v>
      </c>
      <c r="H20" s="36">
        <v>0</v>
      </c>
      <c r="I20" s="36">
        <v>0</v>
      </c>
      <c r="J20" s="78">
        <v>0</v>
      </c>
      <c r="K20" s="78">
        <f t="shared" si="0"/>
        <v>0</v>
      </c>
      <c r="L20" s="78">
        <v>0</v>
      </c>
      <c r="M20" s="78"/>
      <c r="N20" s="78">
        <v>0</v>
      </c>
      <c r="O20" s="78"/>
      <c r="P20" s="78">
        <v>0</v>
      </c>
      <c r="Q20" s="78"/>
      <c r="R20" s="78">
        <v>0</v>
      </c>
      <c r="S20" s="78"/>
      <c r="T20" s="78">
        <v>0</v>
      </c>
      <c r="U20" s="78"/>
      <c r="V20" s="78"/>
      <c r="W20" s="78"/>
      <c r="X20" s="6" t="b">
        <f>AND(B20='5 lentelė'!B19,'5 lentelė'!R19&gt;0)</f>
        <v>0</v>
      </c>
    </row>
    <row r="21" spans="1:25" ht="25.5" x14ac:dyDescent="0.25">
      <c r="A21" s="38" t="s">
        <v>233</v>
      </c>
      <c r="B21" s="38" t="s">
        <v>181</v>
      </c>
      <c r="C21" s="39" t="s">
        <v>234</v>
      </c>
      <c r="D21" s="38">
        <v>0</v>
      </c>
      <c r="E21" s="38">
        <v>0</v>
      </c>
      <c r="F21" s="38">
        <v>0</v>
      </c>
      <c r="G21" s="38">
        <v>0</v>
      </c>
      <c r="H21" s="38">
        <v>0</v>
      </c>
      <c r="I21" s="38">
        <v>0</v>
      </c>
      <c r="J21" s="77">
        <v>0</v>
      </c>
      <c r="K21" s="77">
        <f t="shared" si="0"/>
        <v>0</v>
      </c>
      <c r="L21" s="77">
        <v>0</v>
      </c>
      <c r="M21" s="77"/>
      <c r="N21" s="77">
        <v>0</v>
      </c>
      <c r="O21" s="77"/>
      <c r="P21" s="77">
        <v>0</v>
      </c>
      <c r="Q21" s="77"/>
      <c r="R21" s="77">
        <v>0</v>
      </c>
      <c r="S21" s="77"/>
      <c r="T21" s="77">
        <v>0</v>
      </c>
      <c r="U21" s="77"/>
      <c r="V21" s="77"/>
      <c r="W21" s="77"/>
      <c r="X21" s="6" t="b">
        <f>AND(B21='5 lentelė'!B20,'5 lentelė'!R20&gt;0)</f>
        <v>0</v>
      </c>
    </row>
    <row r="22" spans="1:25" ht="25.5" x14ac:dyDescent="0.25">
      <c r="A22" s="34" t="s">
        <v>235</v>
      </c>
      <c r="B22" s="34" t="s">
        <v>236</v>
      </c>
      <c r="C22" s="35" t="s">
        <v>237</v>
      </c>
      <c r="D22" s="34" t="s">
        <v>187</v>
      </c>
      <c r="E22" s="34" t="s">
        <v>238</v>
      </c>
      <c r="F22" s="34" t="s">
        <v>239</v>
      </c>
      <c r="G22" s="34" t="s">
        <v>240</v>
      </c>
      <c r="H22" s="34" t="s">
        <v>191</v>
      </c>
      <c r="I22" s="34">
        <v>0</v>
      </c>
      <c r="J22" s="76">
        <v>822057.65</v>
      </c>
      <c r="K22" s="76">
        <f t="shared" si="0"/>
        <v>93960.74</v>
      </c>
      <c r="L22" s="76">
        <v>123308.65</v>
      </c>
      <c r="M22" s="76">
        <v>14094.11</v>
      </c>
      <c r="N22" s="76">
        <v>0</v>
      </c>
      <c r="O22" s="76"/>
      <c r="P22" s="76">
        <v>0</v>
      </c>
      <c r="Q22" s="76"/>
      <c r="R22" s="76">
        <v>0</v>
      </c>
      <c r="S22" s="76"/>
      <c r="T22" s="76">
        <v>698749</v>
      </c>
      <c r="U22" s="76">
        <v>79866.63</v>
      </c>
      <c r="V22" s="76"/>
      <c r="W22" s="76"/>
      <c r="X22" s="6" t="b">
        <f>AND(B22='5 lentelė'!B21,'5 lentelė'!R21&gt;0)</f>
        <v>0</v>
      </c>
    </row>
    <row r="23" spans="1:25" ht="25.5" x14ac:dyDescent="0.25">
      <c r="A23" s="34" t="s">
        <v>241</v>
      </c>
      <c r="B23" s="34" t="s">
        <v>242</v>
      </c>
      <c r="C23" s="35" t="s">
        <v>243</v>
      </c>
      <c r="D23" s="34" t="s">
        <v>199</v>
      </c>
      <c r="E23" s="34" t="s">
        <v>238</v>
      </c>
      <c r="F23" s="34" t="s">
        <v>244</v>
      </c>
      <c r="G23" s="34" t="s">
        <v>240</v>
      </c>
      <c r="H23" s="34" t="s">
        <v>191</v>
      </c>
      <c r="I23" s="34" t="s">
        <v>202</v>
      </c>
      <c r="J23" s="76">
        <v>288232.7</v>
      </c>
      <c r="K23" s="76">
        <f t="shared" si="0"/>
        <v>162102.13</v>
      </c>
      <c r="L23" s="76">
        <v>43234.91</v>
      </c>
      <c r="M23" s="76">
        <v>24315.32</v>
      </c>
      <c r="N23" s="76">
        <v>0</v>
      </c>
      <c r="O23" s="76"/>
      <c r="P23" s="76">
        <v>0</v>
      </c>
      <c r="Q23" s="76"/>
      <c r="R23" s="76">
        <v>0</v>
      </c>
      <c r="S23" s="76"/>
      <c r="T23" s="76">
        <v>244997.79</v>
      </c>
      <c r="U23" s="76">
        <v>137786.81</v>
      </c>
      <c r="V23" s="76"/>
      <c r="W23" s="76"/>
      <c r="X23" s="6" t="b">
        <f>AND(B23='5 lentelė'!B22,'5 lentelė'!R22&gt;0)</f>
        <v>0</v>
      </c>
    </row>
    <row r="24" spans="1:25" ht="25.5" x14ac:dyDescent="0.25">
      <c r="A24" s="34" t="s">
        <v>245</v>
      </c>
      <c r="B24" s="34" t="s">
        <v>246</v>
      </c>
      <c r="C24" s="35" t="s">
        <v>247</v>
      </c>
      <c r="D24" s="34" t="s">
        <v>218</v>
      </c>
      <c r="E24" s="34" t="s">
        <v>238</v>
      </c>
      <c r="F24" s="34" t="s">
        <v>248</v>
      </c>
      <c r="G24" s="34" t="s">
        <v>240</v>
      </c>
      <c r="H24" s="34" t="s">
        <v>191</v>
      </c>
      <c r="I24" s="34" t="s">
        <v>202</v>
      </c>
      <c r="J24" s="76">
        <v>794019</v>
      </c>
      <c r="K24" s="76">
        <f t="shared" si="0"/>
        <v>74717.97</v>
      </c>
      <c r="L24" s="76">
        <v>59552</v>
      </c>
      <c r="M24" s="76">
        <v>5603.85</v>
      </c>
      <c r="N24" s="76">
        <v>0</v>
      </c>
      <c r="O24" s="76"/>
      <c r="P24" s="76">
        <v>0</v>
      </c>
      <c r="Q24" s="76"/>
      <c r="R24" s="76">
        <v>59551</v>
      </c>
      <c r="S24" s="76">
        <v>5603.85</v>
      </c>
      <c r="T24" s="76">
        <v>674916</v>
      </c>
      <c r="U24" s="76">
        <v>63510.27</v>
      </c>
      <c r="V24" s="76"/>
      <c r="W24" s="76"/>
      <c r="X24" s="6" t="b">
        <f>AND(B24='5 lentelė'!B23,'5 lentelė'!R23&gt;0)</f>
        <v>0</v>
      </c>
    </row>
    <row r="25" spans="1:25" ht="25.5" x14ac:dyDescent="0.25">
      <c r="A25" s="34" t="s">
        <v>249</v>
      </c>
      <c r="B25" s="34" t="s">
        <v>250</v>
      </c>
      <c r="C25" s="35" t="s">
        <v>251</v>
      </c>
      <c r="D25" s="34" t="s">
        <v>218</v>
      </c>
      <c r="E25" s="34" t="s">
        <v>238</v>
      </c>
      <c r="F25" s="34" t="s">
        <v>248</v>
      </c>
      <c r="G25" s="34" t="s">
        <v>240</v>
      </c>
      <c r="H25" s="34" t="s">
        <v>191</v>
      </c>
      <c r="I25" s="34" t="s">
        <v>202</v>
      </c>
      <c r="J25" s="76">
        <v>194118</v>
      </c>
      <c r="K25" s="76">
        <f t="shared" si="0"/>
        <v>0</v>
      </c>
      <c r="L25" s="76">
        <v>64860</v>
      </c>
      <c r="M25" s="76"/>
      <c r="N25" s="76">
        <v>0</v>
      </c>
      <c r="O25" s="76"/>
      <c r="P25" s="76">
        <v>0</v>
      </c>
      <c r="Q25" s="76"/>
      <c r="R25" s="76">
        <v>14558</v>
      </c>
      <c r="S25" s="76"/>
      <c r="T25" s="76">
        <v>114700</v>
      </c>
      <c r="U25" s="76"/>
      <c r="V25" s="76"/>
      <c r="W25" s="76"/>
      <c r="X25" s="6" t="b">
        <f>AND(B25='5 lentelė'!B24,'5 lentelė'!R24&gt;0)</f>
        <v>0</v>
      </c>
    </row>
    <row r="26" spans="1:25" ht="25.5" x14ac:dyDescent="0.25">
      <c r="A26" s="34" t="s">
        <v>252</v>
      </c>
      <c r="B26" s="34" t="s">
        <v>253</v>
      </c>
      <c r="C26" s="35" t="s">
        <v>254</v>
      </c>
      <c r="D26" s="34" t="s">
        <v>194</v>
      </c>
      <c r="E26" s="34" t="s">
        <v>238</v>
      </c>
      <c r="F26" s="34" t="s">
        <v>210</v>
      </c>
      <c r="G26" s="34" t="s">
        <v>240</v>
      </c>
      <c r="H26" s="34" t="s">
        <v>191</v>
      </c>
      <c r="I26" s="34" t="s">
        <v>202</v>
      </c>
      <c r="J26" s="76">
        <v>1284188.24</v>
      </c>
      <c r="K26" s="76">
        <f t="shared" si="0"/>
        <v>711333.13</v>
      </c>
      <c r="L26" s="76">
        <v>192628.24</v>
      </c>
      <c r="M26" s="76">
        <v>106699.96</v>
      </c>
      <c r="N26" s="76">
        <v>0</v>
      </c>
      <c r="O26" s="76"/>
      <c r="P26" s="76">
        <v>0</v>
      </c>
      <c r="Q26" s="76"/>
      <c r="R26" s="76">
        <v>0</v>
      </c>
      <c r="S26" s="76"/>
      <c r="T26" s="76">
        <v>1091560</v>
      </c>
      <c r="U26" s="76">
        <v>604633.17000000004</v>
      </c>
      <c r="V26" s="76"/>
      <c r="W26" s="76"/>
      <c r="X26" s="6" t="b">
        <f>AND(B26='5 lentelė'!B25,'5 lentelė'!R25&gt;0)</f>
        <v>0</v>
      </c>
    </row>
    <row r="27" spans="1:25" x14ac:dyDescent="0.25">
      <c r="A27" s="38" t="s">
        <v>255</v>
      </c>
      <c r="B27" s="38" t="s">
        <v>181</v>
      </c>
      <c r="C27" s="39" t="s">
        <v>256</v>
      </c>
      <c r="D27" s="38">
        <v>0</v>
      </c>
      <c r="E27" s="38">
        <v>0</v>
      </c>
      <c r="F27" s="38">
        <v>0</v>
      </c>
      <c r="G27" s="38">
        <v>0</v>
      </c>
      <c r="H27" s="38">
        <v>0</v>
      </c>
      <c r="I27" s="38">
        <v>0</v>
      </c>
      <c r="J27" s="77">
        <v>0</v>
      </c>
      <c r="K27" s="77">
        <f t="shared" si="0"/>
        <v>0</v>
      </c>
      <c r="L27" s="77">
        <v>0</v>
      </c>
      <c r="M27" s="77"/>
      <c r="N27" s="77">
        <v>0</v>
      </c>
      <c r="O27" s="77"/>
      <c r="P27" s="77">
        <v>0</v>
      </c>
      <c r="Q27" s="77"/>
      <c r="R27" s="77">
        <v>0</v>
      </c>
      <c r="S27" s="77"/>
      <c r="T27" s="77">
        <v>0</v>
      </c>
      <c r="U27" s="77"/>
      <c r="V27" s="77"/>
      <c r="W27" s="77"/>
      <c r="X27" s="6" t="b">
        <f>AND(B27='5 lentelė'!B26,'5 lentelė'!R26&gt;0)</f>
        <v>0</v>
      </c>
    </row>
    <row r="28" spans="1:25" x14ac:dyDescent="0.25">
      <c r="A28" s="34" t="s">
        <v>257</v>
      </c>
      <c r="B28" s="34" t="s">
        <v>258</v>
      </c>
      <c r="C28" s="35" t="s">
        <v>259</v>
      </c>
      <c r="D28" s="34" t="s">
        <v>194</v>
      </c>
      <c r="E28" s="34" t="s">
        <v>238</v>
      </c>
      <c r="F28" s="34" t="s">
        <v>210</v>
      </c>
      <c r="G28" s="34" t="s">
        <v>260</v>
      </c>
      <c r="H28" s="34" t="s">
        <v>191</v>
      </c>
      <c r="I28" s="34" t="s">
        <v>202</v>
      </c>
      <c r="J28" s="76">
        <v>772237</v>
      </c>
      <c r="K28" s="76">
        <f t="shared" si="0"/>
        <v>0</v>
      </c>
      <c r="L28" s="76">
        <v>115836</v>
      </c>
      <c r="M28" s="76"/>
      <c r="N28" s="76">
        <v>0</v>
      </c>
      <c r="O28" s="76"/>
      <c r="P28" s="76">
        <v>0</v>
      </c>
      <c r="Q28" s="76"/>
      <c r="R28" s="76">
        <v>0</v>
      </c>
      <c r="S28" s="76"/>
      <c r="T28" s="76">
        <v>656401</v>
      </c>
      <c r="U28" s="76"/>
      <c r="V28" s="76"/>
      <c r="W28" s="76"/>
      <c r="X28" s="6" t="b">
        <f>AND(B28='5 lentelė'!B27,'5 lentelė'!R27&gt;0)</f>
        <v>0</v>
      </c>
    </row>
    <row r="29" spans="1:25" x14ac:dyDescent="0.25">
      <c r="A29" s="34" t="s">
        <v>261</v>
      </c>
      <c r="B29" s="34" t="s">
        <v>262</v>
      </c>
      <c r="C29" s="35" t="s">
        <v>263</v>
      </c>
      <c r="D29" s="34" t="s">
        <v>194</v>
      </c>
      <c r="E29" s="34" t="s">
        <v>238</v>
      </c>
      <c r="F29" s="34" t="s">
        <v>210</v>
      </c>
      <c r="G29" s="34" t="s">
        <v>264</v>
      </c>
      <c r="H29" s="34" t="s">
        <v>212</v>
      </c>
      <c r="I29" s="34" t="s">
        <v>202</v>
      </c>
      <c r="J29" s="76">
        <v>11900</v>
      </c>
      <c r="K29" s="76">
        <f t="shared" si="0"/>
        <v>11900</v>
      </c>
      <c r="L29" s="76">
        <v>1785</v>
      </c>
      <c r="M29" s="76">
        <v>1785</v>
      </c>
      <c r="N29" s="76">
        <v>0</v>
      </c>
      <c r="O29" s="76"/>
      <c r="P29" s="76">
        <v>0</v>
      </c>
      <c r="Q29" s="76"/>
      <c r="R29" s="76">
        <v>0</v>
      </c>
      <c r="S29" s="76"/>
      <c r="T29" s="76">
        <v>10115</v>
      </c>
      <c r="U29" s="76">
        <v>10115</v>
      </c>
      <c r="V29" s="76"/>
      <c r="W29" s="76"/>
      <c r="X29" s="6" t="b">
        <f>AND(B29='5 lentelė'!B28,'5 lentelė'!R28&gt;0)</f>
        <v>1</v>
      </c>
      <c r="Y29" s="6">
        <v>50</v>
      </c>
    </row>
    <row r="30" spans="1:25" x14ac:dyDescent="0.25">
      <c r="A30" s="38" t="s">
        <v>265</v>
      </c>
      <c r="B30" s="38" t="s">
        <v>181</v>
      </c>
      <c r="C30" s="39" t="s">
        <v>266</v>
      </c>
      <c r="D30" s="38">
        <v>0</v>
      </c>
      <c r="E30" s="38">
        <v>0</v>
      </c>
      <c r="F30" s="38">
        <v>0</v>
      </c>
      <c r="G30" s="38">
        <v>0</v>
      </c>
      <c r="H30" s="38">
        <v>0</v>
      </c>
      <c r="I30" s="38">
        <v>0</v>
      </c>
      <c r="J30" s="77">
        <v>0</v>
      </c>
      <c r="K30" s="77">
        <f t="shared" si="0"/>
        <v>0</v>
      </c>
      <c r="L30" s="77">
        <v>0</v>
      </c>
      <c r="M30" s="77"/>
      <c r="N30" s="77">
        <v>0</v>
      </c>
      <c r="O30" s="77"/>
      <c r="P30" s="77">
        <v>0</v>
      </c>
      <c r="Q30" s="77"/>
      <c r="R30" s="77">
        <v>0</v>
      </c>
      <c r="S30" s="77"/>
      <c r="T30" s="77">
        <v>0</v>
      </c>
      <c r="U30" s="77"/>
      <c r="V30" s="77"/>
      <c r="W30" s="77"/>
      <c r="X30" s="6" t="b">
        <f>AND(B30='5 lentelė'!B29,'5 lentelė'!R29&gt;0)</f>
        <v>0</v>
      </c>
    </row>
    <row r="31" spans="1:25" ht="25.5" x14ac:dyDescent="0.25">
      <c r="A31" s="34" t="s">
        <v>267</v>
      </c>
      <c r="B31" s="34" t="s">
        <v>268</v>
      </c>
      <c r="C31" s="35" t="s">
        <v>269</v>
      </c>
      <c r="D31" s="34" t="s">
        <v>187</v>
      </c>
      <c r="E31" s="34" t="s">
        <v>238</v>
      </c>
      <c r="F31" s="34" t="s">
        <v>270</v>
      </c>
      <c r="G31" s="34" t="s">
        <v>271</v>
      </c>
      <c r="H31" s="34" t="s">
        <v>191</v>
      </c>
      <c r="I31" s="34">
        <v>0</v>
      </c>
      <c r="J31" s="76">
        <v>83796.47</v>
      </c>
      <c r="K31" s="76">
        <f t="shared" si="0"/>
        <v>83796.47</v>
      </c>
      <c r="L31" s="76">
        <v>12569.47</v>
      </c>
      <c r="M31" s="76">
        <v>12569.47</v>
      </c>
      <c r="N31" s="76">
        <v>0</v>
      </c>
      <c r="O31" s="76"/>
      <c r="P31" s="76">
        <v>0</v>
      </c>
      <c r="Q31" s="76"/>
      <c r="R31" s="76">
        <v>0</v>
      </c>
      <c r="S31" s="76"/>
      <c r="T31" s="76">
        <v>71227</v>
      </c>
      <c r="U31" s="76">
        <v>71227</v>
      </c>
      <c r="V31" s="76"/>
      <c r="W31" s="76"/>
      <c r="X31" s="6" t="b">
        <f>AND(B31='5 lentelė'!B30,'5 lentelė'!R30&gt;0)</f>
        <v>1</v>
      </c>
      <c r="Y31" s="6">
        <v>19</v>
      </c>
    </row>
    <row r="32" spans="1:25" ht="25.5" x14ac:dyDescent="0.25">
      <c r="A32" s="34" t="s">
        <v>272</v>
      </c>
      <c r="B32" s="34" t="s">
        <v>273</v>
      </c>
      <c r="C32" s="35" t="s">
        <v>274</v>
      </c>
      <c r="D32" s="34" t="s">
        <v>199</v>
      </c>
      <c r="E32" s="34" t="s">
        <v>238</v>
      </c>
      <c r="F32" s="34" t="s">
        <v>244</v>
      </c>
      <c r="G32" s="34" t="s">
        <v>271</v>
      </c>
      <c r="H32" s="34" t="s">
        <v>191</v>
      </c>
      <c r="I32" s="34" t="s">
        <v>202</v>
      </c>
      <c r="J32" s="76">
        <v>69389.47</v>
      </c>
      <c r="K32" s="76">
        <f t="shared" si="0"/>
        <v>68589.52</v>
      </c>
      <c r="L32" s="76">
        <v>42007.47</v>
      </c>
      <c r="M32" s="76">
        <v>41523.19</v>
      </c>
      <c r="N32" s="76">
        <v>0</v>
      </c>
      <c r="O32" s="76"/>
      <c r="P32" s="76">
        <v>0</v>
      </c>
      <c r="Q32" s="76"/>
      <c r="R32" s="76">
        <v>0</v>
      </c>
      <c r="S32" s="76"/>
      <c r="T32" s="76">
        <v>27382</v>
      </c>
      <c r="U32" s="76">
        <v>27066.33</v>
      </c>
      <c r="V32" s="76"/>
      <c r="W32" s="76"/>
      <c r="X32" s="6" t="b">
        <f>AND(B32='5 lentelė'!B31,'5 lentelė'!R31&gt;0)</f>
        <v>0</v>
      </c>
    </row>
    <row r="33" spans="1:25" ht="25.5" x14ac:dyDescent="0.25">
      <c r="A33" s="34" t="s">
        <v>275</v>
      </c>
      <c r="B33" s="34" t="s">
        <v>276</v>
      </c>
      <c r="C33" s="35" t="s">
        <v>277</v>
      </c>
      <c r="D33" s="34" t="s">
        <v>218</v>
      </c>
      <c r="E33" s="34" t="s">
        <v>238</v>
      </c>
      <c r="F33" s="34" t="s">
        <v>248</v>
      </c>
      <c r="G33" s="34" t="s">
        <v>271</v>
      </c>
      <c r="H33" s="34" t="s">
        <v>191</v>
      </c>
      <c r="I33" s="34" t="s">
        <v>202</v>
      </c>
      <c r="J33" s="76">
        <v>100770</v>
      </c>
      <c r="K33" s="76">
        <f t="shared" si="0"/>
        <v>0</v>
      </c>
      <c r="L33" s="76">
        <v>20280</v>
      </c>
      <c r="M33" s="76"/>
      <c r="N33" s="76">
        <v>0</v>
      </c>
      <c r="O33" s="76"/>
      <c r="P33" s="76">
        <v>0</v>
      </c>
      <c r="Q33" s="76"/>
      <c r="R33" s="76">
        <v>0</v>
      </c>
      <c r="S33" s="76"/>
      <c r="T33" s="76">
        <v>80490</v>
      </c>
      <c r="U33" s="76"/>
      <c r="V33" s="76"/>
      <c r="W33" s="76"/>
      <c r="X33" s="6" t="b">
        <f>AND(B33='5 lentelė'!B32,'5 lentelė'!R32&gt;0)</f>
        <v>0</v>
      </c>
    </row>
    <row r="34" spans="1:25" ht="25.5" x14ac:dyDescent="0.25">
      <c r="A34" s="34" t="s">
        <v>278</v>
      </c>
      <c r="B34" s="34" t="s">
        <v>279</v>
      </c>
      <c r="C34" s="35" t="s">
        <v>280</v>
      </c>
      <c r="D34" s="34" t="s">
        <v>194</v>
      </c>
      <c r="E34" s="34" t="s">
        <v>238</v>
      </c>
      <c r="F34" s="34" t="s">
        <v>281</v>
      </c>
      <c r="G34" s="34" t="s">
        <v>271</v>
      </c>
      <c r="H34" s="34" t="s">
        <v>191</v>
      </c>
      <c r="I34" s="34">
        <v>0</v>
      </c>
      <c r="J34" s="76">
        <v>139304.47</v>
      </c>
      <c r="K34" s="76">
        <f t="shared" si="0"/>
        <v>142676.6</v>
      </c>
      <c r="L34" s="76">
        <v>28035.47</v>
      </c>
      <c r="M34" s="76">
        <v>31407.61</v>
      </c>
      <c r="N34" s="76">
        <v>0</v>
      </c>
      <c r="O34" s="76"/>
      <c r="P34" s="76">
        <v>0</v>
      </c>
      <c r="Q34" s="76"/>
      <c r="R34" s="76">
        <v>0</v>
      </c>
      <c r="S34" s="76"/>
      <c r="T34" s="76">
        <v>111269</v>
      </c>
      <c r="U34" s="76">
        <v>111268.99</v>
      </c>
      <c r="V34" s="76"/>
      <c r="W34" s="76"/>
      <c r="X34" s="6" t="b">
        <f>AND(B34='5 lentelė'!B33,'5 lentelė'!R33&gt;0)</f>
        <v>1</v>
      </c>
      <c r="Y34" s="6">
        <v>19</v>
      </c>
    </row>
    <row r="35" spans="1:25" ht="25.5" x14ac:dyDescent="0.25">
      <c r="A35" s="38" t="s">
        <v>282</v>
      </c>
      <c r="B35" s="38" t="s">
        <v>181</v>
      </c>
      <c r="C35" s="39" t="s">
        <v>283</v>
      </c>
      <c r="D35" s="38">
        <v>0</v>
      </c>
      <c r="E35" s="38">
        <v>0</v>
      </c>
      <c r="F35" s="38">
        <v>0</v>
      </c>
      <c r="G35" s="38">
        <v>0</v>
      </c>
      <c r="H35" s="38">
        <v>0</v>
      </c>
      <c r="I35" s="38">
        <v>0</v>
      </c>
      <c r="J35" s="77">
        <v>0</v>
      </c>
      <c r="K35" s="77">
        <f t="shared" si="0"/>
        <v>0</v>
      </c>
      <c r="L35" s="77">
        <v>0</v>
      </c>
      <c r="M35" s="77"/>
      <c r="N35" s="77">
        <v>0</v>
      </c>
      <c r="O35" s="77"/>
      <c r="P35" s="77">
        <v>0</v>
      </c>
      <c r="Q35" s="77"/>
      <c r="R35" s="77">
        <v>0</v>
      </c>
      <c r="S35" s="77"/>
      <c r="T35" s="77">
        <v>0</v>
      </c>
      <c r="U35" s="77"/>
      <c r="V35" s="77"/>
      <c r="W35" s="77"/>
      <c r="X35" s="6" t="b">
        <f>AND(B35='5 lentelė'!B34,'5 lentelė'!R34&gt;0)</f>
        <v>0</v>
      </c>
    </row>
    <row r="36" spans="1:25" ht="25.5" x14ac:dyDescent="0.25">
      <c r="A36" s="34" t="s">
        <v>284</v>
      </c>
      <c r="B36" s="34" t="s">
        <v>285</v>
      </c>
      <c r="C36" s="35" t="s">
        <v>286</v>
      </c>
      <c r="D36" s="34" t="s">
        <v>194</v>
      </c>
      <c r="E36" s="34" t="s">
        <v>238</v>
      </c>
      <c r="F36" s="34" t="s">
        <v>210</v>
      </c>
      <c r="G36" s="34" t="s">
        <v>287</v>
      </c>
      <c r="H36" s="34" t="s">
        <v>191</v>
      </c>
      <c r="I36" s="34" t="s">
        <v>202</v>
      </c>
      <c r="J36" s="76">
        <v>798964</v>
      </c>
      <c r="K36" s="76">
        <f t="shared" si="0"/>
        <v>0</v>
      </c>
      <c r="L36" s="76">
        <v>119845</v>
      </c>
      <c r="M36" s="76"/>
      <c r="N36" s="76">
        <v>0</v>
      </c>
      <c r="O36" s="76"/>
      <c r="P36" s="76">
        <v>0</v>
      </c>
      <c r="Q36" s="76"/>
      <c r="R36" s="76">
        <v>0</v>
      </c>
      <c r="S36" s="76"/>
      <c r="T36" s="76">
        <v>679119</v>
      </c>
      <c r="U36" s="76"/>
      <c r="V36" s="76"/>
      <c r="W36" s="76"/>
      <c r="X36" s="6" t="b">
        <f>AND(B36='5 lentelė'!B35,'5 lentelė'!R35&gt;0)</f>
        <v>0</v>
      </c>
    </row>
    <row r="37" spans="1:25" ht="51" x14ac:dyDescent="0.25">
      <c r="A37" s="36" t="s">
        <v>288</v>
      </c>
      <c r="B37" s="36" t="s">
        <v>181</v>
      </c>
      <c r="C37" s="37" t="s">
        <v>289</v>
      </c>
      <c r="D37" s="36">
        <v>0</v>
      </c>
      <c r="E37" s="36">
        <v>0</v>
      </c>
      <c r="F37" s="36">
        <v>0</v>
      </c>
      <c r="G37" s="36">
        <v>0</v>
      </c>
      <c r="H37" s="36">
        <v>0</v>
      </c>
      <c r="I37" s="36">
        <v>0</v>
      </c>
      <c r="J37" s="78">
        <v>0</v>
      </c>
      <c r="K37" s="78">
        <f t="shared" si="0"/>
        <v>0</v>
      </c>
      <c r="L37" s="78">
        <v>0</v>
      </c>
      <c r="M37" s="78"/>
      <c r="N37" s="78">
        <v>0</v>
      </c>
      <c r="O37" s="78"/>
      <c r="P37" s="78">
        <v>0</v>
      </c>
      <c r="Q37" s="78"/>
      <c r="R37" s="78">
        <v>0</v>
      </c>
      <c r="S37" s="78"/>
      <c r="T37" s="78">
        <v>0</v>
      </c>
      <c r="U37" s="78"/>
      <c r="V37" s="78"/>
      <c r="W37" s="78"/>
      <c r="X37" s="6" t="b">
        <f>AND(B37='5 lentelė'!B36,'5 lentelė'!R36&gt;0)</f>
        <v>0</v>
      </c>
    </row>
    <row r="38" spans="1:25" ht="25.5" x14ac:dyDescent="0.25">
      <c r="A38" s="38" t="s">
        <v>290</v>
      </c>
      <c r="B38" s="38" t="s">
        <v>181</v>
      </c>
      <c r="C38" s="39" t="s">
        <v>291</v>
      </c>
      <c r="D38" s="38">
        <v>0</v>
      </c>
      <c r="E38" s="38">
        <v>0</v>
      </c>
      <c r="F38" s="38">
        <v>0</v>
      </c>
      <c r="G38" s="38">
        <v>0</v>
      </c>
      <c r="H38" s="38">
        <v>0</v>
      </c>
      <c r="I38" s="38">
        <v>0</v>
      </c>
      <c r="J38" s="77">
        <v>0</v>
      </c>
      <c r="K38" s="77">
        <f t="shared" si="0"/>
        <v>0</v>
      </c>
      <c r="L38" s="77">
        <v>0</v>
      </c>
      <c r="M38" s="77"/>
      <c r="N38" s="77">
        <v>0</v>
      </c>
      <c r="O38" s="77"/>
      <c r="P38" s="77">
        <v>0</v>
      </c>
      <c r="Q38" s="77"/>
      <c r="R38" s="77">
        <v>0</v>
      </c>
      <c r="S38" s="77"/>
      <c r="T38" s="77">
        <v>0</v>
      </c>
      <c r="U38" s="77"/>
      <c r="V38" s="77"/>
      <c r="W38" s="77"/>
      <c r="X38" s="6" t="b">
        <f>AND(B38='5 lentelė'!B37,'5 lentelė'!R37&gt;0)</f>
        <v>0</v>
      </c>
    </row>
    <row r="39" spans="1:25" x14ac:dyDescent="0.25">
      <c r="A39" s="34" t="s">
        <v>292</v>
      </c>
      <c r="B39" s="34" t="s">
        <v>293</v>
      </c>
      <c r="C39" s="35" t="s">
        <v>294</v>
      </c>
      <c r="D39" s="34" t="s">
        <v>194</v>
      </c>
      <c r="E39" s="34" t="s">
        <v>295</v>
      </c>
      <c r="F39" s="34" t="s">
        <v>210</v>
      </c>
      <c r="G39" s="34" t="s">
        <v>296</v>
      </c>
      <c r="H39" s="34" t="s">
        <v>191</v>
      </c>
      <c r="I39" s="34" t="s">
        <v>202</v>
      </c>
      <c r="J39" s="76">
        <v>728508.61</v>
      </c>
      <c r="K39" s="76">
        <f t="shared" si="0"/>
        <v>489758.93000000005</v>
      </c>
      <c r="L39" s="76">
        <v>228404.45</v>
      </c>
      <c r="M39" s="76">
        <v>153550.85</v>
      </c>
      <c r="N39" s="76">
        <v>0</v>
      </c>
      <c r="O39" s="76"/>
      <c r="P39" s="76">
        <v>0</v>
      </c>
      <c r="Q39" s="76"/>
      <c r="R39" s="76">
        <v>0</v>
      </c>
      <c r="S39" s="76"/>
      <c r="T39" s="76">
        <v>500104.16</v>
      </c>
      <c r="U39" s="76">
        <v>336208.08</v>
      </c>
      <c r="V39" s="76"/>
      <c r="W39" s="76"/>
      <c r="X39" s="6" t="b">
        <f>AND(B39='5 lentelė'!B38,'5 lentelė'!R38&gt;0)</f>
        <v>0</v>
      </c>
    </row>
    <row r="40" spans="1:25" x14ac:dyDescent="0.25">
      <c r="A40" s="34" t="s">
        <v>297</v>
      </c>
      <c r="B40" s="34" t="s">
        <v>298</v>
      </c>
      <c r="C40" s="35" t="s">
        <v>299</v>
      </c>
      <c r="D40" s="34" t="s">
        <v>218</v>
      </c>
      <c r="E40" s="34" t="s">
        <v>295</v>
      </c>
      <c r="F40" s="34" t="s">
        <v>248</v>
      </c>
      <c r="G40" s="34" t="s">
        <v>296</v>
      </c>
      <c r="H40" s="34" t="s">
        <v>191</v>
      </c>
      <c r="I40" s="34" t="s">
        <v>202</v>
      </c>
      <c r="J40" s="76">
        <v>515526.52</v>
      </c>
      <c r="K40" s="76">
        <f t="shared" si="0"/>
        <v>426553.94000000006</v>
      </c>
      <c r="L40" s="76">
        <v>97732.29</v>
      </c>
      <c r="M40" s="76">
        <v>78253.7</v>
      </c>
      <c r="N40" s="76">
        <v>0</v>
      </c>
      <c r="O40" s="76"/>
      <c r="P40" s="76">
        <v>0</v>
      </c>
      <c r="Q40" s="76"/>
      <c r="R40" s="76">
        <v>226000</v>
      </c>
      <c r="S40" s="76">
        <v>180956.95</v>
      </c>
      <c r="T40" s="76">
        <v>191794.23</v>
      </c>
      <c r="U40" s="76">
        <v>167343.29</v>
      </c>
      <c r="V40" s="76"/>
      <c r="W40" s="76"/>
      <c r="X40" s="6" t="b">
        <f>AND(B40='5 lentelė'!B39,'5 lentelė'!R39&gt;0)</f>
        <v>0</v>
      </c>
    </row>
    <row r="41" spans="1:25" ht="25.5" x14ac:dyDescent="0.25">
      <c r="A41" s="38" t="s">
        <v>300</v>
      </c>
      <c r="B41" s="38" t="s">
        <v>181</v>
      </c>
      <c r="C41" s="39" t="s">
        <v>301</v>
      </c>
      <c r="D41" s="38">
        <v>0</v>
      </c>
      <c r="E41" s="38">
        <v>0</v>
      </c>
      <c r="F41" s="38">
        <v>0</v>
      </c>
      <c r="G41" s="38">
        <v>0</v>
      </c>
      <c r="H41" s="38">
        <v>0</v>
      </c>
      <c r="I41" s="38">
        <v>0</v>
      </c>
      <c r="J41" s="77">
        <v>0</v>
      </c>
      <c r="K41" s="77">
        <f t="shared" si="0"/>
        <v>0</v>
      </c>
      <c r="L41" s="77">
        <v>0</v>
      </c>
      <c r="M41" s="77"/>
      <c r="N41" s="77">
        <v>0</v>
      </c>
      <c r="O41" s="77"/>
      <c r="P41" s="77">
        <v>0</v>
      </c>
      <c r="Q41" s="77"/>
      <c r="R41" s="77">
        <v>0</v>
      </c>
      <c r="S41" s="77"/>
      <c r="T41" s="77">
        <v>0</v>
      </c>
      <c r="U41" s="77"/>
      <c r="V41" s="77"/>
      <c r="W41" s="77"/>
      <c r="X41" s="6" t="b">
        <f>AND(B41='5 lentelė'!B40,'5 lentelė'!R40&gt;0)</f>
        <v>0</v>
      </c>
    </row>
    <row r="42" spans="1:25" ht="25.5" x14ac:dyDescent="0.25">
      <c r="A42" s="34" t="s">
        <v>302</v>
      </c>
      <c r="B42" s="34" t="s">
        <v>303</v>
      </c>
      <c r="C42" s="35" t="s">
        <v>304</v>
      </c>
      <c r="D42" s="34" t="s">
        <v>194</v>
      </c>
      <c r="E42" s="34" t="s">
        <v>295</v>
      </c>
      <c r="F42" s="34" t="s">
        <v>210</v>
      </c>
      <c r="G42" s="34" t="s">
        <v>305</v>
      </c>
      <c r="H42" s="34" t="s">
        <v>191</v>
      </c>
      <c r="I42" s="34" t="s">
        <v>202</v>
      </c>
      <c r="J42" s="76">
        <v>518106.26</v>
      </c>
      <c r="K42" s="76">
        <f t="shared" si="0"/>
        <v>413875.95999999996</v>
      </c>
      <c r="L42" s="76">
        <v>123302.26</v>
      </c>
      <c r="M42" s="76">
        <v>98496.86</v>
      </c>
      <c r="N42" s="76">
        <v>0</v>
      </c>
      <c r="O42" s="76"/>
      <c r="P42" s="76">
        <v>0</v>
      </c>
      <c r="Q42" s="76"/>
      <c r="R42" s="76">
        <v>0</v>
      </c>
      <c r="S42" s="76"/>
      <c r="T42" s="76">
        <v>394804</v>
      </c>
      <c r="U42" s="76">
        <v>315379.09999999998</v>
      </c>
      <c r="V42" s="76"/>
      <c r="W42" s="76"/>
      <c r="X42" s="6" t="b">
        <f>AND(B42='5 lentelė'!B41,'5 lentelė'!R41&gt;0)</f>
        <v>0</v>
      </c>
    </row>
    <row r="43" spans="1:25" ht="25.5" x14ac:dyDescent="0.25">
      <c r="A43" s="34" t="s">
        <v>306</v>
      </c>
      <c r="B43" s="34" t="s">
        <v>307</v>
      </c>
      <c r="C43" s="35" t="s">
        <v>308</v>
      </c>
      <c r="D43" s="34" t="s">
        <v>187</v>
      </c>
      <c r="E43" s="34" t="s">
        <v>295</v>
      </c>
      <c r="F43" s="34" t="s">
        <v>309</v>
      </c>
      <c r="G43" s="34" t="s">
        <v>305</v>
      </c>
      <c r="H43" s="34" t="s">
        <v>191</v>
      </c>
      <c r="I43" s="34">
        <v>0</v>
      </c>
      <c r="J43" s="76">
        <v>297327.13</v>
      </c>
      <c r="K43" s="76">
        <f t="shared" si="0"/>
        <v>189541.88999999998</v>
      </c>
      <c r="L43" s="76">
        <v>44599.07</v>
      </c>
      <c r="M43" s="76">
        <v>28431.279999999999</v>
      </c>
      <c r="N43" s="76">
        <v>0</v>
      </c>
      <c r="O43" s="76"/>
      <c r="P43" s="76">
        <v>0</v>
      </c>
      <c r="Q43" s="76"/>
      <c r="R43" s="76">
        <v>0</v>
      </c>
      <c r="S43" s="76"/>
      <c r="T43" s="76">
        <v>252728.06</v>
      </c>
      <c r="U43" s="76">
        <v>161110.60999999999</v>
      </c>
      <c r="V43" s="76"/>
      <c r="W43" s="76"/>
      <c r="X43" s="6" t="b">
        <f>AND(B43='5 lentelė'!B42,'5 lentelė'!R42&gt;0)</f>
        <v>0</v>
      </c>
    </row>
    <row r="44" spans="1:25" ht="38.25" x14ac:dyDescent="0.25">
      <c r="A44" s="34" t="s">
        <v>310</v>
      </c>
      <c r="B44" s="34" t="s">
        <v>311</v>
      </c>
      <c r="C44" s="35" t="s">
        <v>312</v>
      </c>
      <c r="D44" s="34" t="s">
        <v>199</v>
      </c>
      <c r="E44" s="34" t="s">
        <v>295</v>
      </c>
      <c r="F44" s="34" t="s">
        <v>200</v>
      </c>
      <c r="G44" s="34" t="s">
        <v>305</v>
      </c>
      <c r="H44" s="34" t="s">
        <v>191</v>
      </c>
      <c r="I44" s="34" t="s">
        <v>202</v>
      </c>
      <c r="J44" s="76">
        <v>129468.93</v>
      </c>
      <c r="K44" s="76">
        <f t="shared" si="0"/>
        <v>60283.58</v>
      </c>
      <c r="L44" s="76">
        <v>32313.93</v>
      </c>
      <c r="M44" s="76">
        <v>7771.46</v>
      </c>
      <c r="N44" s="76">
        <v>0</v>
      </c>
      <c r="O44" s="76"/>
      <c r="P44" s="76">
        <v>0</v>
      </c>
      <c r="Q44" s="76"/>
      <c r="R44" s="76">
        <v>0</v>
      </c>
      <c r="S44" s="76"/>
      <c r="T44" s="76">
        <v>97155</v>
      </c>
      <c r="U44" s="76">
        <v>52512.12</v>
      </c>
      <c r="V44" s="76"/>
      <c r="W44" s="76"/>
      <c r="X44" s="6" t="b">
        <f>AND(B44='5 lentelė'!B43,'5 lentelė'!R43&gt;0)</f>
        <v>0</v>
      </c>
    </row>
    <row r="45" spans="1:25" ht="25.5" x14ac:dyDescent="0.25">
      <c r="A45" s="34" t="s">
        <v>313</v>
      </c>
      <c r="B45" s="34" t="s">
        <v>314</v>
      </c>
      <c r="C45" s="35" t="s">
        <v>315</v>
      </c>
      <c r="D45" s="34" t="s">
        <v>218</v>
      </c>
      <c r="E45" s="34" t="s">
        <v>295</v>
      </c>
      <c r="F45" s="34" t="s">
        <v>316</v>
      </c>
      <c r="G45" s="34" t="s">
        <v>305</v>
      </c>
      <c r="H45" s="34" t="s">
        <v>191</v>
      </c>
      <c r="I45" s="34">
        <v>0</v>
      </c>
      <c r="J45" s="76">
        <v>335993</v>
      </c>
      <c r="K45" s="76">
        <f t="shared" si="0"/>
        <v>1992.88</v>
      </c>
      <c r="L45" s="76">
        <v>50398.95</v>
      </c>
      <c r="M45" s="76">
        <v>402.38</v>
      </c>
      <c r="N45" s="76">
        <v>0</v>
      </c>
      <c r="O45" s="76"/>
      <c r="P45" s="76">
        <v>0</v>
      </c>
      <c r="Q45" s="76"/>
      <c r="R45" s="76">
        <v>0</v>
      </c>
      <c r="S45" s="76"/>
      <c r="T45" s="76">
        <v>285594.05</v>
      </c>
      <c r="U45" s="76">
        <v>1590.5</v>
      </c>
      <c r="V45" s="76"/>
      <c r="W45" s="76"/>
      <c r="X45" s="6" t="b">
        <f>AND(B45='5 lentelė'!B44,'5 lentelė'!R44&gt;0)</f>
        <v>0</v>
      </c>
    </row>
    <row r="46" spans="1:25" ht="51" x14ac:dyDescent="0.25">
      <c r="A46" s="36" t="s">
        <v>317</v>
      </c>
      <c r="B46" s="36" t="s">
        <v>181</v>
      </c>
      <c r="C46" s="37" t="s">
        <v>318</v>
      </c>
      <c r="D46" s="36">
        <v>0</v>
      </c>
      <c r="E46" s="36">
        <v>0</v>
      </c>
      <c r="F46" s="36">
        <v>0</v>
      </c>
      <c r="G46" s="36">
        <v>0</v>
      </c>
      <c r="H46" s="36">
        <v>0</v>
      </c>
      <c r="I46" s="36">
        <v>0</v>
      </c>
      <c r="J46" s="78">
        <v>0</v>
      </c>
      <c r="K46" s="78">
        <f t="shared" si="0"/>
        <v>0</v>
      </c>
      <c r="L46" s="78">
        <v>0</v>
      </c>
      <c r="M46" s="78"/>
      <c r="N46" s="78">
        <v>0</v>
      </c>
      <c r="O46" s="78"/>
      <c r="P46" s="78">
        <v>0</v>
      </c>
      <c r="Q46" s="78"/>
      <c r="R46" s="78">
        <v>0</v>
      </c>
      <c r="S46" s="78"/>
      <c r="T46" s="78">
        <v>0</v>
      </c>
      <c r="U46" s="78"/>
      <c r="V46" s="78"/>
      <c r="W46" s="78"/>
      <c r="X46" s="6" t="b">
        <f>AND(B46='5 lentelė'!B45,'5 lentelė'!R45&gt;0)</f>
        <v>0</v>
      </c>
    </row>
    <row r="47" spans="1:25" ht="25.5" x14ac:dyDescent="0.25">
      <c r="A47" s="38" t="s">
        <v>319</v>
      </c>
      <c r="B47" s="38" t="s">
        <v>181</v>
      </c>
      <c r="C47" s="39" t="s">
        <v>320</v>
      </c>
      <c r="D47" s="38">
        <v>0</v>
      </c>
      <c r="E47" s="38">
        <v>0</v>
      </c>
      <c r="F47" s="38">
        <v>0</v>
      </c>
      <c r="G47" s="38">
        <v>0</v>
      </c>
      <c r="H47" s="38">
        <v>0</v>
      </c>
      <c r="I47" s="38">
        <v>0</v>
      </c>
      <c r="J47" s="77">
        <v>0</v>
      </c>
      <c r="K47" s="77">
        <f t="shared" si="0"/>
        <v>0</v>
      </c>
      <c r="L47" s="77">
        <v>0</v>
      </c>
      <c r="M47" s="77"/>
      <c r="N47" s="77">
        <v>0</v>
      </c>
      <c r="O47" s="77"/>
      <c r="P47" s="77">
        <v>0</v>
      </c>
      <c r="Q47" s="77"/>
      <c r="R47" s="77">
        <v>0</v>
      </c>
      <c r="S47" s="77"/>
      <c r="T47" s="77">
        <v>0</v>
      </c>
      <c r="U47" s="77"/>
      <c r="V47" s="77"/>
      <c r="W47" s="77"/>
      <c r="X47" s="6" t="b">
        <f>AND(B47='5 lentelė'!B46,'5 lentelė'!R46&gt;0)</f>
        <v>0</v>
      </c>
    </row>
    <row r="48" spans="1:25" ht="25.5" x14ac:dyDescent="0.25">
      <c r="A48" s="34" t="s">
        <v>321</v>
      </c>
      <c r="B48" s="34" t="s">
        <v>322</v>
      </c>
      <c r="C48" s="35" t="s">
        <v>323</v>
      </c>
      <c r="D48" s="34" t="s">
        <v>218</v>
      </c>
      <c r="E48" s="34" t="s">
        <v>324</v>
      </c>
      <c r="F48" s="34" t="s">
        <v>325</v>
      </c>
      <c r="G48" s="34" t="s">
        <v>326</v>
      </c>
      <c r="H48" s="34" t="s">
        <v>191</v>
      </c>
      <c r="I48" s="34">
        <v>0</v>
      </c>
      <c r="J48" s="76">
        <v>466925.52</v>
      </c>
      <c r="K48" s="76">
        <f t="shared" si="0"/>
        <v>165791.29999999999</v>
      </c>
      <c r="L48" s="76">
        <v>70038.83</v>
      </c>
      <c r="M48" s="76">
        <v>24868.69</v>
      </c>
      <c r="N48" s="76">
        <v>0</v>
      </c>
      <c r="O48" s="76"/>
      <c r="P48" s="76">
        <v>0</v>
      </c>
      <c r="Q48" s="76"/>
      <c r="R48" s="76">
        <v>0</v>
      </c>
      <c r="S48" s="76"/>
      <c r="T48" s="76">
        <v>396886.69</v>
      </c>
      <c r="U48" s="76">
        <v>140922.60999999999</v>
      </c>
      <c r="V48" s="76"/>
      <c r="W48" s="76"/>
      <c r="X48" s="6" t="b">
        <f>AND(B48='5 lentelė'!B47,'5 lentelė'!R47&gt;0)</f>
        <v>0</v>
      </c>
    </row>
    <row r="49" spans="1:24" ht="38.25" x14ac:dyDescent="0.25">
      <c r="A49" s="36" t="s">
        <v>327</v>
      </c>
      <c r="B49" s="36" t="s">
        <v>181</v>
      </c>
      <c r="C49" s="37" t="s">
        <v>328</v>
      </c>
      <c r="D49" s="36">
        <v>0</v>
      </c>
      <c r="E49" s="36">
        <v>0</v>
      </c>
      <c r="F49" s="36">
        <v>0</v>
      </c>
      <c r="G49" s="36">
        <v>0</v>
      </c>
      <c r="H49" s="36">
        <v>0</v>
      </c>
      <c r="I49" s="36">
        <v>0</v>
      </c>
      <c r="J49" s="78">
        <v>0</v>
      </c>
      <c r="K49" s="78">
        <f t="shared" si="0"/>
        <v>0</v>
      </c>
      <c r="L49" s="78">
        <v>0</v>
      </c>
      <c r="M49" s="78"/>
      <c r="N49" s="78">
        <v>0</v>
      </c>
      <c r="O49" s="78"/>
      <c r="P49" s="78">
        <v>0</v>
      </c>
      <c r="Q49" s="78"/>
      <c r="R49" s="78">
        <v>0</v>
      </c>
      <c r="S49" s="78"/>
      <c r="T49" s="78">
        <v>0</v>
      </c>
      <c r="U49" s="78"/>
      <c r="V49" s="78"/>
      <c r="W49" s="78"/>
      <c r="X49" s="6" t="b">
        <f>AND(B49='5 lentelė'!B48,'5 lentelė'!R48&gt;0)</f>
        <v>0</v>
      </c>
    </row>
    <row r="50" spans="1:24" ht="51" x14ac:dyDescent="0.25">
      <c r="A50" s="36" t="s">
        <v>329</v>
      </c>
      <c r="B50" s="36" t="s">
        <v>181</v>
      </c>
      <c r="C50" s="37" t="s">
        <v>330</v>
      </c>
      <c r="D50" s="36">
        <v>0</v>
      </c>
      <c r="E50" s="36">
        <v>0</v>
      </c>
      <c r="F50" s="36">
        <v>0</v>
      </c>
      <c r="G50" s="36">
        <v>0</v>
      </c>
      <c r="H50" s="36">
        <v>0</v>
      </c>
      <c r="I50" s="36">
        <v>0</v>
      </c>
      <c r="J50" s="78">
        <v>0</v>
      </c>
      <c r="K50" s="78">
        <f t="shared" si="0"/>
        <v>0</v>
      </c>
      <c r="L50" s="78">
        <v>0</v>
      </c>
      <c r="M50" s="78"/>
      <c r="N50" s="78">
        <v>0</v>
      </c>
      <c r="O50" s="78"/>
      <c r="P50" s="78">
        <v>0</v>
      </c>
      <c r="Q50" s="78"/>
      <c r="R50" s="78">
        <v>0</v>
      </c>
      <c r="S50" s="78"/>
      <c r="T50" s="78">
        <v>0</v>
      </c>
      <c r="U50" s="78"/>
      <c r="V50" s="78"/>
      <c r="W50" s="78"/>
      <c r="X50" s="6" t="b">
        <f>AND(B50='5 lentelė'!B49,'5 lentelė'!R49&gt;0)</f>
        <v>0</v>
      </c>
    </row>
    <row r="51" spans="1:24" ht="51" x14ac:dyDescent="0.25">
      <c r="A51" s="38" t="s">
        <v>331</v>
      </c>
      <c r="B51" s="38" t="s">
        <v>181</v>
      </c>
      <c r="C51" s="39" t="s">
        <v>332</v>
      </c>
      <c r="D51" s="38">
        <v>0</v>
      </c>
      <c r="E51" s="38">
        <v>0</v>
      </c>
      <c r="F51" s="38">
        <v>0</v>
      </c>
      <c r="G51" s="38">
        <v>0</v>
      </c>
      <c r="H51" s="38">
        <v>0</v>
      </c>
      <c r="I51" s="38">
        <v>0</v>
      </c>
      <c r="J51" s="77">
        <v>0</v>
      </c>
      <c r="K51" s="77">
        <f t="shared" si="0"/>
        <v>0</v>
      </c>
      <c r="L51" s="77">
        <v>0</v>
      </c>
      <c r="M51" s="77"/>
      <c r="N51" s="77">
        <v>0</v>
      </c>
      <c r="O51" s="77"/>
      <c r="P51" s="77">
        <v>0</v>
      </c>
      <c r="Q51" s="77"/>
      <c r="R51" s="77">
        <v>0</v>
      </c>
      <c r="S51" s="77"/>
      <c r="T51" s="77">
        <v>0</v>
      </c>
      <c r="U51" s="77"/>
      <c r="V51" s="77"/>
      <c r="W51" s="77"/>
      <c r="X51" s="6" t="b">
        <f>AND(B51='5 lentelė'!B50,'5 lentelė'!R50&gt;0)</f>
        <v>0</v>
      </c>
    </row>
    <row r="52" spans="1:24" ht="25.5" x14ac:dyDescent="0.25">
      <c r="A52" s="34" t="s">
        <v>333</v>
      </c>
      <c r="B52" s="34" t="s">
        <v>334</v>
      </c>
      <c r="C52" s="35" t="s">
        <v>335</v>
      </c>
      <c r="D52" s="34" t="s">
        <v>187</v>
      </c>
      <c r="E52" s="34" t="s">
        <v>336</v>
      </c>
      <c r="F52" s="34" t="s">
        <v>337</v>
      </c>
      <c r="G52" s="34" t="s">
        <v>338</v>
      </c>
      <c r="H52" s="34" t="s">
        <v>191</v>
      </c>
      <c r="I52" s="34">
        <v>0</v>
      </c>
      <c r="J52" s="76">
        <v>348722.37</v>
      </c>
      <c r="K52" s="76">
        <f t="shared" si="0"/>
        <v>174286.22</v>
      </c>
      <c r="L52" s="76">
        <v>26154.19</v>
      </c>
      <c r="M52" s="76">
        <v>9148.9699999999993</v>
      </c>
      <c r="N52" s="76">
        <v>26154.18</v>
      </c>
      <c r="O52" s="76">
        <v>13389.51</v>
      </c>
      <c r="P52" s="76">
        <v>0</v>
      </c>
      <c r="Q52" s="76"/>
      <c r="R52" s="76">
        <v>0</v>
      </c>
      <c r="S52" s="76"/>
      <c r="T52" s="76">
        <v>296414</v>
      </c>
      <c r="U52" s="76">
        <v>151747.74</v>
      </c>
      <c r="V52" s="76"/>
      <c r="W52" s="76"/>
      <c r="X52" s="6" t="b">
        <f>AND(B52='5 lentelė'!B51,'5 lentelė'!R51&gt;0)</f>
        <v>0</v>
      </c>
    </row>
    <row r="53" spans="1:24" ht="25.5" x14ac:dyDescent="0.25">
      <c r="A53" s="34" t="s">
        <v>339</v>
      </c>
      <c r="B53" s="34" t="s">
        <v>340</v>
      </c>
      <c r="C53" s="35" t="s">
        <v>341</v>
      </c>
      <c r="D53" s="34" t="s">
        <v>199</v>
      </c>
      <c r="E53" s="34" t="s">
        <v>336</v>
      </c>
      <c r="F53" s="34" t="s">
        <v>244</v>
      </c>
      <c r="G53" s="34" t="s">
        <v>338</v>
      </c>
      <c r="H53" s="34" t="s">
        <v>191</v>
      </c>
      <c r="I53" s="34">
        <v>0</v>
      </c>
      <c r="J53" s="76">
        <v>134057.64705882352</v>
      </c>
      <c r="K53" s="76">
        <f t="shared" si="0"/>
        <v>115879.93</v>
      </c>
      <c r="L53" s="76">
        <v>10054.323529411764</v>
      </c>
      <c r="M53" s="76">
        <v>15900.92</v>
      </c>
      <c r="N53" s="76">
        <v>10054.323529411764</v>
      </c>
      <c r="O53" s="76">
        <v>8117.22</v>
      </c>
      <c r="P53" s="76">
        <v>0</v>
      </c>
      <c r="Q53" s="76"/>
      <c r="R53" s="76">
        <v>0</v>
      </c>
      <c r="S53" s="76"/>
      <c r="T53" s="76">
        <v>113949</v>
      </c>
      <c r="U53" s="76">
        <v>91861.79</v>
      </c>
      <c r="V53" s="76"/>
      <c r="W53" s="76"/>
      <c r="X53" s="6" t="b">
        <f>AND(B53='5 lentelė'!B52,'5 lentelė'!R52&gt;0)</f>
        <v>0</v>
      </c>
    </row>
    <row r="54" spans="1:24" ht="25.5" x14ac:dyDescent="0.25">
      <c r="A54" s="34" t="s">
        <v>342</v>
      </c>
      <c r="B54" s="34" t="s">
        <v>343</v>
      </c>
      <c r="C54" s="35" t="s">
        <v>344</v>
      </c>
      <c r="D54" s="34" t="s">
        <v>218</v>
      </c>
      <c r="E54" s="34" t="s">
        <v>336</v>
      </c>
      <c r="F54" s="34" t="s">
        <v>248</v>
      </c>
      <c r="G54" s="34" t="s">
        <v>338</v>
      </c>
      <c r="H54" s="34" t="s">
        <v>191</v>
      </c>
      <c r="I54" s="34">
        <v>0</v>
      </c>
      <c r="J54" s="76">
        <v>394072</v>
      </c>
      <c r="K54" s="76">
        <f t="shared" si="0"/>
        <v>11783.99</v>
      </c>
      <c r="L54" s="76">
        <v>29556</v>
      </c>
      <c r="M54" s="76">
        <v>883.8</v>
      </c>
      <c r="N54" s="76">
        <v>29555</v>
      </c>
      <c r="O54" s="76">
        <v>883.8</v>
      </c>
      <c r="P54" s="76">
        <v>0</v>
      </c>
      <c r="Q54" s="76"/>
      <c r="R54" s="76">
        <v>0</v>
      </c>
      <c r="S54" s="76"/>
      <c r="T54" s="76">
        <v>334961</v>
      </c>
      <c r="U54" s="76">
        <v>10016.39</v>
      </c>
      <c r="V54" s="76"/>
      <c r="W54" s="76"/>
      <c r="X54" s="6" t="b">
        <f>AND(B54='5 lentelė'!B53,'5 lentelė'!R53&gt;0)</f>
        <v>0</v>
      </c>
    </row>
    <row r="55" spans="1:24" ht="25.5" x14ac:dyDescent="0.25">
      <c r="A55" s="34" t="s">
        <v>345</v>
      </c>
      <c r="B55" s="34" t="s">
        <v>346</v>
      </c>
      <c r="C55" s="35" t="s">
        <v>347</v>
      </c>
      <c r="D55" s="34" t="s">
        <v>194</v>
      </c>
      <c r="E55" s="34" t="s">
        <v>336</v>
      </c>
      <c r="F55" s="34" t="s">
        <v>210</v>
      </c>
      <c r="G55" s="34" t="s">
        <v>338</v>
      </c>
      <c r="H55" s="34" t="s">
        <v>191</v>
      </c>
      <c r="I55" s="34">
        <v>0</v>
      </c>
      <c r="J55" s="76">
        <v>544762.36</v>
      </c>
      <c r="K55" s="76">
        <f t="shared" si="0"/>
        <v>232439.3</v>
      </c>
      <c r="L55" s="76">
        <v>40857.18</v>
      </c>
      <c r="M55" s="76">
        <v>6095.08</v>
      </c>
      <c r="N55" s="76">
        <v>40857.18</v>
      </c>
      <c r="O55" s="76">
        <v>18352.22</v>
      </c>
      <c r="P55" s="76">
        <v>0</v>
      </c>
      <c r="Q55" s="76"/>
      <c r="R55" s="76">
        <v>0</v>
      </c>
      <c r="S55" s="76"/>
      <c r="T55" s="76">
        <v>463048</v>
      </c>
      <c r="U55" s="76">
        <v>207992</v>
      </c>
      <c r="V55" s="76"/>
      <c r="W55" s="76"/>
      <c r="X55" s="6" t="b">
        <f>AND(B55='5 lentelė'!B54,'5 lentelė'!R54&gt;0)</f>
        <v>0</v>
      </c>
    </row>
    <row r="56" spans="1:24" ht="38.25" x14ac:dyDescent="0.25">
      <c r="A56" s="38" t="s">
        <v>348</v>
      </c>
      <c r="B56" s="38" t="s">
        <v>181</v>
      </c>
      <c r="C56" s="39" t="s">
        <v>349</v>
      </c>
      <c r="D56" s="38">
        <v>0</v>
      </c>
      <c r="E56" s="38">
        <v>0</v>
      </c>
      <c r="F56" s="38">
        <v>0</v>
      </c>
      <c r="G56" s="38">
        <v>0</v>
      </c>
      <c r="H56" s="38">
        <v>0</v>
      </c>
      <c r="I56" s="38">
        <v>0</v>
      </c>
      <c r="J56" s="77">
        <v>0</v>
      </c>
      <c r="K56" s="77">
        <f t="shared" si="0"/>
        <v>0</v>
      </c>
      <c r="L56" s="77">
        <v>0</v>
      </c>
      <c r="M56" s="77"/>
      <c r="N56" s="77">
        <v>0</v>
      </c>
      <c r="O56" s="77"/>
      <c r="P56" s="77">
        <v>0</v>
      </c>
      <c r="Q56" s="77"/>
      <c r="R56" s="77">
        <v>0</v>
      </c>
      <c r="S56" s="77"/>
      <c r="T56" s="77">
        <v>0</v>
      </c>
      <c r="U56" s="77"/>
      <c r="V56" s="77"/>
      <c r="W56" s="77"/>
      <c r="X56" s="6" t="b">
        <f>AND(B56='5 lentelė'!B55,'5 lentelė'!R55&gt;0)</f>
        <v>0</v>
      </c>
    </row>
    <row r="57" spans="1:24" ht="25.5" x14ac:dyDescent="0.25">
      <c r="A57" s="34" t="s">
        <v>350</v>
      </c>
      <c r="B57" s="34" t="s">
        <v>351</v>
      </c>
      <c r="C57" s="35" t="s">
        <v>352</v>
      </c>
      <c r="D57" s="34" t="s">
        <v>199</v>
      </c>
      <c r="E57" s="34" t="s">
        <v>336</v>
      </c>
      <c r="F57" s="34" t="s">
        <v>244</v>
      </c>
      <c r="G57" s="34" t="s">
        <v>353</v>
      </c>
      <c r="H57" s="34" t="s">
        <v>191</v>
      </c>
      <c r="I57" s="34">
        <v>0</v>
      </c>
      <c r="J57" s="76">
        <v>148515.76</v>
      </c>
      <c r="K57" s="76">
        <f t="shared" si="0"/>
        <v>49498.329999999994</v>
      </c>
      <c r="L57" s="76">
        <v>24397.759999999998</v>
      </c>
      <c r="M57" s="76">
        <v>2014.52</v>
      </c>
      <c r="N57" s="76">
        <v>0</v>
      </c>
      <c r="O57" s="76"/>
      <c r="P57" s="76">
        <v>0</v>
      </c>
      <c r="Q57" s="76"/>
      <c r="R57" s="76">
        <v>0</v>
      </c>
      <c r="S57" s="76"/>
      <c r="T57" s="76">
        <v>124118</v>
      </c>
      <c r="U57" s="76">
        <v>47483.81</v>
      </c>
      <c r="V57" s="76"/>
      <c r="W57" s="76"/>
      <c r="X57" s="6" t="b">
        <f>AND(B57='5 lentelė'!B56,'5 lentelė'!R56&gt;0)</f>
        <v>0</v>
      </c>
    </row>
    <row r="58" spans="1:24" ht="25.5" x14ac:dyDescent="0.25">
      <c r="A58" s="34" t="s">
        <v>354</v>
      </c>
      <c r="B58" s="34" t="s">
        <v>355</v>
      </c>
      <c r="C58" s="35" t="s">
        <v>356</v>
      </c>
      <c r="D58" s="34" t="s">
        <v>218</v>
      </c>
      <c r="E58" s="34" t="s">
        <v>336</v>
      </c>
      <c r="F58" s="34" t="s">
        <v>248</v>
      </c>
      <c r="G58" s="34" t="s">
        <v>353</v>
      </c>
      <c r="H58" s="34" t="s">
        <v>191</v>
      </c>
      <c r="I58" s="34">
        <v>0</v>
      </c>
      <c r="J58" s="76">
        <v>181044</v>
      </c>
      <c r="K58" s="76">
        <f t="shared" si="0"/>
        <v>122378.16</v>
      </c>
      <c r="L58" s="76">
        <v>27157</v>
      </c>
      <c r="M58" s="76">
        <v>18356.72</v>
      </c>
      <c r="N58" s="76">
        <v>0</v>
      </c>
      <c r="O58" s="76"/>
      <c r="P58" s="76">
        <v>0</v>
      </c>
      <c r="Q58" s="76"/>
      <c r="R58" s="76">
        <v>0</v>
      </c>
      <c r="S58" s="76"/>
      <c r="T58" s="76">
        <v>153887</v>
      </c>
      <c r="U58" s="76">
        <v>104021.44</v>
      </c>
      <c r="V58" s="76"/>
      <c r="W58" s="76"/>
      <c r="X58" s="6" t="b">
        <f>AND(B58='5 lentelė'!B57,'5 lentelė'!R57&gt;0)</f>
        <v>0</v>
      </c>
    </row>
    <row r="59" spans="1:24" ht="25.5" x14ac:dyDescent="0.25">
      <c r="A59" s="34" t="s">
        <v>357</v>
      </c>
      <c r="B59" s="34" t="s">
        <v>358</v>
      </c>
      <c r="C59" s="35" t="s">
        <v>359</v>
      </c>
      <c r="D59" s="34" t="s">
        <v>194</v>
      </c>
      <c r="E59" s="34" t="s">
        <v>336</v>
      </c>
      <c r="F59" s="34" t="s">
        <v>210</v>
      </c>
      <c r="G59" s="34" t="s">
        <v>353</v>
      </c>
      <c r="H59" s="34" t="s">
        <v>191</v>
      </c>
      <c r="I59" s="34">
        <v>0</v>
      </c>
      <c r="J59" s="76">
        <v>250274.11</v>
      </c>
      <c r="K59" s="76">
        <f t="shared" si="0"/>
        <v>41338.04</v>
      </c>
      <c r="L59" s="76">
        <v>37541.11</v>
      </c>
      <c r="M59" s="76">
        <v>14247.22</v>
      </c>
      <c r="N59" s="76">
        <v>0</v>
      </c>
      <c r="O59" s="76"/>
      <c r="P59" s="76">
        <v>0</v>
      </c>
      <c r="Q59" s="76"/>
      <c r="R59" s="76">
        <v>0</v>
      </c>
      <c r="S59" s="76"/>
      <c r="T59" s="76">
        <v>212733</v>
      </c>
      <c r="U59" s="76">
        <v>27090.82</v>
      </c>
      <c r="V59" s="76"/>
      <c r="W59" s="76"/>
      <c r="X59" s="6" t="b">
        <f>AND(B59='5 lentelė'!B58,'5 lentelė'!R58&gt;0)</f>
        <v>0</v>
      </c>
    </row>
    <row r="60" spans="1:24" ht="25.5" x14ac:dyDescent="0.25">
      <c r="A60" s="34" t="s">
        <v>360</v>
      </c>
      <c r="B60" s="34" t="s">
        <v>361</v>
      </c>
      <c r="C60" s="35" t="s">
        <v>362</v>
      </c>
      <c r="D60" s="34" t="s">
        <v>363</v>
      </c>
      <c r="E60" s="34" t="s">
        <v>336</v>
      </c>
      <c r="F60" s="34" t="s">
        <v>337</v>
      </c>
      <c r="G60" s="34" t="s">
        <v>353</v>
      </c>
      <c r="H60" s="34" t="s">
        <v>191</v>
      </c>
      <c r="I60" s="34">
        <v>0</v>
      </c>
      <c r="J60" s="76">
        <v>92842.82</v>
      </c>
      <c r="K60" s="76">
        <f t="shared" si="0"/>
        <v>236887.88999999998</v>
      </c>
      <c r="L60" s="76">
        <v>28431.82</v>
      </c>
      <c r="M60" s="76">
        <v>30283.18</v>
      </c>
      <c r="N60" s="76">
        <v>0</v>
      </c>
      <c r="O60" s="76"/>
      <c r="P60" s="76">
        <v>0</v>
      </c>
      <c r="Q60" s="76"/>
      <c r="R60" s="76">
        <v>0</v>
      </c>
      <c r="S60" s="76"/>
      <c r="T60" s="76">
        <v>64411</v>
      </c>
      <c r="U60" s="76">
        <v>206604.71</v>
      </c>
      <c r="V60" s="76"/>
      <c r="W60" s="76"/>
      <c r="X60" s="6" t="b">
        <f>AND(B60='5 lentelė'!B59,'5 lentelė'!R59&gt;0)</f>
        <v>0</v>
      </c>
    </row>
    <row r="61" spans="1:24" ht="25.5" x14ac:dyDescent="0.25">
      <c r="A61" s="38" t="s">
        <v>364</v>
      </c>
      <c r="B61" s="38" t="s">
        <v>181</v>
      </c>
      <c r="C61" s="39" t="s">
        <v>365</v>
      </c>
      <c r="D61" s="38">
        <v>0</v>
      </c>
      <c r="E61" s="38">
        <v>0</v>
      </c>
      <c r="F61" s="38">
        <v>0</v>
      </c>
      <c r="G61" s="38">
        <v>0</v>
      </c>
      <c r="H61" s="38">
        <v>0</v>
      </c>
      <c r="I61" s="38">
        <v>0</v>
      </c>
      <c r="J61" s="77">
        <v>0</v>
      </c>
      <c r="K61" s="77">
        <f t="shared" si="0"/>
        <v>0</v>
      </c>
      <c r="L61" s="77">
        <v>0</v>
      </c>
      <c r="M61" s="77"/>
      <c r="N61" s="77">
        <v>0</v>
      </c>
      <c r="O61" s="77"/>
      <c r="P61" s="77">
        <v>0</v>
      </c>
      <c r="Q61" s="77"/>
      <c r="R61" s="77">
        <v>0</v>
      </c>
      <c r="S61" s="77"/>
      <c r="T61" s="77">
        <v>0</v>
      </c>
      <c r="U61" s="77"/>
      <c r="V61" s="77"/>
      <c r="W61" s="77"/>
      <c r="X61" s="6" t="b">
        <f>AND(B61='5 lentelė'!B60,'5 lentelė'!R60&gt;0)</f>
        <v>0</v>
      </c>
    </row>
    <row r="62" spans="1:24" ht="25.5" x14ac:dyDescent="0.25">
      <c r="A62" s="34" t="s">
        <v>366</v>
      </c>
      <c r="B62" s="34" t="s">
        <v>367</v>
      </c>
      <c r="C62" s="35" t="s">
        <v>368</v>
      </c>
      <c r="D62" s="34" t="s">
        <v>187</v>
      </c>
      <c r="E62" s="34" t="s">
        <v>336</v>
      </c>
      <c r="F62" s="34" t="s">
        <v>337</v>
      </c>
      <c r="G62" s="34" t="s">
        <v>369</v>
      </c>
      <c r="H62" s="34" t="s">
        <v>191</v>
      </c>
      <c r="I62" s="34">
        <v>0</v>
      </c>
      <c r="J62" s="76">
        <v>809630.41999999993</v>
      </c>
      <c r="K62" s="76">
        <f t="shared" si="0"/>
        <v>338995.06999999995</v>
      </c>
      <c r="L62" s="76">
        <v>553430.44999999995</v>
      </c>
      <c r="M62" s="76">
        <v>169624.55</v>
      </c>
      <c r="N62" s="76">
        <v>20772.97</v>
      </c>
      <c r="O62" s="76">
        <v>13732.75</v>
      </c>
      <c r="P62" s="76">
        <v>0</v>
      </c>
      <c r="Q62" s="76"/>
      <c r="R62" s="76">
        <v>0</v>
      </c>
      <c r="S62" s="76"/>
      <c r="T62" s="76">
        <v>235427</v>
      </c>
      <c r="U62" s="76">
        <v>155637.76999999999</v>
      </c>
      <c r="V62" s="76"/>
      <c r="W62" s="76"/>
      <c r="X62" s="6" t="b">
        <f>AND(B62='5 lentelė'!B61,'5 lentelė'!R61&gt;0)</f>
        <v>0</v>
      </c>
    </row>
    <row r="63" spans="1:24" ht="25.5" x14ac:dyDescent="0.25">
      <c r="A63" s="34" t="s">
        <v>370</v>
      </c>
      <c r="B63" s="34" t="s">
        <v>371</v>
      </c>
      <c r="C63" s="35" t="s">
        <v>372</v>
      </c>
      <c r="D63" s="34" t="s">
        <v>218</v>
      </c>
      <c r="E63" s="34" t="s">
        <v>336</v>
      </c>
      <c r="F63" s="34" t="s">
        <v>316</v>
      </c>
      <c r="G63" s="34" t="s">
        <v>369</v>
      </c>
      <c r="H63" s="34" t="s">
        <v>191</v>
      </c>
      <c r="I63" s="34">
        <v>0</v>
      </c>
      <c r="J63" s="76">
        <v>226080</v>
      </c>
      <c r="K63" s="76">
        <f t="shared" si="0"/>
        <v>11237.099999999999</v>
      </c>
      <c r="L63" s="76">
        <v>16956</v>
      </c>
      <c r="M63" s="76">
        <v>2129.87</v>
      </c>
      <c r="N63" s="76">
        <v>16956</v>
      </c>
      <c r="O63" s="76">
        <v>738.42</v>
      </c>
      <c r="P63" s="76">
        <v>0</v>
      </c>
      <c r="Q63" s="76"/>
      <c r="R63" s="76">
        <v>0</v>
      </c>
      <c r="S63" s="76"/>
      <c r="T63" s="76">
        <v>192168</v>
      </c>
      <c r="U63" s="76">
        <v>8368.81</v>
      </c>
      <c r="V63" s="76"/>
      <c r="W63" s="76"/>
      <c r="X63" s="6" t="b">
        <f>AND(B63='5 lentelė'!B62,'5 lentelė'!R62&gt;0)</f>
        <v>0</v>
      </c>
    </row>
    <row r="64" spans="1:24" ht="38.25" x14ac:dyDescent="0.25">
      <c r="A64" s="34" t="s">
        <v>373</v>
      </c>
      <c r="B64" s="34" t="s">
        <v>374</v>
      </c>
      <c r="C64" s="35" t="s">
        <v>375</v>
      </c>
      <c r="D64" s="34" t="s">
        <v>194</v>
      </c>
      <c r="E64" s="34" t="s">
        <v>336</v>
      </c>
      <c r="F64" s="34" t="s">
        <v>210</v>
      </c>
      <c r="G64" s="34" t="s">
        <v>369</v>
      </c>
      <c r="H64" s="34" t="s">
        <v>191</v>
      </c>
      <c r="I64" s="34">
        <v>0</v>
      </c>
      <c r="J64" s="76">
        <v>312531.76470588235</v>
      </c>
      <c r="K64" s="76">
        <f t="shared" si="0"/>
        <v>0</v>
      </c>
      <c r="L64" s="76">
        <v>23439.882352941175</v>
      </c>
      <c r="M64" s="76"/>
      <c r="N64" s="76">
        <v>23439.882352941175</v>
      </c>
      <c r="O64" s="76"/>
      <c r="P64" s="76">
        <v>0</v>
      </c>
      <c r="Q64" s="76"/>
      <c r="R64" s="76">
        <v>0</v>
      </c>
      <c r="S64" s="76"/>
      <c r="T64" s="76">
        <v>265652</v>
      </c>
      <c r="U64" s="76"/>
      <c r="V64" s="76"/>
      <c r="W64" s="76"/>
      <c r="X64" s="6" t="b">
        <f>AND(B64='5 lentelė'!B63,'5 lentelė'!R63&gt;0)</f>
        <v>0</v>
      </c>
    </row>
    <row r="65" spans="1:24" ht="51" x14ac:dyDescent="0.25">
      <c r="A65" s="36" t="s">
        <v>376</v>
      </c>
      <c r="B65" s="36" t="s">
        <v>181</v>
      </c>
      <c r="C65" s="37" t="s">
        <v>377</v>
      </c>
      <c r="D65" s="36">
        <v>0</v>
      </c>
      <c r="E65" s="36">
        <v>0</v>
      </c>
      <c r="F65" s="36">
        <v>0</v>
      </c>
      <c r="G65" s="36">
        <v>0</v>
      </c>
      <c r="H65" s="36">
        <v>0</v>
      </c>
      <c r="I65" s="36">
        <v>0</v>
      </c>
      <c r="J65" s="78">
        <v>0</v>
      </c>
      <c r="K65" s="78">
        <f t="shared" si="0"/>
        <v>0</v>
      </c>
      <c r="L65" s="78">
        <v>0</v>
      </c>
      <c r="M65" s="78"/>
      <c r="N65" s="78">
        <v>0</v>
      </c>
      <c r="O65" s="78"/>
      <c r="P65" s="78">
        <v>0</v>
      </c>
      <c r="Q65" s="78"/>
      <c r="R65" s="78">
        <v>0</v>
      </c>
      <c r="S65" s="78"/>
      <c r="T65" s="78">
        <v>0</v>
      </c>
      <c r="U65" s="78"/>
      <c r="V65" s="78"/>
      <c r="W65" s="78"/>
      <c r="X65" s="6" t="b">
        <f>AND(B65='5 lentelė'!B64,'5 lentelė'!R64&gt;0)</f>
        <v>0</v>
      </c>
    </row>
    <row r="66" spans="1:24" ht="25.5" x14ac:dyDescent="0.25">
      <c r="A66" s="38" t="s">
        <v>378</v>
      </c>
      <c r="B66" s="38" t="s">
        <v>181</v>
      </c>
      <c r="C66" s="39" t="s">
        <v>379</v>
      </c>
      <c r="D66" s="38">
        <v>0</v>
      </c>
      <c r="E66" s="38">
        <v>0</v>
      </c>
      <c r="F66" s="38">
        <v>0</v>
      </c>
      <c r="G66" s="38">
        <v>0</v>
      </c>
      <c r="H66" s="38">
        <v>0</v>
      </c>
      <c r="I66" s="38">
        <v>0</v>
      </c>
      <c r="J66" s="77">
        <v>0</v>
      </c>
      <c r="K66" s="77">
        <f t="shared" si="0"/>
        <v>0</v>
      </c>
      <c r="L66" s="77">
        <v>0</v>
      </c>
      <c r="M66" s="77"/>
      <c r="N66" s="77">
        <v>0</v>
      </c>
      <c r="O66" s="77"/>
      <c r="P66" s="77">
        <v>0</v>
      </c>
      <c r="Q66" s="77"/>
      <c r="R66" s="77">
        <v>0</v>
      </c>
      <c r="S66" s="77"/>
      <c r="T66" s="77">
        <v>0</v>
      </c>
      <c r="U66" s="77"/>
      <c r="V66" s="77"/>
      <c r="W66" s="77"/>
      <c r="X66" s="6" t="b">
        <f>AND(B66='5 lentelė'!B65,'5 lentelė'!R65&gt;0)</f>
        <v>0</v>
      </c>
    </row>
    <row r="67" spans="1:24" x14ac:dyDescent="0.25">
      <c r="A67" s="34" t="s">
        <v>380</v>
      </c>
      <c r="B67" s="34" t="s">
        <v>381</v>
      </c>
      <c r="C67" s="35" t="s">
        <v>382</v>
      </c>
      <c r="D67" s="34" t="s">
        <v>199</v>
      </c>
      <c r="E67" s="34" t="s">
        <v>383</v>
      </c>
      <c r="F67" s="34" t="s">
        <v>384</v>
      </c>
      <c r="G67" s="34" t="s">
        <v>385</v>
      </c>
      <c r="H67" s="34" t="s">
        <v>191</v>
      </c>
      <c r="I67" s="34">
        <v>0</v>
      </c>
      <c r="J67" s="76">
        <v>46877.647058823532</v>
      </c>
      <c r="K67" s="76">
        <f t="shared" si="0"/>
        <v>13008.55</v>
      </c>
      <c r="L67" s="76">
        <v>3515.8235294117649</v>
      </c>
      <c r="M67" s="76">
        <v>0</v>
      </c>
      <c r="N67" s="76">
        <v>3515.8235294117649</v>
      </c>
      <c r="O67" s="76">
        <v>1054.75</v>
      </c>
      <c r="P67" s="76">
        <v>0</v>
      </c>
      <c r="Q67" s="76"/>
      <c r="R67" s="76">
        <v>0</v>
      </c>
      <c r="S67" s="76"/>
      <c r="T67" s="76">
        <v>39846</v>
      </c>
      <c r="U67" s="76">
        <v>11953.8</v>
      </c>
      <c r="V67" s="76"/>
      <c r="W67" s="76"/>
      <c r="X67" s="6" t="b">
        <f>AND(B67='5 lentelė'!B66,'5 lentelė'!R66&gt;0)</f>
        <v>0</v>
      </c>
    </row>
    <row r="68" spans="1:24" ht="25.5" x14ac:dyDescent="0.25">
      <c r="A68" s="34" t="s">
        <v>386</v>
      </c>
      <c r="B68" s="34" t="s">
        <v>387</v>
      </c>
      <c r="C68" s="35" t="s">
        <v>388</v>
      </c>
      <c r="D68" s="34" t="s">
        <v>389</v>
      </c>
      <c r="E68" s="34" t="s">
        <v>383</v>
      </c>
      <c r="F68" s="34" t="s">
        <v>316</v>
      </c>
      <c r="G68" s="34" t="s">
        <v>385</v>
      </c>
      <c r="H68" s="34" t="s">
        <v>191</v>
      </c>
      <c r="I68" s="34">
        <v>0</v>
      </c>
      <c r="J68" s="76">
        <v>137798.82352941178</v>
      </c>
      <c r="K68" s="76">
        <f t="shared" si="0"/>
        <v>31331.91</v>
      </c>
      <c r="L68" s="76">
        <v>10334.911764705883</v>
      </c>
      <c r="M68" s="76">
        <v>433.5</v>
      </c>
      <c r="N68" s="76">
        <v>10334.911764705883</v>
      </c>
      <c r="O68" s="76">
        <v>2505.27</v>
      </c>
      <c r="P68" s="76">
        <v>0</v>
      </c>
      <c r="Q68" s="76"/>
      <c r="R68" s="76">
        <v>0</v>
      </c>
      <c r="S68" s="76"/>
      <c r="T68" s="76">
        <v>117129</v>
      </c>
      <c r="U68" s="76">
        <v>28393.14</v>
      </c>
      <c r="V68" s="76"/>
      <c r="W68" s="76"/>
      <c r="X68" s="6" t="b">
        <f>AND(B68='5 lentelė'!B67,'5 lentelė'!R67&gt;0)</f>
        <v>0</v>
      </c>
    </row>
    <row r="69" spans="1:24" x14ac:dyDescent="0.25">
      <c r="A69" s="34" t="s">
        <v>390</v>
      </c>
      <c r="B69" s="34" t="s">
        <v>391</v>
      </c>
      <c r="C69" s="35" t="s">
        <v>392</v>
      </c>
      <c r="D69" s="34" t="s">
        <v>393</v>
      </c>
      <c r="E69" s="34" t="s">
        <v>383</v>
      </c>
      <c r="F69" s="34" t="s">
        <v>394</v>
      </c>
      <c r="G69" s="34" t="s">
        <v>385</v>
      </c>
      <c r="H69" s="34" t="s">
        <v>191</v>
      </c>
      <c r="I69" s="34">
        <v>0</v>
      </c>
      <c r="J69" s="76">
        <v>190492.9411764706</v>
      </c>
      <c r="K69" s="76">
        <f t="shared" si="0"/>
        <v>20590.57</v>
      </c>
      <c r="L69" s="76">
        <v>14286.970588235294</v>
      </c>
      <c r="M69" s="76">
        <v>883.52</v>
      </c>
      <c r="N69" s="76">
        <v>14286.970588235294</v>
      </c>
      <c r="O69" s="76">
        <v>1597.87</v>
      </c>
      <c r="P69" s="76">
        <v>0</v>
      </c>
      <c r="Q69" s="76"/>
      <c r="R69" s="76">
        <v>0</v>
      </c>
      <c r="S69" s="76"/>
      <c r="T69" s="76">
        <v>161919</v>
      </c>
      <c r="U69" s="76">
        <v>18109.18</v>
      </c>
      <c r="V69" s="76"/>
      <c r="W69" s="76"/>
      <c r="X69" s="6" t="b">
        <f>AND(B69='5 lentelė'!B68,'5 lentelė'!R68&gt;0)</f>
        <v>0</v>
      </c>
    </row>
    <row r="70" spans="1:24" ht="25.5" x14ac:dyDescent="0.25">
      <c r="A70" s="34" t="s">
        <v>395</v>
      </c>
      <c r="B70" s="34" t="s">
        <v>396</v>
      </c>
      <c r="C70" s="35" t="s">
        <v>397</v>
      </c>
      <c r="D70" s="34" t="s">
        <v>398</v>
      </c>
      <c r="E70" s="34" t="s">
        <v>383</v>
      </c>
      <c r="F70" s="34" t="s">
        <v>399</v>
      </c>
      <c r="G70" s="34" t="s">
        <v>385</v>
      </c>
      <c r="H70" s="34" t="s">
        <v>191</v>
      </c>
      <c r="I70" s="34">
        <v>0</v>
      </c>
      <c r="J70" s="76">
        <v>121941.17647058824</v>
      </c>
      <c r="K70" s="76">
        <f t="shared" si="0"/>
        <v>31494.240000000002</v>
      </c>
      <c r="L70" s="76">
        <v>9145.5882352941171</v>
      </c>
      <c r="M70" s="76">
        <v>1462.07</v>
      </c>
      <c r="N70" s="76">
        <v>9145.5882352941171</v>
      </c>
      <c r="O70" s="76">
        <v>2435.04</v>
      </c>
      <c r="P70" s="76">
        <v>0</v>
      </c>
      <c r="Q70" s="76"/>
      <c r="R70" s="76">
        <v>0</v>
      </c>
      <c r="S70" s="76"/>
      <c r="T70" s="76">
        <v>103650</v>
      </c>
      <c r="U70" s="76">
        <v>27597.13</v>
      </c>
      <c r="V70" s="76"/>
      <c r="W70" s="76"/>
      <c r="X70" s="6" t="b">
        <f>AND(B70='5 lentelė'!B69,'5 lentelė'!R69&gt;0)</f>
        <v>0</v>
      </c>
    </row>
    <row r="71" spans="1:24" ht="38.25" x14ac:dyDescent="0.25">
      <c r="A71" s="38" t="s">
        <v>400</v>
      </c>
      <c r="B71" s="38" t="s">
        <v>181</v>
      </c>
      <c r="C71" s="39" t="s">
        <v>401</v>
      </c>
      <c r="D71" s="38">
        <v>0</v>
      </c>
      <c r="E71" s="38">
        <v>0</v>
      </c>
      <c r="F71" s="38">
        <v>0</v>
      </c>
      <c r="G71" s="38">
        <v>0</v>
      </c>
      <c r="H71" s="38">
        <v>0</v>
      </c>
      <c r="I71" s="38">
        <v>0</v>
      </c>
      <c r="J71" s="77">
        <v>0</v>
      </c>
      <c r="K71" s="77">
        <f t="shared" si="0"/>
        <v>0</v>
      </c>
      <c r="L71" s="77">
        <v>0</v>
      </c>
      <c r="M71" s="77"/>
      <c r="N71" s="77">
        <v>0</v>
      </c>
      <c r="O71" s="77"/>
      <c r="P71" s="77">
        <v>0</v>
      </c>
      <c r="Q71" s="77"/>
      <c r="R71" s="77">
        <v>0</v>
      </c>
      <c r="S71" s="77"/>
      <c r="T71" s="77">
        <v>0</v>
      </c>
      <c r="U71" s="77"/>
      <c r="V71" s="77"/>
      <c r="W71" s="77"/>
      <c r="X71" s="6" t="b">
        <f>AND(B71='5 lentelė'!B70,'5 lentelė'!R70&gt;0)</f>
        <v>0</v>
      </c>
    </row>
    <row r="72" spans="1:24" ht="38.25" x14ac:dyDescent="0.25">
      <c r="A72" s="34" t="s">
        <v>402</v>
      </c>
      <c r="B72" s="34" t="s">
        <v>403</v>
      </c>
      <c r="C72" s="35" t="s">
        <v>404</v>
      </c>
      <c r="D72" s="34" t="s">
        <v>405</v>
      </c>
      <c r="E72" s="34" t="s">
        <v>383</v>
      </c>
      <c r="F72" s="34" t="s">
        <v>316</v>
      </c>
      <c r="G72" s="34" t="s">
        <v>406</v>
      </c>
      <c r="H72" s="34" t="s">
        <v>191</v>
      </c>
      <c r="I72" s="34">
        <v>0</v>
      </c>
      <c r="J72" s="76">
        <v>12312.235294117647</v>
      </c>
      <c r="K72" s="76">
        <f t="shared" si="0"/>
        <v>34.31</v>
      </c>
      <c r="L72" s="76">
        <v>923.4176470588236</v>
      </c>
      <c r="M72" s="76"/>
      <c r="N72" s="76">
        <v>2.79</v>
      </c>
      <c r="O72" s="76">
        <v>2.78</v>
      </c>
      <c r="P72" s="76">
        <v>0</v>
      </c>
      <c r="Q72" s="76"/>
      <c r="R72" s="76">
        <v>0</v>
      </c>
      <c r="S72" s="76"/>
      <c r="T72" s="76">
        <v>10465.4</v>
      </c>
      <c r="U72" s="76">
        <v>31.53</v>
      </c>
      <c r="V72" s="76"/>
      <c r="W72" s="76"/>
      <c r="X72" s="6" t="b">
        <f>AND(B72='5 lentelė'!B71,'5 lentelė'!R71&gt;0)</f>
        <v>0</v>
      </c>
    </row>
    <row r="73" spans="1:24" ht="25.5" x14ac:dyDescent="0.25">
      <c r="A73" s="34" t="s">
        <v>407</v>
      </c>
      <c r="B73" s="34" t="s">
        <v>408</v>
      </c>
      <c r="C73" s="35" t="s">
        <v>409</v>
      </c>
      <c r="D73" s="34" t="s">
        <v>199</v>
      </c>
      <c r="E73" s="34" t="s">
        <v>383</v>
      </c>
      <c r="F73" s="34" t="s">
        <v>410</v>
      </c>
      <c r="G73" s="34" t="s">
        <v>406</v>
      </c>
      <c r="H73" s="34" t="s">
        <v>191</v>
      </c>
      <c r="I73" s="34">
        <v>0</v>
      </c>
      <c r="J73" s="76">
        <v>4317</v>
      </c>
      <c r="K73" s="76">
        <f t="shared" ref="K73:K135" si="1">M73+O73+Q73+S73+U73</f>
        <v>1258.1500000000001</v>
      </c>
      <c r="L73" s="76">
        <v>323.7</v>
      </c>
      <c r="M73" s="76">
        <v>4.51</v>
      </c>
      <c r="N73" s="76">
        <v>323.7</v>
      </c>
      <c r="O73" s="76">
        <v>101.62</v>
      </c>
      <c r="P73" s="76">
        <v>0</v>
      </c>
      <c r="Q73" s="76"/>
      <c r="R73" s="76">
        <v>0</v>
      </c>
      <c r="S73" s="76"/>
      <c r="T73" s="76">
        <v>3669.6</v>
      </c>
      <c r="U73" s="76">
        <v>1152.02</v>
      </c>
      <c r="V73" s="76"/>
      <c r="W73" s="76"/>
      <c r="X73" s="6" t="b">
        <f>AND(B73='5 lentelė'!B72,'5 lentelė'!R72&gt;0)</f>
        <v>0</v>
      </c>
    </row>
    <row r="74" spans="1:24" ht="25.5" x14ac:dyDescent="0.25">
      <c r="A74" s="34" t="s">
        <v>411</v>
      </c>
      <c r="B74" s="34" t="s">
        <v>412</v>
      </c>
      <c r="C74" s="35" t="s">
        <v>413</v>
      </c>
      <c r="D74" s="34" t="s">
        <v>414</v>
      </c>
      <c r="E74" s="34" t="s">
        <v>383</v>
      </c>
      <c r="F74" s="34" t="s">
        <v>415</v>
      </c>
      <c r="G74" s="34" t="s">
        <v>406</v>
      </c>
      <c r="H74" s="34" t="s">
        <v>191</v>
      </c>
      <c r="I74" s="34">
        <v>0</v>
      </c>
      <c r="J74" s="76">
        <v>10980</v>
      </c>
      <c r="K74" s="76">
        <f t="shared" si="1"/>
        <v>1460.61</v>
      </c>
      <c r="L74" s="76">
        <v>823.5</v>
      </c>
      <c r="M74" s="76">
        <v>33.369999999999997</v>
      </c>
      <c r="N74" s="76">
        <v>823.5</v>
      </c>
      <c r="O74" s="76">
        <v>115.72</v>
      </c>
      <c r="P74" s="76">
        <v>0</v>
      </c>
      <c r="Q74" s="76"/>
      <c r="R74" s="76">
        <v>0</v>
      </c>
      <c r="S74" s="76"/>
      <c r="T74" s="76">
        <v>9333</v>
      </c>
      <c r="U74" s="76">
        <v>1311.52</v>
      </c>
      <c r="V74" s="76"/>
      <c r="W74" s="76"/>
      <c r="X74" s="6" t="b">
        <f>AND(B74='5 lentelė'!B73,'5 lentelė'!R73&gt;0)</f>
        <v>0</v>
      </c>
    </row>
    <row r="75" spans="1:24" ht="25.5" x14ac:dyDescent="0.25">
      <c r="A75" s="34" t="s">
        <v>416</v>
      </c>
      <c r="B75" s="34" t="s">
        <v>417</v>
      </c>
      <c r="C75" s="35" t="s">
        <v>418</v>
      </c>
      <c r="D75" s="34" t="s">
        <v>419</v>
      </c>
      <c r="E75" s="34" t="s">
        <v>383</v>
      </c>
      <c r="F75" s="34" t="s">
        <v>281</v>
      </c>
      <c r="G75" s="34" t="s">
        <v>406</v>
      </c>
      <c r="H75" s="34" t="s">
        <v>191</v>
      </c>
      <c r="I75" s="34">
        <v>0</v>
      </c>
      <c r="J75" s="76">
        <v>17152.939999999999</v>
      </c>
      <c r="K75" s="76">
        <f t="shared" si="1"/>
        <v>0</v>
      </c>
      <c r="L75" s="76">
        <v>1286.47</v>
      </c>
      <c r="M75" s="76"/>
      <c r="N75" s="76">
        <v>1286.47</v>
      </c>
      <c r="O75" s="76"/>
      <c r="P75" s="76">
        <v>0</v>
      </c>
      <c r="Q75" s="76"/>
      <c r="R75" s="76">
        <v>0</v>
      </c>
      <c r="S75" s="76"/>
      <c r="T75" s="76">
        <v>14580</v>
      </c>
      <c r="U75" s="76"/>
      <c r="V75" s="76"/>
      <c r="W75" s="76"/>
      <c r="X75" s="6" t="b">
        <f>AND(B75='5 lentelė'!B74,'5 lentelė'!R74&gt;0)</f>
        <v>0</v>
      </c>
    </row>
    <row r="76" spans="1:24" x14ac:dyDescent="0.25">
      <c r="A76" s="38" t="s">
        <v>420</v>
      </c>
      <c r="B76" s="38">
        <v>0</v>
      </c>
      <c r="C76" s="38" t="s">
        <v>421</v>
      </c>
      <c r="D76" s="38">
        <v>0</v>
      </c>
      <c r="E76" s="38">
        <v>0</v>
      </c>
      <c r="F76" s="38">
        <v>0</v>
      </c>
      <c r="G76" s="38">
        <v>0</v>
      </c>
      <c r="H76" s="38">
        <v>0</v>
      </c>
      <c r="I76" s="38">
        <v>0</v>
      </c>
      <c r="J76" s="77">
        <v>0</v>
      </c>
      <c r="K76" s="77">
        <f t="shared" si="1"/>
        <v>0</v>
      </c>
      <c r="L76" s="77">
        <v>0</v>
      </c>
      <c r="M76" s="77"/>
      <c r="N76" s="77">
        <v>0</v>
      </c>
      <c r="O76" s="77"/>
      <c r="P76" s="77">
        <v>0</v>
      </c>
      <c r="Q76" s="77"/>
      <c r="R76" s="77">
        <v>0</v>
      </c>
      <c r="S76" s="77"/>
      <c r="T76" s="77">
        <v>0</v>
      </c>
      <c r="U76" s="77"/>
      <c r="V76" s="77"/>
      <c r="W76" s="77"/>
      <c r="X76" s="6" t="b">
        <f>AND(B76='5 lentelė'!B75,'5 lentelė'!R75&gt;0)</f>
        <v>0</v>
      </c>
    </row>
    <row r="77" spans="1:24" x14ac:dyDescent="0.25">
      <c r="A77" s="34" t="s">
        <v>422</v>
      </c>
      <c r="B77" s="34" t="s">
        <v>423</v>
      </c>
      <c r="C77" s="34" t="s">
        <v>424</v>
      </c>
      <c r="D77" s="35" t="s">
        <v>199</v>
      </c>
      <c r="E77" s="35" t="s">
        <v>383</v>
      </c>
      <c r="F77" s="35" t="s">
        <v>410</v>
      </c>
      <c r="G77" s="34" t="s">
        <v>425</v>
      </c>
      <c r="H77" s="34" t="s">
        <v>191</v>
      </c>
      <c r="I77" s="34">
        <v>0</v>
      </c>
      <c r="J77" s="76">
        <v>33913.85</v>
      </c>
      <c r="K77" s="76">
        <f t="shared" si="1"/>
        <v>0</v>
      </c>
      <c r="L77" s="76">
        <v>2543.5300000000002</v>
      </c>
      <c r="M77" s="76"/>
      <c r="N77" s="76">
        <v>2543.5300000000002</v>
      </c>
      <c r="O77" s="76"/>
      <c r="P77" s="76">
        <v>0</v>
      </c>
      <c r="Q77" s="76"/>
      <c r="R77" s="76">
        <v>0</v>
      </c>
      <c r="S77" s="76"/>
      <c r="T77" s="76">
        <v>28826.79</v>
      </c>
      <c r="U77" s="76"/>
      <c r="V77" s="76"/>
      <c r="W77" s="76"/>
      <c r="X77" s="6" t="b">
        <f>AND(B77='5 lentelė'!B76,'5 lentelė'!R76&gt;0)</f>
        <v>0</v>
      </c>
    </row>
    <row r="78" spans="1:24" ht="38.25" x14ac:dyDescent="0.25">
      <c r="A78" s="34" t="s">
        <v>426</v>
      </c>
      <c r="B78" s="34" t="s">
        <v>427</v>
      </c>
      <c r="C78" s="34" t="s">
        <v>428</v>
      </c>
      <c r="D78" s="35" t="s">
        <v>429</v>
      </c>
      <c r="E78" s="35" t="s">
        <v>383</v>
      </c>
      <c r="F78" s="35" t="s">
        <v>410</v>
      </c>
      <c r="G78" s="34" t="s">
        <v>425</v>
      </c>
      <c r="H78" s="34" t="s">
        <v>191</v>
      </c>
      <c r="I78" s="34">
        <v>0</v>
      </c>
      <c r="J78" s="76">
        <v>34079.07</v>
      </c>
      <c r="K78" s="76">
        <f t="shared" si="1"/>
        <v>0</v>
      </c>
      <c r="L78" s="76">
        <v>0</v>
      </c>
      <c r="M78" s="76"/>
      <c r="N78" s="76">
        <v>2555.9299999999998</v>
      </c>
      <c r="O78" s="76"/>
      <c r="P78" s="76">
        <v>2555.9299999999998</v>
      </c>
      <c r="Q78" s="76"/>
      <c r="R78" s="76">
        <v>0</v>
      </c>
      <c r="S78" s="76"/>
      <c r="T78" s="76">
        <v>28967.21</v>
      </c>
      <c r="U78" s="76"/>
      <c r="V78" s="76"/>
      <c r="W78" s="76"/>
      <c r="X78" s="6" t="b">
        <f>AND(B78='5 lentelė'!B77,'5 lentelė'!R77&gt;0)</f>
        <v>0</v>
      </c>
    </row>
    <row r="79" spans="1:24" x14ac:dyDescent="0.25">
      <c r="A79" s="34" t="s">
        <v>430</v>
      </c>
      <c r="B79" s="34" t="s">
        <v>431</v>
      </c>
      <c r="C79" s="34" t="s">
        <v>432</v>
      </c>
      <c r="D79" s="35" t="s">
        <v>433</v>
      </c>
      <c r="E79" s="35" t="s">
        <v>383</v>
      </c>
      <c r="F79" s="35" t="s">
        <v>434</v>
      </c>
      <c r="G79" s="34" t="s">
        <v>425</v>
      </c>
      <c r="H79" s="34" t="s">
        <v>191</v>
      </c>
      <c r="I79" s="34">
        <v>0</v>
      </c>
      <c r="J79" s="76">
        <v>178381.68000000002</v>
      </c>
      <c r="K79" s="76">
        <f t="shared" si="1"/>
        <v>0</v>
      </c>
      <c r="L79" s="76">
        <v>13378.64</v>
      </c>
      <c r="M79" s="76"/>
      <c r="N79" s="76">
        <v>13378.62</v>
      </c>
      <c r="O79" s="76"/>
      <c r="P79" s="76">
        <v>0</v>
      </c>
      <c r="Q79" s="76"/>
      <c r="R79" s="76">
        <v>0</v>
      </c>
      <c r="S79" s="76"/>
      <c r="T79" s="76">
        <v>151624.42000000001</v>
      </c>
      <c r="U79" s="76"/>
      <c r="V79" s="76"/>
      <c r="W79" s="76"/>
      <c r="X79" s="6" t="b">
        <f>AND(B79='5 lentelė'!B78,'5 lentelė'!R78&gt;0)</f>
        <v>0</v>
      </c>
    </row>
    <row r="80" spans="1:24" ht="51" x14ac:dyDescent="0.25">
      <c r="A80" s="34" t="s">
        <v>435</v>
      </c>
      <c r="B80" s="34" t="s">
        <v>436</v>
      </c>
      <c r="C80" s="34" t="s">
        <v>437</v>
      </c>
      <c r="D80" s="35" t="s">
        <v>438</v>
      </c>
      <c r="E80" s="35" t="s">
        <v>383</v>
      </c>
      <c r="F80" s="35" t="s">
        <v>434</v>
      </c>
      <c r="G80" s="34" t="s">
        <v>425</v>
      </c>
      <c r="H80" s="34" t="s">
        <v>191</v>
      </c>
      <c r="I80" s="34">
        <v>0</v>
      </c>
      <c r="J80" s="76">
        <v>24189.1</v>
      </c>
      <c r="K80" s="76">
        <f t="shared" si="1"/>
        <v>0</v>
      </c>
      <c r="L80" s="76">
        <v>0</v>
      </c>
      <c r="M80" s="76"/>
      <c r="N80" s="76">
        <v>1814.18</v>
      </c>
      <c r="O80" s="76"/>
      <c r="P80" s="76">
        <v>1814.19</v>
      </c>
      <c r="Q80" s="76"/>
      <c r="R80" s="76">
        <v>0</v>
      </c>
      <c r="S80" s="76"/>
      <c r="T80" s="76">
        <v>20560.73</v>
      </c>
      <c r="U80" s="76"/>
      <c r="V80" s="76"/>
      <c r="W80" s="76"/>
      <c r="X80" s="6" t="b">
        <f>AND(B80='5 lentelė'!B79,'5 lentelė'!R79&gt;0)</f>
        <v>0</v>
      </c>
    </row>
    <row r="81" spans="1:25" ht="51" x14ac:dyDescent="0.25">
      <c r="A81" s="34" t="s">
        <v>439</v>
      </c>
      <c r="B81" s="34" t="s">
        <v>440</v>
      </c>
      <c r="C81" s="34" t="s">
        <v>441</v>
      </c>
      <c r="D81" s="35" t="s">
        <v>442</v>
      </c>
      <c r="E81" s="35" t="s">
        <v>383</v>
      </c>
      <c r="F81" s="35" t="s">
        <v>434</v>
      </c>
      <c r="G81" s="34" t="s">
        <v>425</v>
      </c>
      <c r="H81" s="34" t="s">
        <v>191</v>
      </c>
      <c r="I81" s="34">
        <v>0</v>
      </c>
      <c r="J81" s="76">
        <v>23626.350000000002</v>
      </c>
      <c r="K81" s="76">
        <f t="shared" si="1"/>
        <v>0</v>
      </c>
      <c r="L81" s="76">
        <v>0</v>
      </c>
      <c r="M81" s="76"/>
      <c r="N81" s="76">
        <v>1771.97</v>
      </c>
      <c r="O81" s="76"/>
      <c r="P81" s="76">
        <v>1771.98</v>
      </c>
      <c r="Q81" s="76"/>
      <c r="R81" s="76">
        <v>0</v>
      </c>
      <c r="S81" s="76"/>
      <c r="T81" s="76">
        <v>20082.400000000001</v>
      </c>
      <c r="U81" s="76"/>
      <c r="V81" s="76"/>
      <c r="W81" s="76"/>
      <c r="X81" s="6" t="b">
        <f>AND(B81='5 lentelė'!B80,'5 lentelė'!R80&gt;0)</f>
        <v>0</v>
      </c>
    </row>
    <row r="82" spans="1:25" ht="38.25" x14ac:dyDescent="0.25">
      <c r="A82" s="34" t="s">
        <v>443</v>
      </c>
      <c r="B82" s="34" t="s">
        <v>444</v>
      </c>
      <c r="C82" s="34" t="s">
        <v>445</v>
      </c>
      <c r="D82" s="35" t="s">
        <v>446</v>
      </c>
      <c r="E82" s="35" t="s">
        <v>383</v>
      </c>
      <c r="F82" s="35" t="s">
        <v>434</v>
      </c>
      <c r="G82" s="34" t="s">
        <v>425</v>
      </c>
      <c r="H82" s="34" t="s">
        <v>191</v>
      </c>
      <c r="I82" s="34">
        <v>0</v>
      </c>
      <c r="J82" s="76">
        <v>14262.54</v>
      </c>
      <c r="K82" s="76">
        <f t="shared" si="1"/>
        <v>0</v>
      </c>
      <c r="L82" s="76">
        <v>0</v>
      </c>
      <c r="M82" s="76"/>
      <c r="N82" s="76">
        <v>1069.69</v>
      </c>
      <c r="O82" s="76"/>
      <c r="P82" s="76">
        <v>1069.7</v>
      </c>
      <c r="Q82" s="76"/>
      <c r="R82" s="76">
        <v>0</v>
      </c>
      <c r="S82" s="76"/>
      <c r="T82" s="76">
        <v>12123.15</v>
      </c>
      <c r="U82" s="76"/>
      <c r="V82" s="76"/>
      <c r="W82" s="76"/>
      <c r="X82" s="6" t="b">
        <f>AND(B82='5 lentelė'!B81,'5 lentelė'!R81&gt;0)</f>
        <v>0</v>
      </c>
    </row>
    <row r="83" spans="1:25" ht="38.25" x14ac:dyDescent="0.25">
      <c r="A83" s="34" t="s">
        <v>447</v>
      </c>
      <c r="B83" s="34" t="s">
        <v>448</v>
      </c>
      <c r="C83" s="34" t="s">
        <v>449</v>
      </c>
      <c r="D83" s="35" t="s">
        <v>450</v>
      </c>
      <c r="E83" s="35" t="s">
        <v>383</v>
      </c>
      <c r="F83" s="35" t="s">
        <v>434</v>
      </c>
      <c r="G83" s="34" t="s">
        <v>425</v>
      </c>
      <c r="H83" s="34" t="s">
        <v>191</v>
      </c>
      <c r="I83" s="34">
        <v>0</v>
      </c>
      <c r="J83" s="76">
        <v>21476.829999999998</v>
      </c>
      <c r="K83" s="76">
        <f t="shared" si="1"/>
        <v>0</v>
      </c>
      <c r="L83" s="76">
        <v>0</v>
      </c>
      <c r="M83" s="76"/>
      <c r="N83" s="76">
        <v>1610.76</v>
      </c>
      <c r="O83" s="76"/>
      <c r="P83" s="76">
        <v>1610.77</v>
      </c>
      <c r="Q83" s="76"/>
      <c r="R83" s="76">
        <v>0</v>
      </c>
      <c r="S83" s="76"/>
      <c r="T83" s="76">
        <v>18255.3</v>
      </c>
      <c r="U83" s="76"/>
      <c r="V83" s="76"/>
      <c r="W83" s="76"/>
      <c r="X83" s="6" t="b">
        <f>AND(B83='5 lentelė'!B82,'5 lentelė'!R82&gt;0)</f>
        <v>0</v>
      </c>
    </row>
    <row r="84" spans="1:25" x14ac:dyDescent="0.25">
      <c r="A84" s="34" t="s">
        <v>451</v>
      </c>
      <c r="B84" s="34" t="s">
        <v>452</v>
      </c>
      <c r="C84" s="34" t="s">
        <v>453</v>
      </c>
      <c r="D84" s="35" t="s">
        <v>454</v>
      </c>
      <c r="E84" s="35" t="s">
        <v>383</v>
      </c>
      <c r="F84" s="35" t="s">
        <v>239</v>
      </c>
      <c r="G84" s="34" t="s">
        <v>425</v>
      </c>
      <c r="H84" s="34" t="s">
        <v>191</v>
      </c>
      <c r="I84" s="34">
        <v>0</v>
      </c>
      <c r="J84" s="76">
        <v>100228.23</v>
      </c>
      <c r="K84" s="76">
        <f t="shared" si="1"/>
        <v>0</v>
      </c>
      <c r="L84" s="76">
        <v>7517.12</v>
      </c>
      <c r="M84" s="76"/>
      <c r="N84" s="76">
        <v>7517.11</v>
      </c>
      <c r="O84" s="76"/>
      <c r="P84" s="76">
        <v>0</v>
      </c>
      <c r="Q84" s="76"/>
      <c r="R84" s="76">
        <v>0</v>
      </c>
      <c r="S84" s="76"/>
      <c r="T84" s="76">
        <v>85194</v>
      </c>
      <c r="U84" s="76"/>
      <c r="V84" s="76"/>
      <c r="W84" s="76"/>
      <c r="X84" s="6" t="b">
        <f>AND(B84='5 lentelė'!B83,'5 lentelė'!R83&gt;0)</f>
        <v>0</v>
      </c>
    </row>
    <row r="85" spans="1:25" ht="51" x14ac:dyDescent="0.25">
      <c r="A85" s="34" t="s">
        <v>455</v>
      </c>
      <c r="B85" s="34" t="s">
        <v>456</v>
      </c>
      <c r="C85" s="34" t="s">
        <v>457</v>
      </c>
      <c r="D85" s="35" t="s">
        <v>458</v>
      </c>
      <c r="E85" s="35" t="s">
        <v>383</v>
      </c>
      <c r="F85" s="35" t="s">
        <v>239</v>
      </c>
      <c r="G85" s="34" t="s">
        <v>425</v>
      </c>
      <c r="H85" s="34" t="s">
        <v>191</v>
      </c>
      <c r="I85" s="34">
        <v>0</v>
      </c>
      <c r="J85" s="76">
        <v>52792.94</v>
      </c>
      <c r="K85" s="76">
        <f t="shared" si="1"/>
        <v>0</v>
      </c>
      <c r="L85" s="76">
        <v>0</v>
      </c>
      <c r="M85" s="76"/>
      <c r="N85" s="76">
        <v>3959.47</v>
      </c>
      <c r="O85" s="76"/>
      <c r="P85" s="76">
        <v>3959.47</v>
      </c>
      <c r="Q85" s="76"/>
      <c r="R85" s="76">
        <v>0</v>
      </c>
      <c r="S85" s="76"/>
      <c r="T85" s="76">
        <v>44874</v>
      </c>
      <c r="U85" s="76"/>
      <c r="V85" s="76"/>
      <c r="W85" s="76"/>
      <c r="X85" s="6" t="b">
        <f>AND(B85='5 lentelė'!B84,'5 lentelė'!R84&gt;0)</f>
        <v>0</v>
      </c>
    </row>
    <row r="86" spans="1:25" ht="51" x14ac:dyDescent="0.25">
      <c r="A86" s="34" t="s">
        <v>459</v>
      </c>
      <c r="B86" s="34" t="s">
        <v>460</v>
      </c>
      <c r="C86" s="34" t="s">
        <v>461</v>
      </c>
      <c r="D86" s="35" t="s">
        <v>462</v>
      </c>
      <c r="E86" s="35" t="s">
        <v>383</v>
      </c>
      <c r="F86" s="35" t="s">
        <v>239</v>
      </c>
      <c r="G86" s="34" t="s">
        <v>425</v>
      </c>
      <c r="H86" s="34" t="s">
        <v>191</v>
      </c>
      <c r="I86" s="34">
        <v>0</v>
      </c>
      <c r="J86" s="76">
        <v>21270.58</v>
      </c>
      <c r="K86" s="76">
        <f t="shared" si="1"/>
        <v>0</v>
      </c>
      <c r="L86" s="76">
        <v>1595.29</v>
      </c>
      <c r="M86" s="76"/>
      <c r="N86" s="76">
        <v>1595.29</v>
      </c>
      <c r="O86" s="76"/>
      <c r="P86" s="76">
        <v>0</v>
      </c>
      <c r="Q86" s="76"/>
      <c r="R86" s="76">
        <v>0</v>
      </c>
      <c r="S86" s="76"/>
      <c r="T86" s="76">
        <v>18080</v>
      </c>
      <c r="U86" s="76"/>
      <c r="V86" s="76"/>
      <c r="W86" s="76"/>
      <c r="X86" s="6" t="b">
        <f>AND(B86='5 lentelė'!B85,'5 lentelė'!R85&gt;0)</f>
        <v>0</v>
      </c>
    </row>
    <row r="87" spans="1:25" ht="51" x14ac:dyDescent="0.25">
      <c r="A87" s="34" t="s">
        <v>463</v>
      </c>
      <c r="B87" s="34" t="s">
        <v>464</v>
      </c>
      <c r="C87" s="34" t="s">
        <v>465</v>
      </c>
      <c r="D87" s="35" t="s">
        <v>466</v>
      </c>
      <c r="E87" s="35" t="s">
        <v>383</v>
      </c>
      <c r="F87" s="35" t="s">
        <v>239</v>
      </c>
      <c r="G87" s="34" t="s">
        <v>425</v>
      </c>
      <c r="H87" s="34" t="s">
        <v>191</v>
      </c>
      <c r="I87" s="34">
        <v>0</v>
      </c>
      <c r="J87" s="76">
        <v>18170.59</v>
      </c>
      <c r="K87" s="76">
        <f t="shared" si="1"/>
        <v>0</v>
      </c>
      <c r="L87" s="76">
        <v>1362.8</v>
      </c>
      <c r="M87" s="76"/>
      <c r="N87" s="76">
        <v>1362.79</v>
      </c>
      <c r="O87" s="76"/>
      <c r="P87" s="76">
        <v>0</v>
      </c>
      <c r="Q87" s="76"/>
      <c r="R87" s="76">
        <v>0</v>
      </c>
      <c r="S87" s="76"/>
      <c r="T87" s="76">
        <v>15445</v>
      </c>
      <c r="U87" s="76"/>
      <c r="V87" s="76"/>
      <c r="W87" s="76"/>
      <c r="X87" s="6" t="b">
        <f>AND(B87='5 lentelė'!B86,'5 lentelė'!R86&gt;0)</f>
        <v>0</v>
      </c>
    </row>
    <row r="88" spans="1:25" ht="51" x14ac:dyDescent="0.25">
      <c r="A88" s="34" t="s">
        <v>467</v>
      </c>
      <c r="B88" s="34" t="s">
        <v>468</v>
      </c>
      <c r="C88" s="34" t="s">
        <v>469</v>
      </c>
      <c r="D88" s="35" t="s">
        <v>470</v>
      </c>
      <c r="E88" s="35" t="s">
        <v>383</v>
      </c>
      <c r="F88" s="35" t="s">
        <v>239</v>
      </c>
      <c r="G88" s="34" t="s">
        <v>425</v>
      </c>
      <c r="H88" s="34" t="s">
        <v>191</v>
      </c>
      <c r="I88" s="34">
        <v>0</v>
      </c>
      <c r="J88" s="76">
        <v>24982.35</v>
      </c>
      <c r="K88" s="76">
        <f t="shared" si="1"/>
        <v>0</v>
      </c>
      <c r="L88" s="76">
        <v>1873.68</v>
      </c>
      <c r="M88" s="76"/>
      <c r="N88" s="76">
        <v>1873.67</v>
      </c>
      <c r="O88" s="76"/>
      <c r="P88" s="76">
        <v>0</v>
      </c>
      <c r="Q88" s="76"/>
      <c r="R88" s="76">
        <v>0</v>
      </c>
      <c r="S88" s="76"/>
      <c r="T88" s="76">
        <v>21235</v>
      </c>
      <c r="U88" s="76"/>
      <c r="V88" s="76"/>
      <c r="W88" s="76"/>
      <c r="X88" s="6" t="b">
        <f>AND(B88='5 lentelė'!B87,'5 lentelė'!R87&gt;0)</f>
        <v>0</v>
      </c>
    </row>
    <row r="89" spans="1:25" ht="38.25" x14ac:dyDescent="0.25">
      <c r="A89" s="34" t="s">
        <v>471</v>
      </c>
      <c r="B89" s="34" t="s">
        <v>472</v>
      </c>
      <c r="C89" s="34" t="s">
        <v>473</v>
      </c>
      <c r="D89" s="35" t="s">
        <v>474</v>
      </c>
      <c r="E89" s="35" t="s">
        <v>383</v>
      </c>
      <c r="F89" s="35" t="s">
        <v>239</v>
      </c>
      <c r="G89" s="34" t="s">
        <v>425</v>
      </c>
      <c r="H89" s="34" t="s">
        <v>191</v>
      </c>
      <c r="I89" s="34">
        <v>0</v>
      </c>
      <c r="J89" s="76">
        <v>17587.04</v>
      </c>
      <c r="K89" s="76">
        <f t="shared" si="1"/>
        <v>0</v>
      </c>
      <c r="L89" s="76">
        <v>1319.02</v>
      </c>
      <c r="M89" s="76"/>
      <c r="N89" s="76">
        <v>1319.02</v>
      </c>
      <c r="O89" s="76"/>
      <c r="P89" s="76">
        <v>0</v>
      </c>
      <c r="Q89" s="76"/>
      <c r="R89" s="76">
        <v>0</v>
      </c>
      <c r="S89" s="76"/>
      <c r="T89" s="76">
        <v>14949</v>
      </c>
      <c r="U89" s="76"/>
      <c r="V89" s="76"/>
      <c r="W89" s="76"/>
      <c r="X89" s="6" t="b">
        <f>AND(B89='5 lentelė'!B88,'5 lentelė'!R88&gt;0)</f>
        <v>0</v>
      </c>
    </row>
    <row r="90" spans="1:25" x14ac:dyDescent="0.25">
      <c r="A90" s="34" t="s">
        <v>475</v>
      </c>
      <c r="B90" s="34" t="s">
        <v>476</v>
      </c>
      <c r="C90" s="34" t="s">
        <v>477</v>
      </c>
      <c r="D90" s="35" t="s">
        <v>478</v>
      </c>
      <c r="E90" s="35" t="s">
        <v>383</v>
      </c>
      <c r="F90" s="35" t="s">
        <v>479</v>
      </c>
      <c r="G90" s="34" t="s">
        <v>425</v>
      </c>
      <c r="H90" s="34" t="s">
        <v>191</v>
      </c>
      <c r="I90" s="34">
        <v>0</v>
      </c>
      <c r="J90" s="76">
        <v>240523</v>
      </c>
      <c r="K90" s="76">
        <f t="shared" si="1"/>
        <v>0</v>
      </c>
      <c r="L90" s="76">
        <v>18039.23</v>
      </c>
      <c r="M90" s="76"/>
      <c r="N90" s="76">
        <v>18039.22</v>
      </c>
      <c r="O90" s="76"/>
      <c r="P90" s="76">
        <v>0</v>
      </c>
      <c r="Q90" s="76"/>
      <c r="R90" s="76">
        <v>0</v>
      </c>
      <c r="S90" s="76"/>
      <c r="T90" s="76">
        <v>204444.55</v>
      </c>
      <c r="U90" s="76"/>
      <c r="V90" s="76"/>
      <c r="W90" s="76"/>
      <c r="X90" s="6" t="b">
        <f>AND(B90='5 lentelė'!B89,'5 lentelė'!R89&gt;0)</f>
        <v>0</v>
      </c>
    </row>
    <row r="91" spans="1:25" ht="38.25" x14ac:dyDescent="0.25">
      <c r="A91" s="34" t="s">
        <v>480</v>
      </c>
      <c r="B91" s="34" t="s">
        <v>481</v>
      </c>
      <c r="C91" s="34" t="s">
        <v>482</v>
      </c>
      <c r="D91" s="35" t="s">
        <v>483</v>
      </c>
      <c r="E91" s="35" t="s">
        <v>383</v>
      </c>
      <c r="F91" s="35" t="s">
        <v>479</v>
      </c>
      <c r="G91" s="34" t="s">
        <v>425</v>
      </c>
      <c r="H91" s="34" t="s">
        <v>191</v>
      </c>
      <c r="I91" s="34">
        <v>0</v>
      </c>
      <c r="J91" s="76">
        <v>47242</v>
      </c>
      <c r="K91" s="76">
        <f t="shared" si="1"/>
        <v>0</v>
      </c>
      <c r="L91" s="76">
        <v>0</v>
      </c>
      <c r="M91" s="76"/>
      <c r="N91" s="76">
        <v>3543.15</v>
      </c>
      <c r="O91" s="76"/>
      <c r="P91" s="76">
        <v>3543.15</v>
      </c>
      <c r="Q91" s="76"/>
      <c r="R91" s="76">
        <v>0</v>
      </c>
      <c r="S91" s="76"/>
      <c r="T91" s="76">
        <v>40155.699999999997</v>
      </c>
      <c r="U91" s="76"/>
      <c r="V91" s="76"/>
      <c r="W91" s="76"/>
      <c r="X91" s="6" t="b">
        <f>AND(B91='5 lentelė'!B90,'5 lentelė'!R90&gt;0)</f>
        <v>0</v>
      </c>
    </row>
    <row r="92" spans="1:25" ht="51" x14ac:dyDescent="0.25">
      <c r="A92" s="34" t="s">
        <v>484</v>
      </c>
      <c r="B92" s="34" t="s">
        <v>485</v>
      </c>
      <c r="C92" s="34" t="s">
        <v>486</v>
      </c>
      <c r="D92" s="35" t="s">
        <v>487</v>
      </c>
      <c r="E92" s="35" t="s">
        <v>383</v>
      </c>
      <c r="F92" s="35" t="s">
        <v>479</v>
      </c>
      <c r="G92" s="34" t="s">
        <v>425</v>
      </c>
      <c r="H92" s="34" t="s">
        <v>191</v>
      </c>
      <c r="I92" s="34">
        <v>0</v>
      </c>
      <c r="J92" s="76">
        <v>23724</v>
      </c>
      <c r="K92" s="76">
        <f t="shared" si="1"/>
        <v>0</v>
      </c>
      <c r="L92" s="76">
        <v>0</v>
      </c>
      <c r="M92" s="76"/>
      <c r="N92" s="76">
        <v>1779.3</v>
      </c>
      <c r="O92" s="76"/>
      <c r="P92" s="76">
        <v>1779.3</v>
      </c>
      <c r="Q92" s="76"/>
      <c r="R92" s="76">
        <v>0</v>
      </c>
      <c r="S92" s="76"/>
      <c r="T92" s="76">
        <v>20165.400000000001</v>
      </c>
      <c r="U92" s="76"/>
      <c r="V92" s="76"/>
      <c r="W92" s="76"/>
      <c r="X92" s="6" t="b">
        <f>AND(B92='5 lentelė'!B91,'5 lentelė'!R91&gt;0)</f>
        <v>0</v>
      </c>
    </row>
    <row r="93" spans="1:25" ht="25.5" x14ac:dyDescent="0.25">
      <c r="A93" s="34" t="s">
        <v>488</v>
      </c>
      <c r="B93" s="34" t="s">
        <v>489</v>
      </c>
      <c r="C93" s="34" t="s">
        <v>490</v>
      </c>
      <c r="D93" s="35" t="s">
        <v>491</v>
      </c>
      <c r="E93" s="35" t="s">
        <v>383</v>
      </c>
      <c r="F93" s="35" t="s">
        <v>479</v>
      </c>
      <c r="G93" s="34" t="s">
        <v>425</v>
      </c>
      <c r="H93" s="34" t="s">
        <v>191</v>
      </c>
      <c r="I93" s="34">
        <v>0</v>
      </c>
      <c r="J93" s="76">
        <v>107171</v>
      </c>
      <c r="K93" s="76">
        <f t="shared" si="1"/>
        <v>0</v>
      </c>
      <c r="L93" s="76">
        <v>0</v>
      </c>
      <c r="M93" s="76"/>
      <c r="N93" s="76">
        <v>8037.82</v>
      </c>
      <c r="O93" s="76"/>
      <c r="P93" s="76">
        <v>8037.83</v>
      </c>
      <c r="Q93" s="76"/>
      <c r="R93" s="76">
        <v>0</v>
      </c>
      <c r="S93" s="76"/>
      <c r="T93" s="76">
        <v>91095.35</v>
      </c>
      <c r="U93" s="76"/>
      <c r="V93" s="76"/>
      <c r="W93" s="76"/>
      <c r="X93" s="6" t="b">
        <f>AND(B93='5 lentelė'!B92,'5 lentelė'!R92&gt;0)</f>
        <v>0</v>
      </c>
    </row>
    <row r="94" spans="1:25" ht="38.25" x14ac:dyDescent="0.25">
      <c r="A94" s="36" t="s">
        <v>492</v>
      </c>
      <c r="B94" s="36">
        <v>0</v>
      </c>
      <c r="C94" s="37" t="s">
        <v>493</v>
      </c>
      <c r="D94" s="36">
        <v>0</v>
      </c>
      <c r="E94" s="36">
        <v>0</v>
      </c>
      <c r="F94" s="36">
        <v>0</v>
      </c>
      <c r="G94" s="36">
        <v>0</v>
      </c>
      <c r="H94" s="36">
        <v>0</v>
      </c>
      <c r="I94" s="36">
        <v>0</v>
      </c>
      <c r="J94" s="78">
        <v>0</v>
      </c>
      <c r="K94" s="78">
        <f t="shared" si="1"/>
        <v>0</v>
      </c>
      <c r="L94" s="78">
        <v>0</v>
      </c>
      <c r="M94" s="78"/>
      <c r="N94" s="78">
        <v>0</v>
      </c>
      <c r="O94" s="78"/>
      <c r="P94" s="78">
        <v>0</v>
      </c>
      <c r="Q94" s="78"/>
      <c r="R94" s="78">
        <v>0</v>
      </c>
      <c r="S94" s="78"/>
      <c r="T94" s="78">
        <v>0</v>
      </c>
      <c r="U94" s="78"/>
      <c r="V94" s="78"/>
      <c r="W94" s="78"/>
      <c r="X94" s="6" t="b">
        <f>AND(B94='5 lentelė'!B93,'5 lentelė'!R93&gt;0)</f>
        <v>0</v>
      </c>
    </row>
    <row r="95" spans="1:25" x14ac:dyDescent="0.25">
      <c r="A95" s="38" t="s">
        <v>494</v>
      </c>
      <c r="B95" s="38">
        <v>0</v>
      </c>
      <c r="C95" s="39" t="s">
        <v>495</v>
      </c>
      <c r="D95" s="38">
        <v>0</v>
      </c>
      <c r="E95" s="38">
        <v>0</v>
      </c>
      <c r="F95" s="38">
        <v>0</v>
      </c>
      <c r="G95" s="38">
        <v>0</v>
      </c>
      <c r="H95" s="38">
        <v>0</v>
      </c>
      <c r="I95" s="38">
        <v>0</v>
      </c>
      <c r="J95" s="77">
        <v>0</v>
      </c>
      <c r="K95" s="77">
        <f t="shared" si="1"/>
        <v>0</v>
      </c>
      <c r="L95" s="77">
        <v>0</v>
      </c>
      <c r="M95" s="77"/>
      <c r="N95" s="77">
        <v>0</v>
      </c>
      <c r="O95" s="77"/>
      <c r="P95" s="77">
        <v>0</v>
      </c>
      <c r="Q95" s="77"/>
      <c r="R95" s="77">
        <v>0</v>
      </c>
      <c r="S95" s="77"/>
      <c r="T95" s="77">
        <v>0</v>
      </c>
      <c r="U95" s="77"/>
      <c r="V95" s="77"/>
      <c r="W95" s="77"/>
      <c r="X95" s="6" t="b">
        <f>AND(B95='5 lentelė'!B94,'5 lentelė'!R94&gt;0)</f>
        <v>0</v>
      </c>
    </row>
    <row r="96" spans="1:25" ht="38.25" x14ac:dyDescent="0.25">
      <c r="A96" s="34" t="s">
        <v>496</v>
      </c>
      <c r="B96" s="34" t="s">
        <v>497</v>
      </c>
      <c r="C96" s="35" t="s">
        <v>498</v>
      </c>
      <c r="D96" s="34" t="s">
        <v>187</v>
      </c>
      <c r="E96" s="34" t="s">
        <v>499</v>
      </c>
      <c r="F96" s="34" t="s">
        <v>500</v>
      </c>
      <c r="G96" s="34" t="s">
        <v>501</v>
      </c>
      <c r="H96" s="34" t="s">
        <v>191</v>
      </c>
      <c r="I96" s="34">
        <v>0</v>
      </c>
      <c r="J96" s="76">
        <v>169733.46</v>
      </c>
      <c r="K96" s="76">
        <f t="shared" si="1"/>
        <v>163883.84999999998</v>
      </c>
      <c r="L96" s="76">
        <v>25460.02</v>
      </c>
      <c r="M96" s="76">
        <v>24582.58</v>
      </c>
      <c r="N96" s="76">
        <v>0</v>
      </c>
      <c r="O96" s="76"/>
      <c r="P96" s="76">
        <v>0</v>
      </c>
      <c r="Q96" s="76"/>
      <c r="R96" s="76">
        <v>0</v>
      </c>
      <c r="S96" s="76"/>
      <c r="T96" s="76">
        <v>144273.44</v>
      </c>
      <c r="U96" s="76">
        <v>139301.26999999999</v>
      </c>
      <c r="V96" s="76"/>
      <c r="W96" s="76"/>
      <c r="X96" s="6" t="b">
        <f>AND(B96='5 lentelė'!B95,'5 lentelė'!R95&gt;0)</f>
        <v>1</v>
      </c>
      <c r="Y96" s="6">
        <v>27</v>
      </c>
    </row>
    <row r="97" spans="1:25" ht="25.5" x14ac:dyDescent="0.25">
      <c r="A97" s="34" t="s">
        <v>502</v>
      </c>
      <c r="B97" s="34" t="s">
        <v>503</v>
      </c>
      <c r="C97" s="35" t="s">
        <v>504</v>
      </c>
      <c r="D97" s="34" t="s">
        <v>199</v>
      </c>
      <c r="E97" s="34" t="s">
        <v>499</v>
      </c>
      <c r="F97" s="34" t="s">
        <v>244</v>
      </c>
      <c r="G97" s="34" t="s">
        <v>501</v>
      </c>
      <c r="H97" s="34" t="s">
        <v>191</v>
      </c>
      <c r="I97" s="34">
        <v>0</v>
      </c>
      <c r="J97" s="76">
        <v>65250</v>
      </c>
      <c r="K97" s="76">
        <f t="shared" si="1"/>
        <v>77491.23</v>
      </c>
      <c r="L97" s="76">
        <v>9788</v>
      </c>
      <c r="M97" s="76">
        <v>22331.96</v>
      </c>
      <c r="N97" s="76">
        <v>0</v>
      </c>
      <c r="O97" s="76"/>
      <c r="P97" s="76">
        <v>0</v>
      </c>
      <c r="Q97" s="76"/>
      <c r="R97" s="76">
        <v>0</v>
      </c>
      <c r="S97" s="76"/>
      <c r="T97" s="76">
        <v>55462</v>
      </c>
      <c r="U97" s="76">
        <v>55159.27</v>
      </c>
      <c r="V97" s="76"/>
      <c r="W97" s="76"/>
      <c r="X97" s="6" t="b">
        <f>AND(B97='5 lentelė'!B96,'5 lentelė'!R96&gt;0)</f>
        <v>1</v>
      </c>
      <c r="Y97" s="6">
        <v>27</v>
      </c>
    </row>
    <row r="98" spans="1:25" ht="25.5" x14ac:dyDescent="0.25">
      <c r="A98" s="34" t="s">
        <v>505</v>
      </c>
      <c r="B98" s="34" t="s">
        <v>506</v>
      </c>
      <c r="C98" s="35" t="s">
        <v>507</v>
      </c>
      <c r="D98" s="34" t="s">
        <v>218</v>
      </c>
      <c r="E98" s="34" t="s">
        <v>499</v>
      </c>
      <c r="F98" s="34" t="s">
        <v>316</v>
      </c>
      <c r="G98" s="34" t="s">
        <v>501</v>
      </c>
      <c r="H98" s="34" t="s">
        <v>191</v>
      </c>
      <c r="I98" s="34">
        <v>0</v>
      </c>
      <c r="J98" s="76">
        <v>191806.42</v>
      </c>
      <c r="K98" s="76">
        <f t="shared" si="1"/>
        <v>90403.549999999988</v>
      </c>
      <c r="L98" s="76">
        <v>28770.97</v>
      </c>
      <c r="M98" s="76">
        <v>13560.54</v>
      </c>
      <c r="N98" s="76">
        <v>0</v>
      </c>
      <c r="O98" s="76"/>
      <c r="P98" s="76">
        <v>0</v>
      </c>
      <c r="Q98" s="76"/>
      <c r="R98" s="76">
        <v>0</v>
      </c>
      <c r="S98" s="76"/>
      <c r="T98" s="76">
        <v>163035.45000000001</v>
      </c>
      <c r="U98" s="76">
        <v>76843.009999999995</v>
      </c>
      <c r="V98" s="76"/>
      <c r="W98" s="76"/>
      <c r="X98" s="6" t="b">
        <f>AND(B98='5 lentelė'!B97,'5 lentelė'!R97&gt;0)</f>
        <v>0</v>
      </c>
    </row>
    <row r="99" spans="1:25" ht="25.5" x14ac:dyDescent="0.25">
      <c r="A99" s="34" t="s">
        <v>508</v>
      </c>
      <c r="B99" s="34" t="s">
        <v>509</v>
      </c>
      <c r="C99" s="35" t="s">
        <v>510</v>
      </c>
      <c r="D99" s="34" t="s">
        <v>511</v>
      </c>
      <c r="E99" s="34" t="s">
        <v>499</v>
      </c>
      <c r="F99" s="34" t="s">
        <v>281</v>
      </c>
      <c r="G99" s="34" t="s">
        <v>501</v>
      </c>
      <c r="H99" s="34" t="s">
        <v>191</v>
      </c>
      <c r="I99" s="34">
        <v>0</v>
      </c>
      <c r="J99" s="76">
        <v>905836.09</v>
      </c>
      <c r="K99" s="76">
        <f t="shared" si="1"/>
        <v>44085.2</v>
      </c>
      <c r="L99" s="76">
        <v>680455.98</v>
      </c>
      <c r="M99" s="76">
        <v>20247.599999999999</v>
      </c>
      <c r="N99" s="76">
        <v>0</v>
      </c>
      <c r="O99" s="76"/>
      <c r="P99" s="76">
        <v>0</v>
      </c>
      <c r="Q99" s="76"/>
      <c r="R99" s="76">
        <v>0</v>
      </c>
      <c r="S99" s="76"/>
      <c r="T99" s="76">
        <v>225380.11</v>
      </c>
      <c r="U99" s="76">
        <v>23837.599999999999</v>
      </c>
      <c r="V99" s="76"/>
      <c r="W99" s="76"/>
      <c r="X99" s="6" t="b">
        <f>AND(B99='5 lentelė'!B98,'5 lentelė'!R98&gt;0)</f>
        <v>0</v>
      </c>
    </row>
    <row r="100" spans="1:25" x14ac:dyDescent="0.25">
      <c r="A100" s="38" t="s">
        <v>512</v>
      </c>
      <c r="B100" s="38" t="s">
        <v>181</v>
      </c>
      <c r="C100" s="39" t="s">
        <v>513</v>
      </c>
      <c r="D100" s="38">
        <v>0</v>
      </c>
      <c r="E100" s="38">
        <v>0</v>
      </c>
      <c r="F100" s="38">
        <v>0</v>
      </c>
      <c r="G100" s="38">
        <v>0</v>
      </c>
      <c r="H100" s="38">
        <v>0</v>
      </c>
      <c r="I100" s="38">
        <v>0</v>
      </c>
      <c r="J100" s="77">
        <v>0</v>
      </c>
      <c r="K100" s="77">
        <f t="shared" si="1"/>
        <v>0</v>
      </c>
      <c r="L100" s="77">
        <v>0</v>
      </c>
      <c r="M100" s="77"/>
      <c r="N100" s="77">
        <v>0</v>
      </c>
      <c r="O100" s="77"/>
      <c r="P100" s="77">
        <v>0</v>
      </c>
      <c r="Q100" s="77"/>
      <c r="R100" s="77">
        <v>0</v>
      </c>
      <c r="S100" s="77"/>
      <c r="T100" s="77">
        <v>0</v>
      </c>
      <c r="U100" s="77"/>
      <c r="V100" s="77"/>
      <c r="W100" s="77"/>
      <c r="X100" s="6" t="b">
        <f>AND(B100='5 lentelė'!B99,'5 lentelė'!R99&gt;0)</f>
        <v>0</v>
      </c>
    </row>
    <row r="101" spans="1:25" x14ac:dyDescent="0.25">
      <c r="A101" s="34" t="s">
        <v>514</v>
      </c>
      <c r="B101" s="34" t="s">
        <v>515</v>
      </c>
      <c r="C101" s="35" t="s">
        <v>516</v>
      </c>
      <c r="D101" s="34" t="s">
        <v>187</v>
      </c>
      <c r="E101" s="34" t="s">
        <v>499</v>
      </c>
      <c r="F101" s="34" t="s">
        <v>517</v>
      </c>
      <c r="G101" s="34" t="s">
        <v>518</v>
      </c>
      <c r="H101" s="34" t="s">
        <v>191</v>
      </c>
      <c r="I101" s="34">
        <v>0</v>
      </c>
      <c r="J101" s="76">
        <v>557789.41</v>
      </c>
      <c r="K101" s="76">
        <f t="shared" si="1"/>
        <v>2199.34</v>
      </c>
      <c r="L101" s="76">
        <v>83668.41</v>
      </c>
      <c r="M101" s="76">
        <v>329.9</v>
      </c>
      <c r="N101" s="76">
        <v>0</v>
      </c>
      <c r="O101" s="76"/>
      <c r="P101" s="76">
        <v>0</v>
      </c>
      <c r="Q101" s="76"/>
      <c r="R101" s="76">
        <v>0</v>
      </c>
      <c r="S101" s="76"/>
      <c r="T101" s="76">
        <v>474121</v>
      </c>
      <c r="U101" s="76">
        <v>1869.44</v>
      </c>
      <c r="V101" s="76"/>
      <c r="W101" s="76"/>
      <c r="X101" s="6" t="b">
        <f>AND(B101='5 lentelė'!B100,'5 lentelė'!R100&gt;0)</f>
        <v>0</v>
      </c>
    </row>
    <row r="102" spans="1:25" x14ac:dyDescent="0.25">
      <c r="A102" s="34" t="s">
        <v>519</v>
      </c>
      <c r="B102" s="34" t="s">
        <v>520</v>
      </c>
      <c r="C102" s="35" t="s">
        <v>521</v>
      </c>
      <c r="D102" s="34" t="s">
        <v>199</v>
      </c>
      <c r="E102" s="34" t="s">
        <v>499</v>
      </c>
      <c r="F102" s="34" t="s">
        <v>522</v>
      </c>
      <c r="G102" s="34" t="s">
        <v>518</v>
      </c>
      <c r="H102" s="34" t="s">
        <v>191</v>
      </c>
      <c r="I102" s="34">
        <v>0</v>
      </c>
      <c r="J102" s="76">
        <v>203981.18</v>
      </c>
      <c r="K102" s="76">
        <f t="shared" si="1"/>
        <v>253974.56</v>
      </c>
      <c r="L102" s="76">
        <v>30597.18</v>
      </c>
      <c r="M102" s="76">
        <v>82309.070000000007</v>
      </c>
      <c r="N102" s="76">
        <v>0</v>
      </c>
      <c r="O102" s="76"/>
      <c r="P102" s="76">
        <v>0</v>
      </c>
      <c r="Q102" s="76"/>
      <c r="R102" s="76">
        <v>0</v>
      </c>
      <c r="S102" s="76"/>
      <c r="T102" s="76">
        <v>173384</v>
      </c>
      <c r="U102" s="76">
        <v>171665.49</v>
      </c>
      <c r="V102" s="76"/>
      <c r="W102" s="76"/>
      <c r="X102" s="6" t="b">
        <f>AND(B102='5 lentelė'!B101,'5 lentelė'!R101&gt;0)</f>
        <v>0</v>
      </c>
    </row>
    <row r="103" spans="1:25" x14ac:dyDescent="0.25">
      <c r="A103" s="34" t="s">
        <v>523</v>
      </c>
      <c r="B103" s="34" t="s">
        <v>524</v>
      </c>
      <c r="C103" s="35" t="s">
        <v>525</v>
      </c>
      <c r="D103" s="34" t="s">
        <v>218</v>
      </c>
      <c r="E103" s="34" t="s">
        <v>499</v>
      </c>
      <c r="F103" s="34" t="s">
        <v>248</v>
      </c>
      <c r="G103" s="34" t="s">
        <v>518</v>
      </c>
      <c r="H103" s="34" t="s">
        <v>191</v>
      </c>
      <c r="I103" s="34">
        <v>0</v>
      </c>
      <c r="J103" s="76">
        <v>297848.24</v>
      </c>
      <c r="K103" s="76">
        <f t="shared" si="1"/>
        <v>197487.54</v>
      </c>
      <c r="L103" s="76">
        <v>44677.24</v>
      </c>
      <c r="M103" s="76">
        <v>22154.22</v>
      </c>
      <c r="N103" s="76">
        <v>0</v>
      </c>
      <c r="O103" s="76"/>
      <c r="P103" s="76">
        <v>0</v>
      </c>
      <c r="Q103" s="76"/>
      <c r="R103" s="76">
        <v>0</v>
      </c>
      <c r="S103" s="76"/>
      <c r="T103" s="76">
        <v>253171</v>
      </c>
      <c r="U103" s="76">
        <v>175333.32</v>
      </c>
      <c r="V103" s="76"/>
      <c r="W103" s="76"/>
      <c r="X103" s="6" t="b">
        <f>AND(B103='5 lentelė'!B102,'5 lentelė'!R102&gt;0)</f>
        <v>0</v>
      </c>
    </row>
    <row r="104" spans="1:25" ht="25.5" x14ac:dyDescent="0.25">
      <c r="A104" s="34" t="s">
        <v>526</v>
      </c>
      <c r="B104" s="34" t="s">
        <v>527</v>
      </c>
      <c r="C104" s="35" t="s">
        <v>528</v>
      </c>
      <c r="D104" s="34" t="s">
        <v>194</v>
      </c>
      <c r="E104" s="34" t="s">
        <v>499</v>
      </c>
      <c r="F104" s="34" t="s">
        <v>281</v>
      </c>
      <c r="G104" s="34" t="s">
        <v>518</v>
      </c>
      <c r="H104" s="34" t="s">
        <v>191</v>
      </c>
      <c r="I104" s="34">
        <v>0</v>
      </c>
      <c r="J104" s="76">
        <v>1467581.1764705882</v>
      </c>
      <c r="K104" s="76">
        <f t="shared" si="1"/>
        <v>897562.73</v>
      </c>
      <c r="L104" s="76">
        <v>220137.17647058822</v>
      </c>
      <c r="M104" s="76">
        <v>242234.73</v>
      </c>
      <c r="N104" s="76">
        <v>0</v>
      </c>
      <c r="O104" s="76"/>
      <c r="P104" s="76">
        <v>0</v>
      </c>
      <c r="Q104" s="76"/>
      <c r="R104" s="76">
        <v>0</v>
      </c>
      <c r="S104" s="76"/>
      <c r="T104" s="76">
        <v>1247444</v>
      </c>
      <c r="U104" s="76">
        <v>655328</v>
      </c>
      <c r="V104" s="76"/>
      <c r="W104" s="76"/>
      <c r="X104" s="6" t="b">
        <f>AND(B104='5 lentelė'!B103,'5 lentelė'!R103&gt;0)</f>
        <v>0</v>
      </c>
    </row>
    <row r="105" spans="1:25" ht="25.5" x14ac:dyDescent="0.25">
      <c r="A105" s="36" t="s">
        <v>529</v>
      </c>
      <c r="B105" s="36" t="s">
        <v>181</v>
      </c>
      <c r="C105" s="37" t="s">
        <v>530</v>
      </c>
      <c r="D105" s="36">
        <v>0</v>
      </c>
      <c r="E105" s="36">
        <v>0</v>
      </c>
      <c r="F105" s="36">
        <v>0</v>
      </c>
      <c r="G105" s="36">
        <v>0</v>
      </c>
      <c r="H105" s="36">
        <v>0</v>
      </c>
      <c r="I105" s="36">
        <v>0</v>
      </c>
      <c r="J105" s="78">
        <v>0</v>
      </c>
      <c r="K105" s="78">
        <f t="shared" si="1"/>
        <v>0</v>
      </c>
      <c r="L105" s="78">
        <v>0</v>
      </c>
      <c r="M105" s="78"/>
      <c r="N105" s="78">
        <v>0</v>
      </c>
      <c r="O105" s="78"/>
      <c r="P105" s="78">
        <v>0</v>
      </c>
      <c r="Q105" s="78"/>
      <c r="R105" s="78">
        <v>0</v>
      </c>
      <c r="S105" s="78"/>
      <c r="T105" s="78">
        <v>0</v>
      </c>
      <c r="U105" s="78"/>
      <c r="V105" s="78"/>
      <c r="W105" s="78"/>
      <c r="X105" s="6" t="b">
        <f>AND(B105='5 lentelė'!B104,'5 lentelė'!R104&gt;0)</f>
        <v>0</v>
      </c>
    </row>
    <row r="106" spans="1:25" ht="38.25" x14ac:dyDescent="0.25">
      <c r="A106" s="36" t="s">
        <v>531</v>
      </c>
      <c r="B106" s="36" t="s">
        <v>181</v>
      </c>
      <c r="C106" s="37" t="s">
        <v>532</v>
      </c>
      <c r="D106" s="36">
        <v>0</v>
      </c>
      <c r="E106" s="36">
        <v>0</v>
      </c>
      <c r="F106" s="36">
        <v>0</v>
      </c>
      <c r="G106" s="36">
        <v>0</v>
      </c>
      <c r="H106" s="36">
        <v>0</v>
      </c>
      <c r="I106" s="36">
        <v>0</v>
      </c>
      <c r="J106" s="78">
        <v>0</v>
      </c>
      <c r="K106" s="78">
        <f t="shared" si="1"/>
        <v>0</v>
      </c>
      <c r="L106" s="78">
        <v>0</v>
      </c>
      <c r="M106" s="78"/>
      <c r="N106" s="78">
        <v>0</v>
      </c>
      <c r="O106" s="78"/>
      <c r="P106" s="78">
        <v>0</v>
      </c>
      <c r="Q106" s="78"/>
      <c r="R106" s="78">
        <v>0</v>
      </c>
      <c r="S106" s="78"/>
      <c r="T106" s="78">
        <v>0</v>
      </c>
      <c r="U106" s="78"/>
      <c r="V106" s="78"/>
      <c r="W106" s="78"/>
      <c r="X106" s="6" t="b">
        <f>AND(B106='5 lentelė'!B105,'5 lentelė'!R105&gt;0)</f>
        <v>0</v>
      </c>
    </row>
    <row r="107" spans="1:25" ht="25.5" x14ac:dyDescent="0.25">
      <c r="A107" s="38" t="s">
        <v>533</v>
      </c>
      <c r="B107" s="38" t="s">
        <v>181</v>
      </c>
      <c r="C107" s="39" t="s">
        <v>534</v>
      </c>
      <c r="D107" s="38">
        <v>0</v>
      </c>
      <c r="E107" s="38">
        <v>0</v>
      </c>
      <c r="F107" s="38">
        <v>0</v>
      </c>
      <c r="G107" s="38">
        <v>0</v>
      </c>
      <c r="H107" s="38">
        <v>0</v>
      </c>
      <c r="I107" s="38">
        <v>0</v>
      </c>
      <c r="J107" s="77">
        <v>0</v>
      </c>
      <c r="K107" s="77">
        <f t="shared" si="1"/>
        <v>0</v>
      </c>
      <c r="L107" s="77">
        <v>0</v>
      </c>
      <c r="M107" s="77"/>
      <c r="N107" s="77">
        <v>0</v>
      </c>
      <c r="O107" s="77"/>
      <c r="P107" s="77">
        <v>0</v>
      </c>
      <c r="Q107" s="77"/>
      <c r="R107" s="77">
        <v>0</v>
      </c>
      <c r="S107" s="77"/>
      <c r="T107" s="77">
        <v>0</v>
      </c>
      <c r="U107" s="77"/>
      <c r="V107" s="77"/>
      <c r="W107" s="77"/>
      <c r="X107" s="6" t="b">
        <f>AND(B107='5 lentelė'!B106,'5 lentelė'!R106&gt;0)</f>
        <v>0</v>
      </c>
    </row>
    <row r="108" spans="1:25" ht="25.5" x14ac:dyDescent="0.25">
      <c r="A108" s="34" t="s">
        <v>535</v>
      </c>
      <c r="B108" s="34" t="s">
        <v>536</v>
      </c>
      <c r="C108" s="35" t="s">
        <v>537</v>
      </c>
      <c r="D108" s="34" t="s">
        <v>199</v>
      </c>
      <c r="E108" s="34" t="s">
        <v>188</v>
      </c>
      <c r="F108" s="34" t="s">
        <v>325</v>
      </c>
      <c r="G108" s="34" t="s">
        <v>538</v>
      </c>
      <c r="H108" s="34" t="s">
        <v>191</v>
      </c>
      <c r="I108" s="34">
        <v>0</v>
      </c>
      <c r="J108" s="76">
        <v>510000</v>
      </c>
      <c r="K108" s="76">
        <f t="shared" si="1"/>
        <v>236887.88999999998</v>
      </c>
      <c r="L108" s="76">
        <v>76500</v>
      </c>
      <c r="M108" s="76">
        <v>30283.18</v>
      </c>
      <c r="N108" s="76">
        <v>0</v>
      </c>
      <c r="O108" s="76"/>
      <c r="P108" s="76">
        <v>0</v>
      </c>
      <c r="Q108" s="76"/>
      <c r="R108" s="76">
        <v>0</v>
      </c>
      <c r="S108" s="76"/>
      <c r="T108" s="76">
        <v>433500</v>
      </c>
      <c r="U108" s="76">
        <v>206604.71</v>
      </c>
      <c r="V108" s="76"/>
      <c r="W108" s="76"/>
      <c r="X108" s="6" t="b">
        <f>AND(B108='5 lentelė'!B107,'5 lentelė'!R107&gt;0)</f>
        <v>0</v>
      </c>
    </row>
    <row r="109" spans="1:25" ht="25.5" x14ac:dyDescent="0.25">
      <c r="A109" s="34" t="s">
        <v>539</v>
      </c>
      <c r="B109" s="34" t="s">
        <v>540</v>
      </c>
      <c r="C109" s="35" t="s">
        <v>541</v>
      </c>
      <c r="D109" s="34" t="s">
        <v>199</v>
      </c>
      <c r="E109" s="34" t="s">
        <v>188</v>
      </c>
      <c r="F109" s="34" t="s">
        <v>325</v>
      </c>
      <c r="G109" s="34" t="s">
        <v>538</v>
      </c>
      <c r="H109" s="34" t="s">
        <v>191</v>
      </c>
      <c r="I109" s="34">
        <v>0</v>
      </c>
      <c r="J109" s="76">
        <v>421508</v>
      </c>
      <c r="K109" s="76">
        <f t="shared" si="1"/>
        <v>0</v>
      </c>
      <c r="L109" s="76">
        <v>63227</v>
      </c>
      <c r="M109" s="76"/>
      <c r="N109" s="76">
        <v>0</v>
      </c>
      <c r="O109" s="76"/>
      <c r="P109" s="76">
        <v>0</v>
      </c>
      <c r="Q109" s="76"/>
      <c r="R109" s="76">
        <v>0</v>
      </c>
      <c r="S109" s="76"/>
      <c r="T109" s="76">
        <v>358281</v>
      </c>
      <c r="U109" s="76"/>
      <c r="V109" s="76"/>
      <c r="W109" s="76"/>
      <c r="X109" s="6" t="b">
        <f>AND(B109='5 lentelė'!B108,'5 lentelė'!R108&gt;0)</f>
        <v>0</v>
      </c>
    </row>
    <row r="110" spans="1:25" ht="38.25" x14ac:dyDescent="0.25">
      <c r="A110" s="36" t="s">
        <v>542</v>
      </c>
      <c r="B110" s="36" t="s">
        <v>181</v>
      </c>
      <c r="C110" s="37" t="s">
        <v>543</v>
      </c>
      <c r="D110" s="36">
        <v>0</v>
      </c>
      <c r="E110" s="36">
        <v>0</v>
      </c>
      <c r="F110" s="36">
        <v>0</v>
      </c>
      <c r="G110" s="36">
        <v>0</v>
      </c>
      <c r="H110" s="36">
        <v>0</v>
      </c>
      <c r="I110" s="36">
        <v>0</v>
      </c>
      <c r="J110" s="78">
        <v>0</v>
      </c>
      <c r="K110" s="78">
        <f t="shared" si="1"/>
        <v>0</v>
      </c>
      <c r="L110" s="78">
        <v>0</v>
      </c>
      <c r="M110" s="78"/>
      <c r="N110" s="78">
        <v>0</v>
      </c>
      <c r="O110" s="78"/>
      <c r="P110" s="78">
        <v>0</v>
      </c>
      <c r="Q110" s="78"/>
      <c r="R110" s="78">
        <v>0</v>
      </c>
      <c r="S110" s="78"/>
      <c r="T110" s="78">
        <v>0</v>
      </c>
      <c r="U110" s="78"/>
      <c r="V110" s="78"/>
      <c r="W110" s="78"/>
      <c r="X110" s="6" t="b">
        <f>AND(B110='5 lentelė'!B109,'5 lentelė'!R109&gt;0)</f>
        <v>0</v>
      </c>
    </row>
    <row r="111" spans="1:25" ht="38.25" x14ac:dyDescent="0.25">
      <c r="A111" s="36" t="s">
        <v>544</v>
      </c>
      <c r="B111" s="36" t="s">
        <v>181</v>
      </c>
      <c r="C111" s="37" t="s">
        <v>545</v>
      </c>
      <c r="D111" s="36">
        <v>0</v>
      </c>
      <c r="E111" s="36">
        <v>0</v>
      </c>
      <c r="F111" s="36">
        <v>0</v>
      </c>
      <c r="G111" s="36">
        <v>0</v>
      </c>
      <c r="H111" s="36">
        <v>0</v>
      </c>
      <c r="I111" s="36">
        <v>0</v>
      </c>
      <c r="J111" s="78">
        <v>0</v>
      </c>
      <c r="K111" s="78">
        <f t="shared" si="1"/>
        <v>0</v>
      </c>
      <c r="L111" s="78">
        <v>0</v>
      </c>
      <c r="M111" s="78"/>
      <c r="N111" s="78">
        <v>0</v>
      </c>
      <c r="O111" s="78"/>
      <c r="P111" s="78">
        <v>0</v>
      </c>
      <c r="Q111" s="78"/>
      <c r="R111" s="78">
        <v>0</v>
      </c>
      <c r="S111" s="78"/>
      <c r="T111" s="78">
        <v>0</v>
      </c>
      <c r="U111" s="78"/>
      <c r="V111" s="78"/>
      <c r="W111" s="78"/>
      <c r="X111" s="6" t="b">
        <f>AND(B111='5 lentelė'!B110,'5 lentelė'!R110&gt;0)</f>
        <v>0</v>
      </c>
    </row>
    <row r="112" spans="1:25" ht="38.25" x14ac:dyDescent="0.25">
      <c r="A112" s="38" t="s">
        <v>546</v>
      </c>
      <c r="B112" s="38" t="s">
        <v>181</v>
      </c>
      <c r="C112" s="39" t="s">
        <v>547</v>
      </c>
      <c r="D112" s="38">
        <v>0</v>
      </c>
      <c r="E112" s="38">
        <v>0</v>
      </c>
      <c r="F112" s="38">
        <v>0</v>
      </c>
      <c r="G112" s="38">
        <v>0</v>
      </c>
      <c r="H112" s="38">
        <v>0</v>
      </c>
      <c r="I112" s="38">
        <v>0</v>
      </c>
      <c r="J112" s="77">
        <v>0</v>
      </c>
      <c r="K112" s="77">
        <f t="shared" si="1"/>
        <v>0</v>
      </c>
      <c r="L112" s="77">
        <v>0</v>
      </c>
      <c r="M112" s="77"/>
      <c r="N112" s="77">
        <v>0</v>
      </c>
      <c r="O112" s="77"/>
      <c r="P112" s="77">
        <v>0</v>
      </c>
      <c r="Q112" s="77"/>
      <c r="R112" s="77">
        <v>0</v>
      </c>
      <c r="S112" s="77"/>
      <c r="T112" s="77">
        <v>0</v>
      </c>
      <c r="U112" s="77"/>
      <c r="V112" s="77"/>
      <c r="W112" s="77"/>
      <c r="X112" s="6" t="b">
        <f>AND(B112='5 lentelė'!B111,'5 lentelė'!R111&gt;0)</f>
        <v>0</v>
      </c>
    </row>
    <row r="113" spans="1:24" ht="25.5" x14ac:dyDescent="0.25">
      <c r="A113" s="34" t="s">
        <v>548</v>
      </c>
      <c r="B113" s="34" t="s">
        <v>549</v>
      </c>
      <c r="C113" s="35" t="s">
        <v>550</v>
      </c>
      <c r="D113" s="35" t="s">
        <v>551</v>
      </c>
      <c r="E113" s="34" t="s">
        <v>552</v>
      </c>
      <c r="F113" s="35" t="s">
        <v>415</v>
      </c>
      <c r="G113" s="34" t="s">
        <v>553</v>
      </c>
      <c r="H113" s="34" t="s">
        <v>191</v>
      </c>
      <c r="I113" s="34">
        <v>0</v>
      </c>
      <c r="J113" s="76">
        <v>1538175.43</v>
      </c>
      <c r="K113" s="76">
        <f t="shared" si="1"/>
        <v>184538.5</v>
      </c>
      <c r="L113" s="76">
        <v>350264.18</v>
      </c>
      <c r="M113" s="76">
        <v>61096.29</v>
      </c>
      <c r="N113" s="76">
        <v>0</v>
      </c>
      <c r="O113" s="76"/>
      <c r="P113" s="76">
        <v>0</v>
      </c>
      <c r="Q113" s="76"/>
      <c r="R113" s="76">
        <v>0</v>
      </c>
      <c r="S113" s="76"/>
      <c r="T113" s="76">
        <v>1187911.25</v>
      </c>
      <c r="U113" s="76">
        <v>123442.21</v>
      </c>
      <c r="V113" s="76"/>
      <c r="W113" s="76"/>
      <c r="X113" s="6" t="b">
        <f>AND(B113='5 lentelė'!B112,'5 lentelė'!R112&gt;0)</f>
        <v>0</v>
      </c>
    </row>
    <row r="114" spans="1:24" ht="51" x14ac:dyDescent="0.25">
      <c r="A114" s="34" t="s">
        <v>554</v>
      </c>
      <c r="B114" s="34" t="s">
        <v>555</v>
      </c>
      <c r="C114" s="35" t="s">
        <v>556</v>
      </c>
      <c r="D114" s="35" t="s">
        <v>557</v>
      </c>
      <c r="E114" s="34" t="s">
        <v>552</v>
      </c>
      <c r="F114" s="35" t="s">
        <v>522</v>
      </c>
      <c r="G114" s="34" t="s">
        <v>553</v>
      </c>
      <c r="H114" s="34" t="s">
        <v>191</v>
      </c>
      <c r="I114" s="34">
        <v>0</v>
      </c>
      <c r="J114" s="76">
        <v>617660.84</v>
      </c>
      <c r="K114" s="76">
        <f t="shared" si="1"/>
        <v>558166.56000000006</v>
      </c>
      <c r="L114" s="76">
        <v>262385.8</v>
      </c>
      <c r="M114" s="76">
        <v>237112.23</v>
      </c>
      <c r="N114" s="76">
        <v>0</v>
      </c>
      <c r="O114" s="76"/>
      <c r="P114" s="76">
        <v>0</v>
      </c>
      <c r="Q114" s="76"/>
      <c r="R114" s="76">
        <v>0</v>
      </c>
      <c r="S114" s="76"/>
      <c r="T114" s="76">
        <v>355275.04</v>
      </c>
      <c r="U114" s="76">
        <v>321054.33</v>
      </c>
      <c r="V114" s="76"/>
      <c r="W114" s="76"/>
      <c r="X114" s="6" t="b">
        <f>AND(B114='5 lentelė'!B113,'5 lentelė'!R113&gt;0)</f>
        <v>0</v>
      </c>
    </row>
    <row r="115" spans="1:24" ht="38.25" x14ac:dyDescent="0.25">
      <c r="A115" s="34" t="s">
        <v>558</v>
      </c>
      <c r="B115" s="34" t="s">
        <v>559</v>
      </c>
      <c r="C115" s="35" t="s">
        <v>560</v>
      </c>
      <c r="D115" s="35" t="s">
        <v>561</v>
      </c>
      <c r="E115" s="34" t="s">
        <v>552</v>
      </c>
      <c r="F115" s="35" t="s">
        <v>316</v>
      </c>
      <c r="G115" s="34" t="s">
        <v>553</v>
      </c>
      <c r="H115" s="34" t="s">
        <v>191</v>
      </c>
      <c r="I115" s="34">
        <v>0</v>
      </c>
      <c r="J115" s="76">
        <v>1902679.07</v>
      </c>
      <c r="K115" s="76">
        <f t="shared" si="1"/>
        <v>1890859.36</v>
      </c>
      <c r="L115" s="76">
        <v>743921.52</v>
      </c>
      <c r="M115" s="76">
        <v>747211.55</v>
      </c>
      <c r="N115" s="76">
        <v>0</v>
      </c>
      <c r="O115" s="76"/>
      <c r="P115" s="76">
        <v>0</v>
      </c>
      <c r="Q115" s="76"/>
      <c r="R115" s="76">
        <v>0</v>
      </c>
      <c r="S115" s="76"/>
      <c r="T115" s="76">
        <v>1158757.55</v>
      </c>
      <c r="U115" s="76">
        <v>1143647.81</v>
      </c>
      <c r="V115" s="76"/>
      <c r="W115" s="76"/>
      <c r="X115" s="6" t="b">
        <f>AND(B115='5 lentelė'!B114,'5 lentelė'!R114&gt;0)</f>
        <v>0</v>
      </c>
    </row>
    <row r="116" spans="1:24" ht="38.25" x14ac:dyDescent="0.25">
      <c r="A116" s="34" t="s">
        <v>562</v>
      </c>
      <c r="B116" s="34" t="s">
        <v>563</v>
      </c>
      <c r="C116" s="35" t="s">
        <v>564</v>
      </c>
      <c r="D116" s="35" t="s">
        <v>565</v>
      </c>
      <c r="E116" s="34" t="s">
        <v>552</v>
      </c>
      <c r="F116" s="35" t="s">
        <v>281</v>
      </c>
      <c r="G116" s="34" t="s">
        <v>553</v>
      </c>
      <c r="H116" s="34" t="s">
        <v>191</v>
      </c>
      <c r="I116" s="34">
        <v>0</v>
      </c>
      <c r="J116" s="76">
        <v>2854494.11</v>
      </c>
      <c r="K116" s="76">
        <f t="shared" si="1"/>
        <v>2436382.79</v>
      </c>
      <c r="L116" s="76">
        <v>603558.57999999996</v>
      </c>
      <c r="M116" s="76">
        <v>515873.46</v>
      </c>
      <c r="N116" s="76">
        <v>0</v>
      </c>
      <c r="O116" s="76"/>
      <c r="P116" s="76">
        <v>603558.57999999996</v>
      </c>
      <c r="Q116" s="76">
        <v>515873.47</v>
      </c>
      <c r="R116" s="76">
        <v>0</v>
      </c>
      <c r="S116" s="76"/>
      <c r="T116" s="76">
        <v>1647376.95</v>
      </c>
      <c r="U116" s="76">
        <v>1404635.86</v>
      </c>
      <c r="V116" s="76"/>
      <c r="W116" s="76"/>
      <c r="X116" s="6" t="b">
        <f>AND(B116='5 lentelė'!B115,'5 lentelė'!R115&gt;0)</f>
        <v>0</v>
      </c>
    </row>
    <row r="117" spans="1:24" ht="38.25" x14ac:dyDescent="0.25">
      <c r="A117" s="34" t="s">
        <v>566</v>
      </c>
      <c r="B117" s="34" t="s">
        <v>567</v>
      </c>
      <c r="C117" s="35" t="s">
        <v>568</v>
      </c>
      <c r="D117" s="35" t="s">
        <v>551</v>
      </c>
      <c r="E117" s="34" t="s">
        <v>552</v>
      </c>
      <c r="F117" s="35" t="s">
        <v>415</v>
      </c>
      <c r="G117" s="34" t="s">
        <v>553</v>
      </c>
      <c r="H117" s="34" t="s">
        <v>191</v>
      </c>
      <c r="I117" s="34">
        <v>0</v>
      </c>
      <c r="J117" s="76">
        <v>444870</v>
      </c>
      <c r="K117" s="76">
        <f t="shared" si="1"/>
        <v>43385</v>
      </c>
      <c r="L117" s="76">
        <v>320131.20000000001</v>
      </c>
      <c r="M117" s="76">
        <v>31220.07</v>
      </c>
      <c r="N117" s="76">
        <v>0</v>
      </c>
      <c r="O117" s="76"/>
      <c r="P117" s="76">
        <v>0</v>
      </c>
      <c r="Q117" s="76"/>
      <c r="R117" s="76">
        <v>0</v>
      </c>
      <c r="S117" s="76"/>
      <c r="T117" s="76">
        <v>124738.8</v>
      </c>
      <c r="U117" s="76">
        <v>12164.93</v>
      </c>
      <c r="V117" s="76"/>
      <c r="W117" s="76"/>
      <c r="X117" s="6" t="b">
        <f>AND(B117='5 lentelė'!B116,'5 lentelė'!R116&gt;0)</f>
        <v>0</v>
      </c>
    </row>
    <row r="118" spans="1:24" ht="51" x14ac:dyDescent="0.25">
      <c r="A118" s="34" t="s">
        <v>569</v>
      </c>
      <c r="B118" s="34" t="s">
        <v>570</v>
      </c>
      <c r="C118" s="35" t="s">
        <v>571</v>
      </c>
      <c r="D118" s="35" t="s">
        <v>557</v>
      </c>
      <c r="E118" s="34" t="s">
        <v>552</v>
      </c>
      <c r="F118" s="35" t="s">
        <v>522</v>
      </c>
      <c r="G118" s="34" t="s">
        <v>553</v>
      </c>
      <c r="H118" s="34" t="s">
        <v>191</v>
      </c>
      <c r="I118" s="34">
        <v>0</v>
      </c>
      <c r="J118" s="76">
        <v>136161.48000000001</v>
      </c>
      <c r="K118" s="76">
        <f t="shared" si="1"/>
        <v>16666.64</v>
      </c>
      <c r="L118" s="76">
        <v>29723.21</v>
      </c>
      <c r="M118" s="76">
        <v>3638.23</v>
      </c>
      <c r="N118" s="76">
        <v>0</v>
      </c>
      <c r="O118" s="76"/>
      <c r="P118" s="76">
        <v>0</v>
      </c>
      <c r="Q118" s="76"/>
      <c r="R118" s="76">
        <v>0</v>
      </c>
      <c r="S118" s="76"/>
      <c r="T118" s="76">
        <v>106438.27</v>
      </c>
      <c r="U118" s="76">
        <v>13028.41</v>
      </c>
      <c r="V118" s="76"/>
      <c r="W118" s="76"/>
      <c r="X118" s="6" t="b">
        <f>AND(B118='5 lentelė'!B117,'5 lentelė'!R117&gt;0)</f>
        <v>0</v>
      </c>
    </row>
    <row r="119" spans="1:24" ht="38.25" x14ac:dyDescent="0.25">
      <c r="A119" s="34" t="s">
        <v>572</v>
      </c>
      <c r="B119" s="34" t="s">
        <v>573</v>
      </c>
      <c r="C119" s="35" t="s">
        <v>574</v>
      </c>
      <c r="D119" s="35" t="s">
        <v>561</v>
      </c>
      <c r="E119" s="34" t="s">
        <v>552</v>
      </c>
      <c r="F119" s="35" t="s">
        <v>316</v>
      </c>
      <c r="G119" s="34" t="s">
        <v>553</v>
      </c>
      <c r="H119" s="34" t="s">
        <v>191</v>
      </c>
      <c r="I119" s="34">
        <v>0</v>
      </c>
      <c r="J119" s="76">
        <v>548947.86</v>
      </c>
      <c r="K119" s="76">
        <f t="shared" si="1"/>
        <v>0</v>
      </c>
      <c r="L119" s="76">
        <v>274473.93</v>
      </c>
      <c r="M119" s="76"/>
      <c r="N119" s="76">
        <v>0</v>
      </c>
      <c r="O119" s="76"/>
      <c r="P119" s="76">
        <v>0</v>
      </c>
      <c r="Q119" s="76"/>
      <c r="R119" s="76">
        <v>0</v>
      </c>
      <c r="S119" s="76"/>
      <c r="T119" s="76">
        <v>274473.93</v>
      </c>
      <c r="U119" s="76"/>
      <c r="V119" s="76"/>
      <c r="W119" s="76"/>
      <c r="X119" s="6" t="b">
        <f>AND(B119='5 lentelė'!B118,'5 lentelė'!R118&gt;0)</f>
        <v>0</v>
      </c>
    </row>
    <row r="120" spans="1:24" ht="38.25" x14ac:dyDescent="0.25">
      <c r="A120" s="34" t="s">
        <v>575</v>
      </c>
      <c r="B120" s="34" t="s">
        <v>576</v>
      </c>
      <c r="C120" s="35" t="s">
        <v>577</v>
      </c>
      <c r="D120" s="35" t="s">
        <v>565</v>
      </c>
      <c r="E120" s="34" t="s">
        <v>552</v>
      </c>
      <c r="F120" s="35" t="s">
        <v>281</v>
      </c>
      <c r="G120" s="34" t="s">
        <v>553</v>
      </c>
      <c r="H120" s="34" t="s">
        <v>191</v>
      </c>
      <c r="I120" s="34">
        <v>0</v>
      </c>
      <c r="J120" s="76">
        <v>646255.83000000007</v>
      </c>
      <c r="K120" s="76">
        <f t="shared" si="1"/>
        <v>0</v>
      </c>
      <c r="L120" s="76">
        <v>150423.45000000001</v>
      </c>
      <c r="M120" s="76"/>
      <c r="N120" s="76">
        <v>0</v>
      </c>
      <c r="O120" s="76"/>
      <c r="P120" s="76">
        <v>150423.45000000001</v>
      </c>
      <c r="Q120" s="76"/>
      <c r="R120" s="76">
        <v>0</v>
      </c>
      <c r="S120" s="76"/>
      <c r="T120" s="76">
        <v>345408.93</v>
      </c>
      <c r="U120" s="76"/>
      <c r="V120" s="76"/>
      <c r="W120" s="76"/>
      <c r="X120" s="6" t="b">
        <f>AND(B120='5 lentelė'!B119,'5 lentelė'!R119&gt;0)</f>
        <v>0</v>
      </c>
    </row>
    <row r="121" spans="1:24" x14ac:dyDescent="0.25">
      <c r="A121" s="38" t="s">
        <v>578</v>
      </c>
      <c r="B121" s="38" t="s">
        <v>181</v>
      </c>
      <c r="C121" s="39" t="s">
        <v>579</v>
      </c>
      <c r="D121" s="38">
        <v>0</v>
      </c>
      <c r="E121" s="38">
        <v>0</v>
      </c>
      <c r="F121" s="38">
        <v>0</v>
      </c>
      <c r="G121" s="38">
        <v>0</v>
      </c>
      <c r="H121" s="38">
        <v>0</v>
      </c>
      <c r="I121" s="38">
        <v>0</v>
      </c>
      <c r="J121" s="77">
        <v>0</v>
      </c>
      <c r="K121" s="77">
        <f t="shared" si="1"/>
        <v>0</v>
      </c>
      <c r="L121" s="77">
        <v>0</v>
      </c>
      <c r="M121" s="77"/>
      <c r="N121" s="77">
        <v>0</v>
      </c>
      <c r="O121" s="77"/>
      <c r="P121" s="77">
        <v>0</v>
      </c>
      <c r="Q121" s="77"/>
      <c r="R121" s="77">
        <v>0</v>
      </c>
      <c r="S121" s="77"/>
      <c r="T121" s="77">
        <v>0</v>
      </c>
      <c r="U121" s="77"/>
      <c r="V121" s="77"/>
      <c r="W121" s="77"/>
      <c r="X121" s="6" t="b">
        <f>AND(B121='5 lentelė'!B120,'5 lentelė'!R120&gt;0)</f>
        <v>0</v>
      </c>
    </row>
    <row r="122" spans="1:24" ht="38.25" x14ac:dyDescent="0.25">
      <c r="A122" s="34" t="s">
        <v>580</v>
      </c>
      <c r="B122" s="34" t="s">
        <v>581</v>
      </c>
      <c r="C122" s="35" t="s">
        <v>582</v>
      </c>
      <c r="D122" s="35" t="s">
        <v>565</v>
      </c>
      <c r="E122" s="34" t="s">
        <v>552</v>
      </c>
      <c r="F122" s="34" t="s">
        <v>281</v>
      </c>
      <c r="G122" s="34" t="s">
        <v>583</v>
      </c>
      <c r="H122" s="34" t="s">
        <v>191</v>
      </c>
      <c r="I122" s="34">
        <v>0</v>
      </c>
      <c r="J122" s="76">
        <v>1681106.52</v>
      </c>
      <c r="K122" s="76">
        <f t="shared" si="1"/>
        <v>1140661.31</v>
      </c>
      <c r="L122" s="76">
        <v>252165.98</v>
      </c>
      <c r="M122" s="76">
        <v>216218.67</v>
      </c>
      <c r="N122" s="76">
        <v>0</v>
      </c>
      <c r="O122" s="76"/>
      <c r="P122" s="76">
        <v>0</v>
      </c>
      <c r="Q122" s="76"/>
      <c r="R122" s="76">
        <v>0</v>
      </c>
      <c r="S122" s="76"/>
      <c r="T122" s="76">
        <v>1428940.54</v>
      </c>
      <c r="U122" s="76">
        <v>924442.64</v>
      </c>
      <c r="V122" s="76"/>
      <c r="W122" s="76"/>
      <c r="X122" s="6" t="b">
        <f>AND(B122='5 lentelė'!B121,'5 lentelė'!R121&gt;0)</f>
        <v>0</v>
      </c>
    </row>
    <row r="123" spans="1:24" ht="25.5" x14ac:dyDescent="0.25">
      <c r="A123" s="36" t="s">
        <v>584</v>
      </c>
      <c r="B123" s="36" t="s">
        <v>181</v>
      </c>
      <c r="C123" s="37" t="s">
        <v>585</v>
      </c>
      <c r="D123" s="36">
        <v>0</v>
      </c>
      <c r="E123" s="36">
        <v>0</v>
      </c>
      <c r="F123" s="36">
        <v>0</v>
      </c>
      <c r="G123" s="36">
        <v>0</v>
      </c>
      <c r="H123" s="36">
        <v>0</v>
      </c>
      <c r="I123" s="36">
        <v>0</v>
      </c>
      <c r="J123" s="78">
        <v>0</v>
      </c>
      <c r="K123" s="78">
        <f t="shared" si="1"/>
        <v>0</v>
      </c>
      <c r="L123" s="78">
        <v>0</v>
      </c>
      <c r="M123" s="78"/>
      <c r="N123" s="78">
        <v>0</v>
      </c>
      <c r="O123" s="78"/>
      <c r="P123" s="78">
        <v>0</v>
      </c>
      <c r="Q123" s="78"/>
      <c r="R123" s="78">
        <v>0</v>
      </c>
      <c r="S123" s="78"/>
      <c r="T123" s="78">
        <v>0</v>
      </c>
      <c r="U123" s="78"/>
      <c r="V123" s="78"/>
      <c r="W123" s="78"/>
      <c r="X123" s="6" t="b">
        <f>AND(B123='5 lentelė'!B122,'5 lentelė'!R122&gt;0)</f>
        <v>0</v>
      </c>
    </row>
    <row r="124" spans="1:24" ht="25.5" x14ac:dyDescent="0.25">
      <c r="A124" s="38" t="s">
        <v>586</v>
      </c>
      <c r="B124" s="38" t="s">
        <v>181</v>
      </c>
      <c r="C124" s="39" t="s">
        <v>587</v>
      </c>
      <c r="D124" s="38">
        <v>0</v>
      </c>
      <c r="E124" s="38">
        <v>0</v>
      </c>
      <c r="F124" s="38">
        <v>0</v>
      </c>
      <c r="G124" s="38">
        <v>0</v>
      </c>
      <c r="H124" s="38">
        <v>0</v>
      </c>
      <c r="I124" s="38">
        <v>0</v>
      </c>
      <c r="J124" s="77">
        <v>0</v>
      </c>
      <c r="K124" s="77">
        <f t="shared" si="1"/>
        <v>0</v>
      </c>
      <c r="L124" s="77">
        <v>0</v>
      </c>
      <c r="M124" s="77"/>
      <c r="N124" s="77">
        <v>0</v>
      </c>
      <c r="O124" s="77"/>
      <c r="P124" s="77">
        <v>0</v>
      </c>
      <c r="Q124" s="77"/>
      <c r="R124" s="77">
        <v>0</v>
      </c>
      <c r="S124" s="77"/>
      <c r="T124" s="77">
        <v>0</v>
      </c>
      <c r="U124" s="77"/>
      <c r="V124" s="77"/>
      <c r="W124" s="77"/>
      <c r="X124" s="6" t="b">
        <f>AND(B124='5 lentelė'!B123,'5 lentelė'!R123&gt;0)</f>
        <v>0</v>
      </c>
    </row>
    <row r="125" spans="1:24" ht="25.5" x14ac:dyDescent="0.25">
      <c r="A125" s="34" t="s">
        <v>588</v>
      </c>
      <c r="B125" s="34" t="s">
        <v>589</v>
      </c>
      <c r="C125" s="35" t="s">
        <v>590</v>
      </c>
      <c r="D125" s="34" t="s">
        <v>591</v>
      </c>
      <c r="E125" s="34" t="s">
        <v>552</v>
      </c>
      <c r="F125" s="34" t="s">
        <v>325</v>
      </c>
      <c r="G125" s="34" t="s">
        <v>592</v>
      </c>
      <c r="H125" s="34" t="s">
        <v>191</v>
      </c>
      <c r="I125" s="34">
        <v>0</v>
      </c>
      <c r="J125" s="76">
        <v>2800256.02</v>
      </c>
      <c r="K125" s="76">
        <f t="shared" si="1"/>
        <v>1064345.17</v>
      </c>
      <c r="L125" s="76">
        <v>0</v>
      </c>
      <c r="M125" s="76"/>
      <c r="N125" s="76">
        <v>0</v>
      </c>
      <c r="O125" s="76"/>
      <c r="P125" s="76">
        <v>0</v>
      </c>
      <c r="Q125" s="76"/>
      <c r="R125" s="76">
        <v>420038.40000000002</v>
      </c>
      <c r="S125" s="76">
        <v>159651.76999999999</v>
      </c>
      <c r="T125" s="76">
        <v>2380217.62</v>
      </c>
      <c r="U125" s="76">
        <v>904693.4</v>
      </c>
      <c r="V125" s="76"/>
      <c r="W125" s="76"/>
      <c r="X125" s="6" t="b">
        <f>AND(B125='5 lentelė'!B124,'5 lentelė'!R124&gt;0)</f>
        <v>0</v>
      </c>
    </row>
    <row r="126" spans="1:24" ht="38.25" x14ac:dyDescent="0.25">
      <c r="A126" s="36" t="s">
        <v>593</v>
      </c>
      <c r="B126" s="36" t="s">
        <v>181</v>
      </c>
      <c r="C126" s="37" t="s">
        <v>594</v>
      </c>
      <c r="D126" s="36">
        <v>0</v>
      </c>
      <c r="E126" s="36">
        <v>0</v>
      </c>
      <c r="F126" s="36">
        <v>0</v>
      </c>
      <c r="G126" s="36">
        <v>0</v>
      </c>
      <c r="H126" s="36">
        <v>0</v>
      </c>
      <c r="I126" s="36">
        <v>0</v>
      </c>
      <c r="J126" s="78">
        <v>0</v>
      </c>
      <c r="K126" s="78">
        <f t="shared" si="1"/>
        <v>0</v>
      </c>
      <c r="L126" s="78">
        <v>0</v>
      </c>
      <c r="M126" s="78"/>
      <c r="N126" s="78">
        <v>0</v>
      </c>
      <c r="O126" s="78"/>
      <c r="P126" s="78">
        <v>0</v>
      </c>
      <c r="Q126" s="78"/>
      <c r="R126" s="78">
        <v>0</v>
      </c>
      <c r="S126" s="78"/>
      <c r="T126" s="78">
        <v>0</v>
      </c>
      <c r="U126" s="78"/>
      <c r="V126" s="78"/>
      <c r="W126" s="78"/>
      <c r="X126" s="6" t="b">
        <f>AND(B126='5 lentelė'!B125,'5 lentelė'!R125&gt;0)</f>
        <v>0</v>
      </c>
    </row>
    <row r="127" spans="1:24" ht="25.5" x14ac:dyDescent="0.25">
      <c r="A127" s="36" t="s">
        <v>595</v>
      </c>
      <c r="B127" s="36" t="s">
        <v>181</v>
      </c>
      <c r="C127" s="37" t="s">
        <v>596</v>
      </c>
      <c r="D127" s="36">
        <v>0</v>
      </c>
      <c r="E127" s="36">
        <v>0</v>
      </c>
      <c r="F127" s="36">
        <v>0</v>
      </c>
      <c r="G127" s="36">
        <v>0</v>
      </c>
      <c r="H127" s="36">
        <v>0</v>
      </c>
      <c r="I127" s="36">
        <v>0</v>
      </c>
      <c r="J127" s="78">
        <v>0</v>
      </c>
      <c r="K127" s="78">
        <f t="shared" si="1"/>
        <v>0</v>
      </c>
      <c r="L127" s="78">
        <v>0</v>
      </c>
      <c r="M127" s="78"/>
      <c r="N127" s="78">
        <v>0</v>
      </c>
      <c r="O127" s="78"/>
      <c r="P127" s="78">
        <v>0</v>
      </c>
      <c r="Q127" s="78"/>
      <c r="R127" s="78">
        <v>0</v>
      </c>
      <c r="S127" s="78"/>
      <c r="T127" s="78">
        <v>0</v>
      </c>
      <c r="U127" s="78"/>
      <c r="V127" s="78"/>
      <c r="W127" s="78"/>
      <c r="X127" s="6" t="b">
        <f>AND(B127='5 lentelė'!B126,'5 lentelė'!R126&gt;0)</f>
        <v>0</v>
      </c>
    </row>
    <row r="128" spans="1:24" x14ac:dyDescent="0.25">
      <c r="A128" s="38" t="s">
        <v>597</v>
      </c>
      <c r="B128" s="38" t="s">
        <v>181</v>
      </c>
      <c r="C128" s="39" t="s">
        <v>598</v>
      </c>
      <c r="D128" s="38">
        <v>0</v>
      </c>
      <c r="E128" s="38">
        <v>0</v>
      </c>
      <c r="F128" s="38">
        <v>0</v>
      </c>
      <c r="G128" s="38">
        <v>0</v>
      </c>
      <c r="H128" s="38">
        <v>0</v>
      </c>
      <c r="I128" s="38">
        <v>0</v>
      </c>
      <c r="J128" s="77">
        <v>0</v>
      </c>
      <c r="K128" s="77">
        <f t="shared" si="1"/>
        <v>0</v>
      </c>
      <c r="L128" s="77">
        <v>0</v>
      </c>
      <c r="M128" s="77"/>
      <c r="N128" s="77">
        <v>0</v>
      </c>
      <c r="O128" s="77"/>
      <c r="P128" s="77">
        <v>0</v>
      </c>
      <c r="Q128" s="77"/>
      <c r="R128" s="77">
        <v>0</v>
      </c>
      <c r="S128" s="77"/>
      <c r="T128" s="77">
        <v>0</v>
      </c>
      <c r="U128" s="77"/>
      <c r="V128" s="77"/>
      <c r="W128" s="77"/>
      <c r="X128" s="6" t="b">
        <f>AND(B128='5 lentelė'!B127,'5 lentelė'!R127&gt;0)</f>
        <v>0</v>
      </c>
    </row>
    <row r="129" spans="1:25" ht="25.5" x14ac:dyDescent="0.25">
      <c r="A129" s="34" t="s">
        <v>599</v>
      </c>
      <c r="B129" s="34" t="s">
        <v>600</v>
      </c>
      <c r="C129" s="35" t="s">
        <v>601</v>
      </c>
      <c r="D129" s="34" t="s">
        <v>199</v>
      </c>
      <c r="E129" s="34" t="s">
        <v>552</v>
      </c>
      <c r="F129" s="34" t="s">
        <v>522</v>
      </c>
      <c r="G129" s="34" t="s">
        <v>602</v>
      </c>
      <c r="H129" s="34" t="s">
        <v>191</v>
      </c>
      <c r="I129" s="34">
        <v>0</v>
      </c>
      <c r="J129" s="76">
        <v>363047.26</v>
      </c>
      <c r="K129" s="42">
        <f t="shared" si="1"/>
        <v>237054.94999999998</v>
      </c>
      <c r="L129" s="76">
        <v>54457.09</v>
      </c>
      <c r="M129" s="76">
        <v>21671.68</v>
      </c>
      <c r="N129" s="76">
        <v>0</v>
      </c>
      <c r="O129" s="76"/>
      <c r="P129" s="76">
        <v>0</v>
      </c>
      <c r="Q129" s="76"/>
      <c r="R129" s="76">
        <v>0</v>
      </c>
      <c r="S129" s="76"/>
      <c r="T129" s="76">
        <v>308590.17</v>
      </c>
      <c r="U129" s="76">
        <v>215383.27</v>
      </c>
      <c r="V129" s="76"/>
      <c r="W129" s="76"/>
      <c r="X129" s="6" t="b">
        <f>AND(B129='5 lentelė'!B128,'5 lentelė'!R128&gt;0)</f>
        <v>0</v>
      </c>
    </row>
    <row r="130" spans="1:25" ht="25.5" x14ac:dyDescent="0.25">
      <c r="A130" s="34" t="s">
        <v>603</v>
      </c>
      <c r="B130" s="34" t="s">
        <v>604</v>
      </c>
      <c r="C130" s="35" t="s">
        <v>605</v>
      </c>
      <c r="D130" s="34" t="s">
        <v>218</v>
      </c>
      <c r="E130" s="34" t="s">
        <v>552</v>
      </c>
      <c r="F130" s="34" t="s">
        <v>316</v>
      </c>
      <c r="G130" s="34" t="s">
        <v>602</v>
      </c>
      <c r="H130" s="34" t="s">
        <v>191</v>
      </c>
      <c r="I130" s="34">
        <v>0</v>
      </c>
      <c r="J130" s="76">
        <v>53554.71</v>
      </c>
      <c r="K130" s="42">
        <f t="shared" si="1"/>
        <v>51582.96</v>
      </c>
      <c r="L130" s="76">
        <v>8033.21</v>
      </c>
      <c r="M130" s="76">
        <v>7737.45</v>
      </c>
      <c r="N130" s="76">
        <v>0</v>
      </c>
      <c r="O130" s="76"/>
      <c r="P130" s="76">
        <v>0</v>
      </c>
      <c r="Q130" s="76"/>
      <c r="R130" s="76">
        <v>0</v>
      </c>
      <c r="S130" s="76"/>
      <c r="T130" s="76">
        <v>45521.5</v>
      </c>
      <c r="U130" s="76">
        <v>43845.51</v>
      </c>
      <c r="V130" s="76"/>
      <c r="W130" s="76"/>
      <c r="X130" s="6" t="b">
        <f>AND(B130='5 lentelė'!B129,'5 lentelė'!R129&gt;0)</f>
        <v>1</v>
      </c>
      <c r="Y130" s="6">
        <v>38</v>
      </c>
    </row>
    <row r="131" spans="1:25" x14ac:dyDescent="0.25">
      <c r="A131" s="34" t="s">
        <v>606</v>
      </c>
      <c r="B131" s="34" t="s">
        <v>607</v>
      </c>
      <c r="C131" s="35" t="s">
        <v>608</v>
      </c>
      <c r="D131" s="34" t="s">
        <v>218</v>
      </c>
      <c r="E131" s="34" t="s">
        <v>552</v>
      </c>
      <c r="F131" s="34" t="s">
        <v>316</v>
      </c>
      <c r="G131" s="34" t="s">
        <v>602</v>
      </c>
      <c r="H131" s="34" t="s">
        <v>191</v>
      </c>
      <c r="I131" s="34">
        <v>0</v>
      </c>
      <c r="J131" s="76">
        <v>920732.19000000018</v>
      </c>
      <c r="K131" s="42">
        <f t="shared" si="1"/>
        <v>0</v>
      </c>
      <c r="L131" s="76">
        <v>138109.82</v>
      </c>
      <c r="M131" s="76"/>
      <c r="N131" s="76">
        <v>0</v>
      </c>
      <c r="O131" s="76"/>
      <c r="P131" s="76">
        <v>0</v>
      </c>
      <c r="Q131" s="76"/>
      <c r="R131" s="76">
        <v>0</v>
      </c>
      <c r="S131" s="76"/>
      <c r="T131" s="76">
        <v>782622.37000000011</v>
      </c>
      <c r="U131" s="76"/>
      <c r="V131" s="76"/>
      <c r="W131" s="76"/>
      <c r="X131" s="6" t="b">
        <f>AND(B131='5 lentelė'!B130,'5 lentelė'!R130&gt;0)</f>
        <v>0</v>
      </c>
    </row>
    <row r="132" spans="1:25" x14ac:dyDescent="0.25">
      <c r="A132" s="34" t="s">
        <v>609</v>
      </c>
      <c r="B132" s="34" t="s">
        <v>610</v>
      </c>
      <c r="C132" s="35" t="s">
        <v>611</v>
      </c>
      <c r="D132" s="34" t="s">
        <v>218</v>
      </c>
      <c r="E132" s="34" t="s">
        <v>552</v>
      </c>
      <c r="F132" s="34" t="s">
        <v>316</v>
      </c>
      <c r="G132" s="34" t="s">
        <v>602</v>
      </c>
      <c r="H132" s="34" t="s">
        <v>191</v>
      </c>
      <c r="I132" s="34">
        <v>0</v>
      </c>
      <c r="J132" s="76">
        <v>296511.84999999998</v>
      </c>
      <c r="K132" s="76">
        <f t="shared" si="1"/>
        <v>0</v>
      </c>
      <c r="L132" s="76">
        <v>44476.78</v>
      </c>
      <c r="M132" s="76"/>
      <c r="N132" s="76">
        <v>0</v>
      </c>
      <c r="O132" s="76"/>
      <c r="P132" s="76">
        <v>0</v>
      </c>
      <c r="Q132" s="76"/>
      <c r="R132" s="76">
        <v>0</v>
      </c>
      <c r="S132" s="76"/>
      <c r="T132" s="76">
        <v>252035.07</v>
      </c>
      <c r="U132" s="76"/>
      <c r="V132" s="76"/>
      <c r="W132" s="76"/>
      <c r="X132" s="6" t="b">
        <f>AND(B132='5 lentelė'!B131,'5 lentelė'!R131&gt;0)</f>
        <v>0</v>
      </c>
    </row>
    <row r="133" spans="1:25" ht="25.5" x14ac:dyDescent="0.25">
      <c r="A133" s="34" t="s">
        <v>612</v>
      </c>
      <c r="B133" s="34" t="s">
        <v>613</v>
      </c>
      <c r="C133" s="35" t="s">
        <v>614</v>
      </c>
      <c r="D133" s="34" t="s">
        <v>194</v>
      </c>
      <c r="E133" s="34" t="s">
        <v>552</v>
      </c>
      <c r="F133" s="34" t="s">
        <v>281</v>
      </c>
      <c r="G133" s="34" t="s">
        <v>602</v>
      </c>
      <c r="H133" s="34" t="s">
        <v>191</v>
      </c>
      <c r="I133" s="34">
        <v>0</v>
      </c>
      <c r="J133" s="76">
        <v>351002.55</v>
      </c>
      <c r="K133" s="76">
        <f t="shared" si="1"/>
        <v>369623.38</v>
      </c>
      <c r="L133" s="76">
        <v>52650.39</v>
      </c>
      <c r="M133" s="76">
        <v>131523.31</v>
      </c>
      <c r="N133" s="76">
        <v>0</v>
      </c>
      <c r="O133" s="76"/>
      <c r="P133" s="76">
        <v>0</v>
      </c>
      <c r="Q133" s="76"/>
      <c r="R133" s="76">
        <v>0</v>
      </c>
      <c r="S133" s="76"/>
      <c r="T133" s="76">
        <v>298352.15999999997</v>
      </c>
      <c r="U133" s="76">
        <v>238100.07</v>
      </c>
      <c r="V133" s="76"/>
      <c r="W133" s="76"/>
      <c r="X133" s="6" t="b">
        <f>AND(B133='5 lentelė'!B132,'5 lentelė'!R132&gt;0)</f>
        <v>0</v>
      </c>
    </row>
    <row r="134" spans="1:25" x14ac:dyDescent="0.25">
      <c r="A134" s="34" t="s">
        <v>615</v>
      </c>
      <c r="B134" s="34" t="s">
        <v>616</v>
      </c>
      <c r="C134" s="35" t="s">
        <v>617</v>
      </c>
      <c r="D134" s="34" t="s">
        <v>187</v>
      </c>
      <c r="E134" s="34" t="s">
        <v>552</v>
      </c>
      <c r="F134" s="34" t="s">
        <v>415</v>
      </c>
      <c r="G134" s="34" t="s">
        <v>602</v>
      </c>
      <c r="H134" s="34" t="s">
        <v>191</v>
      </c>
      <c r="I134" s="34">
        <v>0</v>
      </c>
      <c r="J134" s="76">
        <v>419348</v>
      </c>
      <c r="K134" s="76">
        <f t="shared" si="1"/>
        <v>375820.70999999996</v>
      </c>
      <c r="L134" s="76">
        <v>62902.2</v>
      </c>
      <c r="M134" s="76">
        <v>54273.11</v>
      </c>
      <c r="N134" s="76">
        <v>0</v>
      </c>
      <c r="O134" s="76"/>
      <c r="P134" s="76">
        <v>0</v>
      </c>
      <c r="Q134" s="76"/>
      <c r="R134" s="76">
        <v>0</v>
      </c>
      <c r="S134" s="76"/>
      <c r="T134" s="76">
        <v>356445.8</v>
      </c>
      <c r="U134" s="76">
        <v>321547.59999999998</v>
      </c>
      <c r="V134" s="76"/>
      <c r="W134" s="76"/>
      <c r="X134" s="6" t="b">
        <f>AND(B134='5 lentelė'!B133,'5 lentelė'!R133&gt;0)</f>
        <v>0</v>
      </c>
    </row>
    <row r="135" spans="1:25" ht="38.25" x14ac:dyDescent="0.25">
      <c r="A135" s="34" t="s">
        <v>618</v>
      </c>
      <c r="B135" s="34" t="s">
        <v>619</v>
      </c>
      <c r="C135" s="35" t="s">
        <v>620</v>
      </c>
      <c r="D135" s="34" t="s">
        <v>187</v>
      </c>
      <c r="E135" s="34" t="s">
        <v>552</v>
      </c>
      <c r="F135" s="34" t="s">
        <v>415</v>
      </c>
      <c r="G135" s="34" t="s">
        <v>602</v>
      </c>
      <c r="H135" s="34" t="s">
        <v>191</v>
      </c>
      <c r="I135" s="34">
        <v>0</v>
      </c>
      <c r="J135" s="76">
        <v>129411.77</v>
      </c>
      <c r="K135" s="76">
        <f t="shared" si="1"/>
        <v>0</v>
      </c>
      <c r="L135" s="76">
        <v>19411.77</v>
      </c>
      <c r="M135" s="76"/>
      <c r="N135" s="76">
        <v>0</v>
      </c>
      <c r="O135" s="76"/>
      <c r="P135" s="76">
        <v>0</v>
      </c>
      <c r="Q135" s="76"/>
      <c r="R135" s="76">
        <v>0</v>
      </c>
      <c r="S135" s="76"/>
      <c r="T135" s="76">
        <v>110000</v>
      </c>
      <c r="U135" s="76"/>
      <c r="V135" s="76"/>
      <c r="W135" s="76"/>
      <c r="X135" s="6" t="b">
        <f>AND(B135='5 lentelė'!B134,'5 lentelė'!R134&gt;0)</f>
        <v>0</v>
      </c>
    </row>
  </sheetData>
  <autoFilter ref="A1:Y135"/>
  <mergeCells count="9">
    <mergeCell ref="A2:I2"/>
    <mergeCell ref="J2:W2"/>
    <mergeCell ref="J3:K3"/>
    <mergeCell ref="L3:M3"/>
    <mergeCell ref="N3:O3"/>
    <mergeCell ref="P3:Q3"/>
    <mergeCell ref="R3:S3"/>
    <mergeCell ref="T3:U3"/>
    <mergeCell ref="V3:W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Zeros="0" workbookViewId="0">
      <selection activeCell="G29" sqref="G29"/>
    </sheetView>
  </sheetViews>
  <sheetFormatPr defaultRowHeight="15" x14ac:dyDescent="0.25"/>
  <cols>
    <col min="1" max="1" width="21.28515625" customWidth="1"/>
    <col min="2" max="2" width="44.7109375" customWidth="1"/>
    <col min="3" max="3" width="9.85546875" customWidth="1"/>
    <col min="4" max="4" width="10.140625" customWidth="1"/>
    <col min="5" max="5" width="12.5703125" customWidth="1"/>
    <col min="6" max="6" width="13.28515625" customWidth="1"/>
    <col min="7" max="7" width="13.5703125" customWidth="1"/>
    <col min="8" max="9" width="10.7109375" customWidth="1"/>
    <col min="13" max="13" width="23.5703125" customWidth="1"/>
  </cols>
  <sheetData>
    <row r="1" spans="1:13" ht="15.75" x14ac:dyDescent="0.25">
      <c r="A1" s="1" t="s">
        <v>55</v>
      </c>
    </row>
    <row r="2" spans="1:13" x14ac:dyDescent="0.25">
      <c r="A2" s="22"/>
      <c r="B2" s="23" t="s">
        <v>2</v>
      </c>
      <c r="C2" s="81">
        <v>41640</v>
      </c>
      <c r="D2" s="81">
        <v>42005</v>
      </c>
      <c r="E2" s="81">
        <v>42370</v>
      </c>
      <c r="F2" s="81">
        <v>42736</v>
      </c>
      <c r="G2" s="81">
        <v>43101</v>
      </c>
      <c r="H2" s="81">
        <v>43466</v>
      </c>
      <c r="I2" s="81">
        <v>43831</v>
      </c>
    </row>
    <row r="3" spans="1:13" s="6" customFormat="1" ht="54" customHeight="1" x14ac:dyDescent="0.25">
      <c r="A3" s="16" t="s">
        <v>56</v>
      </c>
      <c r="B3" s="16" t="s">
        <v>57</v>
      </c>
      <c r="C3" s="24"/>
      <c r="D3" s="24"/>
      <c r="E3" s="24"/>
      <c r="F3" s="24"/>
      <c r="G3" s="24"/>
      <c r="H3" s="24"/>
      <c r="I3" s="24"/>
      <c r="M3" s="83">
        <v>42370</v>
      </c>
    </row>
    <row r="4" spans="1:13" ht="16.5" customHeight="1" x14ac:dyDescent="0.25">
      <c r="A4" s="84" t="s">
        <v>260</v>
      </c>
      <c r="B4" s="85" t="s">
        <v>638</v>
      </c>
      <c r="C4" s="86"/>
      <c r="D4" s="86"/>
      <c r="E4" s="87">
        <f>SUMIFS('4 lentelė'!$O$7:$O$134,'4 lentelė'!$G$7:$G$134,$A4,'4 lentelė'!$R$7:$R$134,"&gt;=" &amp;$M$3,'4 lentelė'!$R$7:$R$134,"&lt;=" &amp;$M$4)</f>
        <v>0</v>
      </c>
      <c r="F4" s="87">
        <f>SUMIFS('4 lentelė'!$O$7:$O$134,'4 lentelė'!$G$7:$G$134,$A4,'4 lentelė'!$R$7:$R$134,"&gt;=" &amp;$M$5,'4 lentelė'!$R$7:$R$134,"&lt;=" &amp;$M$6)+E4</f>
        <v>0</v>
      </c>
      <c r="G4" s="87">
        <f>SUMIFS('4 lentelė'!$O$7:$O$134,'4 lentelė'!$G$7:$G$134,$A4,'4 lentelė'!$R$7:$R$134,"&gt;=" &amp;$M$7,'4 lentelė'!$R$7:$R$134,"&lt;=" &amp;$M$8)+F4</f>
        <v>0</v>
      </c>
      <c r="H4" s="87">
        <f>SUMIFS('4 lentelė'!$O$7:$O$134,'4 lentelė'!$G$7:$G$134,D4,'4 lentelė'!$R$7:$R$134,H2)</f>
        <v>0</v>
      </c>
      <c r="I4" s="87">
        <f>SUMIFS('4 lentelė'!$O$7:$O$134,'4 lentelė'!$G$7:$G$134,E4,'4 lentelė'!$R$7:$R$134,I2)</f>
        <v>0</v>
      </c>
      <c r="M4" s="83">
        <v>42735</v>
      </c>
    </row>
    <row r="5" spans="1:13" x14ac:dyDescent="0.25">
      <c r="A5" s="84" t="s">
        <v>271</v>
      </c>
      <c r="B5" s="85" t="s">
        <v>640</v>
      </c>
      <c r="C5" s="86"/>
      <c r="D5" s="86"/>
      <c r="E5" s="87">
        <f>SUMIFS('4 lentelė'!$O$7:$O$134,'4 lentelė'!$G$7:$G$134,$A5,'4 lentelė'!$R$7:$R$134,"&gt;=" &amp;$M$3,'4 lentelė'!$R$7:$R$134,"&lt;=" &amp;$M$4)</f>
        <v>0</v>
      </c>
      <c r="F5" s="87">
        <f>SUMIFS('4 lentelė'!$O$7:$O$134,'4 lentelė'!$G$7:$G$134,$A5,'4 lentelė'!$R$7:$R$134,"&gt;=" &amp;$M$5,'4 lentelė'!$R$7:$R$134,"&lt;=" &amp;$M$6)+E5</f>
        <v>111269</v>
      </c>
      <c r="G5" s="87">
        <f>SUMIFS('4 lentelė'!$O$7:$O$134,'4 lentelė'!$G$7:$G$134,$A5,'4 lentelė'!$R$7:$R$134,"&gt;=" &amp;$M$7,'4 lentelė'!$R$7:$R$134,"&lt;=" &amp;$M$8)+F5</f>
        <v>209878</v>
      </c>
      <c r="H5" s="87">
        <f>SUMIFS('4 lentelė'!$O$7:$O$134,'4 lentelė'!$G$7:$G$134,D5,'4 lentelė'!$R$7:$R$134,H3)</f>
        <v>0</v>
      </c>
      <c r="I5" s="87">
        <f>SUMIFS('4 lentelė'!$O$7:$O$134,'4 lentelė'!$G$7:$G$134,E5,'4 lentelė'!$R$7:$R$134,I3)</f>
        <v>0</v>
      </c>
      <c r="M5" s="83">
        <v>42736</v>
      </c>
    </row>
    <row r="6" spans="1:13" ht="24" x14ac:dyDescent="0.25">
      <c r="A6" s="84" t="s">
        <v>287</v>
      </c>
      <c r="B6" s="85" t="s">
        <v>641</v>
      </c>
      <c r="C6" s="88"/>
      <c r="D6" s="88"/>
      <c r="E6" s="87">
        <f>SUMIFS('4 lentelė'!$O$7:$O$134,'4 lentelė'!$G$7:$G$134,$A6,'4 lentelė'!$R$7:$R$134,"&gt;=" &amp;$M$3,'4 lentelė'!$R$7:$R$134,"&lt;=" &amp;$M$4)</f>
        <v>0</v>
      </c>
      <c r="F6" s="87">
        <f>SUMIFS('4 lentelė'!$O$7:$O$134,'4 lentelė'!$G$7:$G$134,$A6,'4 lentelė'!$R$7:$R$134,"&gt;=" &amp;$M$5,'4 lentelė'!$R$7:$R$134,"&lt;=" &amp;$M$6)+E6</f>
        <v>0</v>
      </c>
      <c r="G6" s="87">
        <f>SUMIFS('4 lentelė'!$O$7:$O$134,'4 lentelė'!$G$7:$G$134,$A6,'4 lentelė'!$R$7:$R$134,"&gt;=" &amp;$M$7,'4 lentelė'!$R$7:$R$134,"&lt;=" &amp;$M$8)+F6</f>
        <v>679119</v>
      </c>
      <c r="H6" s="87">
        <f>SUMIFS('4 lentelė'!$O$7:$O$134,'4 lentelė'!$G$7:$G$134,D6,'4 lentelė'!$R$7:$R$134,H4)</f>
        <v>0</v>
      </c>
      <c r="I6" s="87">
        <f>SUMIFS('4 lentelė'!$O$7:$O$134,'4 lentelė'!$G$7:$G$134,E6,'4 lentelė'!$R$7:$R$134,I4)</f>
        <v>0</v>
      </c>
      <c r="M6" s="83">
        <v>43100</v>
      </c>
    </row>
    <row r="7" spans="1:13" x14ac:dyDescent="0.25">
      <c r="A7" s="84" t="s">
        <v>264</v>
      </c>
      <c r="B7" s="85" t="s">
        <v>639</v>
      </c>
      <c r="C7" s="86"/>
      <c r="D7" s="86"/>
      <c r="E7" s="87">
        <f>SUMIFS('4 lentelė'!$O$7:$O$134,'4 lentelė'!$G$7:$G$134,$A7,'4 lentelė'!$R$7:$R$134,"&gt;=" &amp;$M$3,'4 lentelė'!$R$7:$R$134,"&lt;=" &amp;$M$4)</f>
        <v>0</v>
      </c>
      <c r="F7" s="87">
        <f>SUMIFS('4 lentelė'!$O$7:$O$134,'4 lentelė'!$G$7:$G$134,$A7,'4 lentelė'!$R$7:$R$134,"&gt;=" &amp;$M$5,'4 lentelė'!$R$7:$R$134,"&lt;=" &amp;$M$6)+E7</f>
        <v>10115</v>
      </c>
      <c r="G7" s="87">
        <f>SUMIFS('4 lentelė'!$O$7:$O$134,'4 lentelė'!$G$7:$G$134,$A7,'4 lentelė'!$R$7:$R$134,"&gt;=" &amp;$M$7,'4 lentelė'!$R$7:$R$134,"&lt;=" &amp;$M$8)+F7</f>
        <v>10115</v>
      </c>
      <c r="H7" s="87">
        <f>SUMIFS('4 lentelė'!$O$7:$O$134,'4 lentelė'!$G$7:$G$134,D7,'4 lentelė'!$R$7:$R$134,H5)</f>
        <v>0</v>
      </c>
      <c r="I7" s="87">
        <f>SUMIFS('4 lentelė'!$O$7:$O$134,'4 lentelė'!$G$7:$G$134,E7,'4 lentelė'!$R$7:$R$134,I5)</f>
        <v>0</v>
      </c>
      <c r="M7" s="83">
        <v>43101</v>
      </c>
    </row>
    <row r="8" spans="1:13" x14ac:dyDescent="0.25">
      <c r="A8" s="84" t="s">
        <v>583</v>
      </c>
      <c r="B8" s="85" t="s">
        <v>629</v>
      </c>
      <c r="C8" s="86"/>
      <c r="D8" s="86"/>
      <c r="E8" s="87">
        <f>SUMIFS('4 lentelė'!$O$7:$O$134,'4 lentelė'!$G$7:$G$134,$A8,'4 lentelė'!$R$7:$R$134,"&gt;=" &amp;$M$3,'4 lentelė'!$R$7:$R$134,"&lt;=" &amp;$M$4)</f>
        <v>0</v>
      </c>
      <c r="F8" s="87">
        <f>SUMIFS('4 lentelė'!$O$7:$O$134,'4 lentelė'!$G$7:$G$134,$A8,'4 lentelė'!$R$7:$R$134,"&gt;=" &amp;$M$5,'4 lentelė'!$R$7:$R$134,"&lt;=" &amp;$M$6)+E8</f>
        <v>1428940.54</v>
      </c>
      <c r="G8" s="87">
        <f>SUMIFS('4 lentelė'!$O$7:$O$134,'4 lentelė'!$G$7:$G$134,$A8,'4 lentelė'!$R$7:$R$134,"&gt;=" &amp;$M$7,'4 lentelė'!$R$7:$R$134,"&lt;=" &amp;$M$8)+F8</f>
        <v>1428940.54</v>
      </c>
      <c r="H8" s="87">
        <f>SUMIFS('4 lentelė'!$O$7:$O$134,'4 lentelė'!$G$7:$G$134,D8,'4 lentelė'!$R$7:$R$134,H6)</f>
        <v>0</v>
      </c>
      <c r="I8" s="87">
        <f>SUMIFS('4 lentelė'!$O$7:$O$134,'4 lentelė'!$G$7:$G$134,E8,'4 lentelė'!$R$7:$R$134,I6)</f>
        <v>0</v>
      </c>
      <c r="M8" s="83">
        <v>43465</v>
      </c>
    </row>
    <row r="9" spans="1:13" x14ac:dyDescent="0.25">
      <c r="A9" s="84" t="s">
        <v>592</v>
      </c>
      <c r="B9" s="85" t="s">
        <v>631</v>
      </c>
      <c r="C9" s="86"/>
      <c r="D9" s="86"/>
      <c r="E9" s="87">
        <f>SUMIFS('4 lentelė'!$O$7:$O$134,'4 lentelė'!$G$7:$G$134,$A9,'4 lentelė'!$R$7:$R$134,"&gt;=" &amp;$M$3,'4 lentelė'!$R$7:$R$134,"&lt;=" &amp;$M$4)</f>
        <v>0</v>
      </c>
      <c r="F9" s="87">
        <f>SUMIFS('4 lentelė'!$O$7:$O$134,'4 lentelė'!$G$7:$G$134,$A9,'4 lentelė'!$R$7:$R$134,"&gt;=" &amp;$M$5,'4 lentelė'!$R$7:$R$134,"&lt;=" &amp;$M$6)+E9</f>
        <v>2380217.62</v>
      </c>
      <c r="G9" s="87">
        <f>SUMIFS('4 lentelė'!$O$7:$O$134,'4 lentelė'!$G$7:$G$134,$A9,'4 lentelė'!$R$7:$R$134,"&gt;=" &amp;$M$7,'4 lentelė'!$R$7:$R$134,"&lt;=" &amp;$M$8)+F9</f>
        <v>2380217.62</v>
      </c>
      <c r="H9" s="87">
        <f>SUMIFS('4 lentelė'!$O$7:$O$134,'4 lentelė'!$G$7:$G$134,D9,'4 lentelė'!$R$7:$R$134,H7)</f>
        <v>0</v>
      </c>
      <c r="I9" s="87">
        <f>SUMIFS('4 lentelė'!$O$7:$O$134,'4 lentelė'!$G$7:$G$134,E9,'4 lentelė'!$R$7:$R$134,I7)</f>
        <v>0</v>
      </c>
      <c r="M9" s="82"/>
    </row>
    <row r="10" spans="1:13" ht="24" x14ac:dyDescent="0.25">
      <c r="A10" s="84" t="s">
        <v>553</v>
      </c>
      <c r="B10" s="85" t="s">
        <v>628</v>
      </c>
      <c r="C10" s="86"/>
      <c r="D10" s="86"/>
      <c r="E10" s="87">
        <f>SUMIFS('4 lentelė'!$O$7:$O$134,'4 lentelė'!$G$7:$G$134,$A10,'4 lentelė'!$R$7:$R$134,"&gt;=" &amp;$M$3,'4 lentelė'!$R$7:$R$134,"&lt;=" &amp;$M$4)</f>
        <v>1543186.29</v>
      </c>
      <c r="F10" s="87">
        <f>SUMIFS('4 lentelė'!$O$7:$O$134,'4 lentelė'!$G$7:$G$134,$A10,'4 lentelė'!$R$7:$R$134,"&gt;=" &amp;$M$5,'4 lentelė'!$R$7:$R$134,"&lt;=" &amp;$M$6)+E10</f>
        <v>4349320.79</v>
      </c>
      <c r="G10" s="87">
        <f>SUMIFS('4 lentelė'!$O$7:$O$134,'4 lentelė'!$G$7:$G$134,$A10,'4 lentelė'!$R$7:$R$134,"&gt;=" &amp;$M$7,'4 lentelė'!$R$7:$R$134,"&lt;=" &amp;$M$8)+F10</f>
        <v>4854971.79</v>
      </c>
      <c r="H10" s="87">
        <f>SUMIFS('4 lentelė'!$O$7:$O$134,'4 lentelė'!$G$7:$G$134,D10,'4 lentelė'!$R$7:$R$134,H8)</f>
        <v>0</v>
      </c>
      <c r="I10" s="87">
        <f>SUMIFS('4 lentelė'!$O$7:$O$134,'4 lentelė'!$G$7:$G$134,E10,'4 lentelė'!$R$7:$R$134,I8)</f>
        <v>0</v>
      </c>
      <c r="M10" s="82"/>
    </row>
    <row r="11" spans="1:13" x14ac:dyDescent="0.25">
      <c r="A11" s="84" t="s">
        <v>305</v>
      </c>
      <c r="B11" s="85" t="s">
        <v>624</v>
      </c>
      <c r="C11" s="86"/>
      <c r="D11" s="86"/>
      <c r="E11" s="87">
        <f>SUMIFS('4 lentelė'!$O$7:$O$134,'4 lentelė'!$G$7:$G$134,$A11,'4 lentelė'!$R$7:$R$134,"&gt;=" &amp;$M$3,'4 lentelė'!$R$7:$R$134,"&lt;=" &amp;$M$4)</f>
        <v>0</v>
      </c>
      <c r="F11" s="87">
        <f>SUMIFS('4 lentelė'!$O$7:$O$134,'4 lentelė'!$G$7:$G$134,$A11,'4 lentelė'!$R$7:$R$134,"&gt;=" &amp;$M$5,'4 lentelė'!$R$7:$R$134,"&lt;=" &amp;$M$6)+E11</f>
        <v>744687.06</v>
      </c>
      <c r="G11" s="87">
        <f>SUMIFS('4 lentelė'!$O$7:$O$134,'4 lentelė'!$G$7:$G$134,$A11,'4 lentelė'!$R$7:$R$134,"&gt;=" &amp;$M$7,'4 lentelė'!$R$7:$R$134,"&lt;=" &amp;$M$8)+F11</f>
        <v>1030281.1100000001</v>
      </c>
      <c r="H11" s="87">
        <f>SUMIFS('4 lentelė'!$O$7:$O$134,'4 lentelė'!$G$7:$G$134,D11,'4 lentelė'!$R$7:$R$134,H9)</f>
        <v>0</v>
      </c>
      <c r="I11" s="87">
        <f>SUMIFS('4 lentelė'!$O$7:$O$134,'4 lentelė'!$G$7:$G$134,E11,'4 lentelė'!$R$7:$R$134,I9)</f>
        <v>0</v>
      </c>
      <c r="M11" s="82"/>
    </row>
    <row r="12" spans="1:13" ht="24" x14ac:dyDescent="0.25">
      <c r="A12" s="84" t="s">
        <v>326</v>
      </c>
      <c r="B12" s="85" t="s">
        <v>622</v>
      </c>
      <c r="C12" s="22"/>
      <c r="D12" s="86"/>
      <c r="E12" s="87">
        <f>SUMIFS('4 lentelė'!$O$7:$O$134,'4 lentelė'!$G$7:$G$134,$A12,'4 lentelė'!$R$7:$R$134,"&gt;=" &amp;$M$3,'4 lentelė'!$R$7:$R$134,"&lt;=" &amp;$M$4)</f>
        <v>0</v>
      </c>
      <c r="F12" s="87">
        <f>SUMIFS('4 lentelė'!$O$7:$O$134,'4 lentelė'!$G$7:$G$134,$A12,'4 lentelė'!$R$7:$R$134,"&gt;=" &amp;$M$5,'4 lentelė'!$R$7:$R$134,"&lt;=" &amp;$M$6)+E12</f>
        <v>396886.69</v>
      </c>
      <c r="G12" s="87">
        <f>SUMIFS('4 lentelė'!$O$7:$O$134,'4 lentelė'!$G$7:$G$134,$A12,'4 lentelė'!$R$7:$R$134,"&gt;=" &amp;$M$7,'4 lentelė'!$R$7:$R$134,"&lt;=" &amp;$M$8)+F12</f>
        <v>396886.69</v>
      </c>
      <c r="H12" s="87">
        <f>SUMIFS('4 lentelė'!$O$7:$O$134,'4 lentelė'!$G$7:$G$134,D12,'4 lentelė'!$R$7:$R$134,H10)</f>
        <v>0</v>
      </c>
      <c r="I12" s="87">
        <f>SUMIFS('4 lentelė'!$O$7:$O$134,'4 lentelė'!$G$7:$G$134,E12,'4 lentelė'!$R$7:$R$134,I10)</f>
        <v>0</v>
      </c>
      <c r="M12" s="82"/>
    </row>
    <row r="13" spans="1:13" x14ac:dyDescent="0.25">
      <c r="A13" s="84" t="s">
        <v>602</v>
      </c>
      <c r="B13" s="85" t="s">
        <v>630</v>
      </c>
      <c r="C13" s="86"/>
      <c r="D13" s="86"/>
      <c r="E13" s="87">
        <f>SUMIFS('4 lentelė'!$O$7:$O$134,'4 lentelė'!$G$7:$G$134,$A13,'4 lentelė'!$R$7:$R$134,"&gt;=" &amp;$M$3,'4 lentelė'!$R$7:$R$134,"&lt;=" &amp;$M$4)</f>
        <v>0</v>
      </c>
      <c r="F13" s="87">
        <f>SUMIFS('4 lentelė'!$O$7:$O$134,'4 lentelė'!$G$7:$G$134,$A13,'4 lentelė'!$R$7:$R$134,"&gt;=" &amp;$M$5,'4 lentelė'!$R$7:$R$134,"&lt;=" &amp;$M$6)+E13</f>
        <v>1008909.6299999999</v>
      </c>
      <c r="G13" s="87">
        <f>SUMIFS('4 lentelė'!$O$7:$O$134,'4 lentelė'!$G$7:$G$134,$A13,'4 lentelė'!$R$7:$R$134,"&gt;=" &amp;$M$7,'4 lentelė'!$R$7:$R$134,"&lt;=" &amp;$M$8)+F13</f>
        <v>1008909.6299999999</v>
      </c>
      <c r="H13" s="87">
        <f>SUMIFS('4 lentelė'!$O$7:$O$134,'4 lentelė'!$G$7:$G$134,D13,'4 lentelė'!$R$7:$R$134,H11)</f>
        <v>0</v>
      </c>
      <c r="I13" s="87">
        <f>SUMIFS('4 lentelė'!$O$7:$O$134,'4 lentelė'!$G$7:$G$134,E13,'4 lentelė'!$R$7:$R$134,I11)</f>
        <v>0</v>
      </c>
      <c r="M13" s="82"/>
    </row>
    <row r="14" spans="1:13" x14ac:dyDescent="0.25">
      <c r="A14" s="84" t="s">
        <v>240</v>
      </c>
      <c r="B14" s="85" t="s">
        <v>637</v>
      </c>
      <c r="C14" s="86"/>
      <c r="D14" s="86"/>
      <c r="E14" s="87">
        <f>SUMIFS('4 lentelė'!$O$7:$O$134,'4 lentelė'!$G$7:$G$134,$A14,'4 lentelė'!$R$7:$R$134,"&gt;=" &amp;$M$3,'4 lentelė'!$R$7:$R$134,"&lt;=" &amp;$M$4)</f>
        <v>0</v>
      </c>
      <c r="F14" s="87">
        <f>SUMIFS('4 lentelė'!$O$7:$O$134,'4 lentelė'!$G$7:$G$134,$A14,'4 lentelė'!$R$7:$R$134,"&gt;=" &amp;$M$5,'4 lentelė'!$R$7:$R$134,"&lt;=" &amp;$M$6)+E14</f>
        <v>2465225</v>
      </c>
      <c r="G14" s="87">
        <f>SUMIFS('4 lentelė'!$O$7:$O$134,'4 lentelė'!$G$7:$G$134,$A14,'4 lentelė'!$R$7:$R$134,"&gt;=" &amp;$M$7,'4 lentelė'!$R$7:$R$134,"&lt;=" &amp;$M$8)+F14</f>
        <v>2710222.79</v>
      </c>
      <c r="H14" s="87">
        <f>SUMIFS('4 lentelė'!$O$7:$O$134,'4 lentelė'!$G$7:$G$134,D14,'4 lentelė'!$R$7:$R$134,H12)</f>
        <v>0</v>
      </c>
      <c r="I14" s="87">
        <f>SUMIFS('4 lentelė'!$O$7:$O$134,'4 lentelė'!$G$7:$G$134,E14,'4 lentelė'!$R$7:$R$134,I12)</f>
        <v>0</v>
      </c>
      <c r="M14" s="82"/>
    </row>
    <row r="15" spans="1:13" x14ac:dyDescent="0.25">
      <c r="A15" s="84" t="s">
        <v>296</v>
      </c>
      <c r="B15" s="85" t="s">
        <v>623</v>
      </c>
      <c r="C15" s="86"/>
      <c r="D15" s="86"/>
      <c r="E15" s="87">
        <f>SUMIFS('4 lentelė'!$O$7:$O$134,'4 lentelė'!$G$7:$G$134,$A15,'4 lentelė'!$R$7:$R$134,"&gt;=" &amp;$M$3,'4 lentelė'!$R$7:$R$134,"&lt;=" &amp;$M$4)</f>
        <v>0</v>
      </c>
      <c r="F15" s="87">
        <f>SUMIFS('4 lentelė'!$O$7:$O$134,'4 lentelė'!$G$7:$G$134,$A15,'4 lentelė'!$R$7:$R$134,"&gt;=" &amp;$M$5,'4 lentelė'!$R$7:$R$134,"&lt;=" &amp;$M$6)+E15</f>
        <v>691898.39</v>
      </c>
      <c r="G15" s="87">
        <f>SUMIFS('4 lentelė'!$O$7:$O$134,'4 lentelė'!$G$7:$G$134,$A15,'4 lentelė'!$R$7:$R$134,"&gt;=" &amp;$M$7,'4 lentelė'!$R$7:$R$134,"&lt;=" &amp;$M$8)+F15</f>
        <v>691898.39</v>
      </c>
      <c r="H15" s="87">
        <f>SUMIFS('4 lentelė'!$O$7:$O$134,'4 lentelė'!$G$7:$G$134,D15,'4 lentelė'!$R$7:$R$134,H13)</f>
        <v>0</v>
      </c>
      <c r="I15" s="87">
        <f>SUMIFS('4 lentelė'!$O$7:$O$134,'4 lentelė'!$G$7:$G$134,E15,'4 lentelė'!$R$7:$R$134,I13)</f>
        <v>0</v>
      </c>
      <c r="M15" s="82"/>
    </row>
    <row r="16" spans="1:13" x14ac:dyDescent="0.25">
      <c r="A16" s="89" t="s">
        <v>220</v>
      </c>
      <c r="B16" s="90" t="s">
        <v>647</v>
      </c>
      <c r="C16" s="88"/>
      <c r="D16" s="88"/>
      <c r="E16" s="87">
        <f>SUMIFS('4 lentelė'!$O$7:$O$134,'4 lentelė'!$G$7:$G$134,$A16,'4 lentelė'!$R$7:$R$134,"&gt;=" &amp;$M$3,'4 lentelė'!$R$7:$R$134,"&lt;=" &amp;$M$4)</f>
        <v>0</v>
      </c>
      <c r="F16" s="87">
        <f>SUMIFS('4 lentelė'!$O$7:$O$134,'4 lentelė'!$G$7:$G$134,$A16,'4 lentelė'!$R$7:$R$134,"&gt;=" &amp;$M$5,'4 lentelė'!$R$7:$R$134,"&lt;=" &amp;$M$6)+E16</f>
        <v>309426.46000000002</v>
      </c>
      <c r="G16" s="87">
        <f>SUMIFS('4 lentelė'!$O$7:$O$134,'4 lentelė'!$G$7:$G$134,$A16,'4 lentelė'!$R$7:$R$134,"&gt;=" &amp;$M$7,'4 lentelė'!$R$7:$R$134,"&lt;=" &amp;$M$8)+F16</f>
        <v>309426.46000000002</v>
      </c>
      <c r="H16" s="87">
        <f>SUMIFS('4 lentelė'!$O$7:$O$134,'4 lentelė'!$G$7:$G$134,D16,'4 lentelė'!$R$7:$R$134,H14)</f>
        <v>0</v>
      </c>
      <c r="I16" s="87">
        <f>SUMIFS('4 lentelė'!$O$7:$O$134,'4 lentelė'!$G$7:$G$134,E16,'4 lentelė'!$R$7:$R$134,I14)</f>
        <v>0</v>
      </c>
      <c r="M16" s="82"/>
    </row>
    <row r="17" spans="1:13" x14ac:dyDescent="0.25">
      <c r="A17" s="89" t="s">
        <v>201</v>
      </c>
      <c r="B17" s="90" t="s">
        <v>645</v>
      </c>
      <c r="C17" s="88"/>
      <c r="D17" s="88"/>
      <c r="E17" s="87">
        <f>SUMIFS('4 lentelė'!$O$7:$O$134,'4 lentelė'!$G$7:$G$134,$A17,'4 lentelė'!$R$7:$R$134,"&gt;=" &amp;$M$3,'4 lentelė'!$R$7:$R$134,"&lt;=" &amp;$M$4)</f>
        <v>0</v>
      </c>
      <c r="F17" s="87">
        <f>SUMIFS('4 lentelė'!$O$7:$O$134,'4 lentelė'!$G$7:$G$134,$A17,'4 lentelė'!$R$7:$R$134,"&gt;=" &amp;$M$5,'4 lentelė'!$R$7:$R$134,"&lt;=" &amp;$M$6)+E17</f>
        <v>732892.99</v>
      </c>
      <c r="G17" s="87">
        <f>SUMIFS('4 lentelė'!$O$7:$O$134,'4 lentelė'!$G$7:$G$134,$A17,'4 lentelė'!$R$7:$R$134,"&gt;=" &amp;$M$7,'4 lentelė'!$R$7:$R$134,"&lt;=" &amp;$M$8)+F17</f>
        <v>732892.99</v>
      </c>
      <c r="H17" s="87">
        <f>SUMIFS('4 lentelė'!$O$7:$O$134,'4 lentelė'!$G$7:$G$134,D17,'4 lentelė'!$R$7:$R$134,H15)</f>
        <v>0</v>
      </c>
      <c r="I17" s="87">
        <f>SUMIFS('4 lentelė'!$O$7:$O$134,'4 lentelė'!$G$7:$G$134,E17,'4 lentelė'!$R$7:$R$134,I15)</f>
        <v>0</v>
      </c>
      <c r="M17" s="82"/>
    </row>
    <row r="18" spans="1:13" x14ac:dyDescent="0.25">
      <c r="A18" s="89" t="s">
        <v>211</v>
      </c>
      <c r="B18" s="90" t="s">
        <v>646</v>
      </c>
      <c r="C18" s="88"/>
      <c r="D18" s="88"/>
      <c r="E18" s="87">
        <f>SUMIFS('4 lentelė'!$O$7:$O$134,'4 lentelė'!$G$7:$G$134,$A18,'4 lentelė'!$R$7:$R$134,"&gt;=" &amp;$M$3,'4 lentelė'!$R$7:$R$134,"&lt;=" &amp;$M$4)</f>
        <v>868900</v>
      </c>
      <c r="F18" s="87">
        <f>SUMIFS('4 lentelė'!$O$7:$O$134,'4 lentelė'!$G$7:$G$134,$A18,'4 lentelė'!$R$7:$R$134,"&gt;=" &amp;$M$5,'4 lentelė'!$R$7:$R$134,"&lt;=" &amp;$M$6)+E18</f>
        <v>868900</v>
      </c>
      <c r="G18" s="87">
        <f>SUMIFS('4 lentelė'!$O$7:$O$134,'4 lentelė'!$G$7:$G$134,$A18,'4 lentelė'!$R$7:$R$134,"&gt;=" &amp;$M$7,'4 lentelė'!$R$7:$R$134,"&lt;=" &amp;$M$8)+F18</f>
        <v>868900</v>
      </c>
      <c r="H18" s="87">
        <f>SUMIFS('4 lentelė'!$O$7:$O$134,'4 lentelė'!$G$7:$G$134,D18,'4 lentelė'!$R$7:$R$134,H16)</f>
        <v>0</v>
      </c>
      <c r="I18" s="87">
        <f>SUMIFS('4 lentelė'!$O$7:$O$134,'4 lentelė'!$G$7:$G$134,E18,'4 lentelė'!$R$7:$R$134,I16)</f>
        <v>0</v>
      </c>
      <c r="M18" s="82"/>
    </row>
    <row r="19" spans="1:13" x14ac:dyDescent="0.25">
      <c r="A19" s="84" t="s">
        <v>501</v>
      </c>
      <c r="B19" s="85" t="s">
        <v>632</v>
      </c>
      <c r="C19" s="86"/>
      <c r="D19" s="86"/>
      <c r="E19" s="87">
        <f>SUMIFS('4 lentelė'!$O$7:$O$134,'4 lentelė'!$G$7:$G$134,$A19,'4 lentelė'!$R$7:$R$134,"&gt;=" &amp;$M$3,'4 lentelė'!$R$7:$R$134,"&lt;=" &amp;$M$4)</f>
        <v>0</v>
      </c>
      <c r="F19" s="87">
        <f>SUMIFS('4 lentelė'!$O$7:$O$134,'4 lentelė'!$G$7:$G$134,$A19,'4 lentelė'!$R$7:$R$134,"&gt;=" &amp;$M$5,'4 lentelė'!$R$7:$R$134,"&lt;=" &amp;$M$6)+E19</f>
        <v>588151</v>
      </c>
      <c r="G19" s="87">
        <f>SUMIFS('4 lentelė'!$O$7:$O$134,'4 lentelė'!$G$7:$G$134,$A19,'4 lentelė'!$R$7:$R$134,"&gt;=" &amp;$M$7,'4 lentelė'!$R$7:$R$134,"&lt;=" &amp;$M$8)+F19</f>
        <v>588151</v>
      </c>
      <c r="H19" s="87">
        <f>SUMIFS('4 lentelė'!$O$7:$O$134,'4 lentelė'!$G$7:$G$134,D19,'4 lentelė'!$R$7:$R$134,H17)</f>
        <v>0</v>
      </c>
      <c r="I19" s="87">
        <f>SUMIFS('4 lentelė'!$O$7:$O$134,'4 lentelė'!$G$7:$G$134,E19,'4 lentelė'!$R$7:$R$134,I17)</f>
        <v>0</v>
      </c>
      <c r="M19" s="82"/>
    </row>
    <row r="20" spans="1:13" x14ac:dyDescent="0.25">
      <c r="A20" s="84" t="s">
        <v>518</v>
      </c>
      <c r="B20" s="85" t="s">
        <v>633</v>
      </c>
      <c r="C20" s="86"/>
      <c r="D20" s="86"/>
      <c r="E20" s="87">
        <f>SUMIFS('4 lentelė'!$O$7:$O$134,'4 lentelė'!$G$7:$G$134,$A20,'4 lentelė'!$R$7:$R$134,"&gt;=" &amp;$M$3,'4 lentelė'!$R$7:$R$134,"&lt;=" &amp;$M$4)</f>
        <v>2148120</v>
      </c>
      <c r="F20" s="87">
        <f>SUMIFS('4 lentelė'!$O$7:$O$134,'4 lentelė'!$G$7:$G$134,$A20,'4 lentelė'!$R$7:$R$134,"&gt;=" &amp;$M$5,'4 lentelė'!$R$7:$R$134,"&lt;=" &amp;$M$6)+E20</f>
        <v>2148120</v>
      </c>
      <c r="G20" s="87">
        <f>SUMIFS('4 lentelė'!$O$7:$O$134,'4 lentelė'!$G$7:$G$134,$A20,'4 lentelė'!$R$7:$R$134,"&gt;=" &amp;$M$7,'4 lentelė'!$R$7:$R$134,"&lt;=" &amp;$M$8)+F20</f>
        <v>2148120</v>
      </c>
      <c r="H20" s="87">
        <f>SUMIFS('4 lentelė'!$O$7:$O$134,'4 lentelė'!$G$7:$G$134,D20,'4 lentelė'!$R$7:$R$134,H18)</f>
        <v>0</v>
      </c>
      <c r="I20" s="87">
        <f>SUMIFS('4 lentelė'!$O$7:$O$134,'4 lentelė'!$G$7:$G$134,E20,'4 lentelė'!$R$7:$R$134,I18)</f>
        <v>0</v>
      </c>
      <c r="M20" s="82"/>
    </row>
    <row r="21" spans="1:13" ht="24" x14ac:dyDescent="0.25">
      <c r="A21" s="84" t="s">
        <v>425</v>
      </c>
      <c r="B21" s="85" t="s">
        <v>634</v>
      </c>
      <c r="C21" s="86"/>
      <c r="D21" s="86"/>
      <c r="E21" s="87">
        <f>SUMIFS('4 lentelė'!$O$7:$O$134,'4 lentelė'!$G$7:$G$134,$A21,'4 lentelė'!$R$7:$R$134,"&gt;=" &amp;$M$3,'4 lentelė'!$R$7:$R$134,"&lt;=" &amp;$M$4)</f>
        <v>0</v>
      </c>
      <c r="F21" s="87">
        <f>SUMIFS('4 lentelė'!$O$7:$O$134,'4 lentelė'!$G$7:$G$134,$A21,'4 lentelė'!$R$7:$R$134,"&gt;=" &amp;$M$5,'4 lentelė'!$R$7:$R$134,"&lt;=" &amp;$M$6)+E21</f>
        <v>0</v>
      </c>
      <c r="G21" s="87">
        <f>SUMIFS('4 lentelė'!$O$7:$O$134,'4 lentelė'!$G$7:$G$134,$A21,'4 lentelė'!$R$7:$R$134,"&gt;=" &amp;$M$7,'4 lentelė'!$R$7:$R$134,"&lt;=" &amp;$M$8)+F21</f>
        <v>345979.06</v>
      </c>
      <c r="H21" s="87">
        <f>SUMIFS('4 lentelė'!$O$7:$O$134,'4 lentelė'!$G$7:$G$134,D21,'4 lentelė'!$R$7:$R$134,H19)</f>
        <v>0</v>
      </c>
      <c r="I21" s="87">
        <f>SUMIFS('4 lentelė'!$O$7:$O$134,'4 lentelė'!$G$7:$G$134,E21,'4 lentelė'!$R$7:$R$134,I19)</f>
        <v>0</v>
      </c>
    </row>
    <row r="22" spans="1:13" x14ac:dyDescent="0.25">
      <c r="A22" s="89" t="s">
        <v>190</v>
      </c>
      <c r="B22" s="90" t="s">
        <v>644</v>
      </c>
      <c r="C22" s="88"/>
      <c r="D22" s="88"/>
      <c r="E22" s="87">
        <f>SUMIFS('4 lentelė'!$O$7:$O$134,'4 lentelė'!$G$7:$G$134,$A22,'4 lentelė'!$R$7:$R$134,"&gt;=" &amp;$M$3,'4 lentelė'!$R$7:$R$134,"&lt;=" &amp;$M$4)</f>
        <v>0</v>
      </c>
      <c r="F22" s="87">
        <f>SUMIFS('4 lentelė'!$O$7:$O$134,'4 lentelė'!$G$7:$G$134,$A22,'4 lentelė'!$R$7:$R$134,"&gt;=" &amp;$M$5,'4 lentelė'!$R$7:$R$134,"&lt;=" &amp;$M$6)+E22</f>
        <v>739970</v>
      </c>
      <c r="G22" s="87">
        <f>SUMIFS('4 lentelė'!$O$7:$O$134,'4 lentelė'!$G$7:$G$134,$A22,'4 lentelė'!$R$7:$R$134,"&gt;=" &amp;$M$7,'4 lentelė'!$R$7:$R$134,"&lt;=" &amp;$M$8)+F22</f>
        <v>1586971</v>
      </c>
      <c r="H22" s="87">
        <f>SUMIFS('4 lentelė'!$O$7:$O$134,'4 lentelė'!$G$7:$G$134,D22,'4 lentelė'!$R$7:$R$134,H20)</f>
        <v>0</v>
      </c>
      <c r="I22" s="87">
        <f>SUMIFS('4 lentelė'!$O$7:$O$134,'4 lentelė'!$G$7:$G$134,E22,'4 lentelė'!$R$7:$R$134,I20)</f>
        <v>0</v>
      </c>
    </row>
    <row r="23" spans="1:13" ht="36" x14ac:dyDescent="0.25">
      <c r="A23" s="84" t="s">
        <v>406</v>
      </c>
      <c r="B23" s="85" t="s">
        <v>635</v>
      </c>
      <c r="C23" s="86"/>
      <c r="D23" s="86"/>
      <c r="E23" s="87">
        <f>SUMIFS('4 lentelė'!$O$7:$O$134,'4 lentelė'!$G$7:$G$134,$A23,'4 lentelė'!$R$7:$R$134,"&gt;=" &amp;$M$3,'4 lentelė'!$R$7:$R$134,"&lt;=" &amp;$M$4)</f>
        <v>0</v>
      </c>
      <c r="F23" s="87">
        <f>SUMIFS('4 lentelė'!$O$7:$O$134,'4 lentelė'!$G$7:$G$134,$A23,'4 lentelė'!$R$7:$R$134,"&gt;=" &amp;$M$5,'4 lentelė'!$R$7:$R$134,"&lt;=" &amp;$M$6)+E23</f>
        <v>0</v>
      </c>
      <c r="G23" s="87">
        <f>SUMIFS('4 lentelė'!$O$7:$O$134,'4 lentelė'!$G$7:$G$134,$A23,'4 lentelė'!$R$7:$R$134,"&gt;=" &amp;$M$7,'4 lentelė'!$R$7:$R$134,"&lt;=" &amp;$M$8)+F23</f>
        <v>38048</v>
      </c>
      <c r="H23" s="87">
        <f>SUMIFS('4 lentelė'!$O$7:$O$134,'4 lentelė'!$G$7:$G$134,D23,'4 lentelė'!$R$7:$R$134,H21)</f>
        <v>0</v>
      </c>
      <c r="I23" s="87">
        <f>SUMIFS('4 lentelė'!$O$7:$O$134,'4 lentelė'!$G$7:$G$134,E23,'4 lentelė'!$R$7:$R$134,I21)</f>
        <v>0</v>
      </c>
    </row>
    <row r="24" spans="1:13" x14ac:dyDescent="0.25">
      <c r="A24" s="91" t="s">
        <v>385</v>
      </c>
      <c r="B24" s="85" t="s">
        <v>636</v>
      </c>
      <c r="C24" s="86"/>
      <c r="D24" s="86"/>
      <c r="E24" s="87">
        <f>SUMIFS('4 lentelė'!$O$7:$O$134,'4 lentelė'!$G$7:$G$134,$A24,'4 lentelė'!$R$7:$R$134,"&gt;=" &amp;$M$3,'4 lentelė'!$R$7:$R$134,"&lt;=" &amp;$M$4)</f>
        <v>0</v>
      </c>
      <c r="F24" s="87">
        <f>SUMIFS('4 lentelė'!$O$7:$O$134,'4 lentelė'!$G$7:$G$134,$A24,'4 lentelė'!$R$7:$R$134,"&gt;=" &amp;$M$5,'4 lentelė'!$R$7:$R$134,"&lt;=" &amp;$M$6)+E24</f>
        <v>0</v>
      </c>
      <c r="G24" s="87">
        <f>SUMIFS('4 lentelė'!$O$7:$O$134,'4 lentelė'!$G$7:$G$134,$A24,'4 lentelė'!$R$7:$R$134,"&gt;=" &amp;$M$7,'4 lentelė'!$R$7:$R$134,"&lt;=" &amp;$M$8)+F24</f>
        <v>422544</v>
      </c>
      <c r="H24" s="87">
        <f>SUMIFS('4 lentelė'!$O$7:$O$134,'4 lentelė'!$G$7:$G$134,D24,'4 lentelė'!$R$7:$R$134,H22)</f>
        <v>0</v>
      </c>
      <c r="I24" s="87">
        <f>SUMIFS('4 lentelė'!$O$7:$O$134,'4 lentelė'!$G$7:$G$134,E24,'4 lentelė'!$R$7:$R$134,I22)</f>
        <v>0</v>
      </c>
    </row>
    <row r="25" spans="1:13" x14ac:dyDescent="0.25">
      <c r="A25" s="84" t="s">
        <v>369</v>
      </c>
      <c r="B25" s="85" t="s">
        <v>627</v>
      </c>
      <c r="C25" s="86"/>
      <c r="D25" s="86"/>
      <c r="E25" s="87">
        <f>SUMIFS('4 lentelė'!$O$7:$O$134,'4 lentelė'!$G$7:$G$134,$A25,'4 lentelė'!$R$7:$R$134,"&gt;=" &amp;$M$3,'4 lentelė'!$R$7:$R$134,"&lt;=" &amp;$M$4)</f>
        <v>0</v>
      </c>
      <c r="F25" s="87">
        <f>SUMIFS('4 lentelė'!$O$7:$O$134,'4 lentelė'!$G$7:$G$134,$A25,'4 lentelė'!$R$7:$R$134,"&gt;=" &amp;$M$5,'4 lentelė'!$R$7:$R$134,"&lt;=" &amp;$M$6)+E25</f>
        <v>0</v>
      </c>
      <c r="G25" s="87">
        <f>SUMIFS('4 lentelė'!$O$7:$O$134,'4 lentelė'!$G$7:$G$134,$A25,'4 lentelė'!$R$7:$R$134,"&gt;=" &amp;$M$7,'4 lentelė'!$R$7:$R$134,"&lt;=" &amp;$M$8)+F25</f>
        <v>693247</v>
      </c>
      <c r="H25" s="87">
        <f>SUMIFS('4 lentelė'!$O$7:$O$134,'4 lentelė'!$G$7:$G$134,D25,'4 lentelė'!$R$7:$R$134,H23)</f>
        <v>0</v>
      </c>
      <c r="I25" s="87">
        <f>SUMIFS('4 lentelė'!$O$7:$O$134,'4 lentelė'!$G$7:$G$134,E25,'4 lentelė'!$R$7:$R$134,I23)</f>
        <v>0</v>
      </c>
    </row>
    <row r="26" spans="1:13" x14ac:dyDescent="0.25">
      <c r="A26" s="84" t="s">
        <v>338</v>
      </c>
      <c r="B26" s="85" t="s">
        <v>625</v>
      </c>
      <c r="C26" s="86"/>
      <c r="D26" s="86"/>
      <c r="E26" s="87">
        <f>SUMIFS('4 lentelė'!$O$7:$O$134,'4 lentelė'!$G$7:$G$134,$A26,'4 lentelė'!$R$7:$R$134,"&gt;=" &amp;$M$3,'4 lentelė'!$R$7:$R$134,"&lt;=" &amp;$M$4)</f>
        <v>0</v>
      </c>
      <c r="F26" s="87">
        <f>SUMIFS('4 lentelė'!$O$7:$O$134,'4 lentelė'!$G$7:$G$134,$A26,'4 lentelė'!$R$7:$R$134,"&gt;=" &amp;$M$5,'4 lentelė'!$R$7:$R$134,"&lt;=" &amp;$M$6)+E26</f>
        <v>0</v>
      </c>
      <c r="G26" s="87">
        <f>SUMIFS('4 lentelė'!$O$7:$O$134,'4 lentelė'!$G$7:$G$134,$A26,'4 lentelė'!$R$7:$R$134,"&gt;=" &amp;$M$7,'4 lentelė'!$R$7:$R$134,"&lt;=" &amp;$M$8)+F26</f>
        <v>1208372</v>
      </c>
      <c r="H26" s="87">
        <f>SUMIFS('4 lentelė'!$O$7:$O$134,'4 lentelė'!$G$7:$G$134,D26,'4 lentelė'!$R$7:$R$134,H24)</f>
        <v>0</v>
      </c>
      <c r="I26" s="87">
        <f>SUMIFS('4 lentelė'!$O$7:$O$134,'4 lentelė'!$G$7:$G$134,E26,'4 lentelė'!$R$7:$R$134,I24)</f>
        <v>0</v>
      </c>
    </row>
    <row r="27" spans="1:13" x14ac:dyDescent="0.25">
      <c r="A27" s="84" t="s">
        <v>353</v>
      </c>
      <c r="B27" s="85" t="s">
        <v>626</v>
      </c>
      <c r="C27" s="86"/>
      <c r="D27" s="86"/>
      <c r="E27" s="87">
        <f>SUMIFS('4 lentelė'!$O$7:$O$134,'4 lentelė'!$G$7:$G$134,$A27,'4 lentelė'!$R$7:$R$134,"&gt;=" &amp;$M$3,'4 lentelė'!$R$7:$R$134,"&lt;=" &amp;$M$4)</f>
        <v>0</v>
      </c>
      <c r="F27" s="87">
        <f>SUMIFS('4 lentelė'!$O$7:$O$134,'4 lentelė'!$G$7:$G$134,$A27,'4 lentelė'!$R$7:$R$134,"&gt;=" &amp;$M$5,'4 lentelė'!$R$7:$R$134,"&lt;=" &amp;$M$6)+E27</f>
        <v>342416</v>
      </c>
      <c r="G27" s="87">
        <f>SUMIFS('4 lentelė'!$O$7:$O$134,'4 lentelė'!$G$7:$G$134,$A27,'4 lentelė'!$R$7:$R$134,"&gt;=" &amp;$M$7,'4 lentelė'!$R$7:$R$134,"&lt;=" &amp;$M$8)+F27</f>
        <v>555149</v>
      </c>
      <c r="H27" s="87">
        <f>SUMIFS('4 lentelė'!$O$7:$O$134,'4 lentelė'!$G$7:$G$134,D27,'4 lentelė'!$R$7:$R$134,H25)</f>
        <v>0</v>
      </c>
      <c r="I27" s="87">
        <f>SUMIFS('4 lentelė'!$O$7:$O$134,'4 lentelė'!$G$7:$G$134,E27,'4 lentelė'!$R$7:$R$134,I25)</f>
        <v>0</v>
      </c>
    </row>
    <row r="28" spans="1:13" ht="24" x14ac:dyDescent="0.25">
      <c r="A28" s="84" t="s">
        <v>538</v>
      </c>
      <c r="B28" s="85" t="s">
        <v>642</v>
      </c>
      <c r="C28" s="88"/>
      <c r="D28" s="88"/>
      <c r="E28" s="87">
        <f>SUMIFS('4 lentelė'!$O$7:$O$134,'4 lentelė'!$G$7:$G$134,$A28,'4 lentelė'!$R$7:$R$134,"&gt;=" &amp;$M$3,'4 lentelė'!$R$7:$R$134,"&lt;=" &amp;$M$4)</f>
        <v>0</v>
      </c>
      <c r="F28" s="87">
        <f>SUMIFS('4 lentelė'!$O$7:$O$134,'4 lentelė'!$G$7:$G$134,$A28,'4 lentelė'!$R$7:$R$134,"&gt;=" &amp;$M$5,'4 lentelė'!$R$7:$R$134,"&lt;=" &amp;$M$6)+E28</f>
        <v>0</v>
      </c>
      <c r="G28" s="87">
        <f>SUMIFS('4 lentelė'!$O$7:$O$134,'4 lentelė'!$G$7:$G$134,$A28,'4 lentelė'!$R$7:$R$134,"&gt;=" &amp;$M$7,'4 lentelė'!$R$7:$R$134,"&lt;=" &amp;$M$8)+F28</f>
        <v>433500</v>
      </c>
      <c r="H28" s="87">
        <f>SUMIFS('4 lentelė'!$O$7:$O$134,'4 lentelė'!$G$7:$G$134,D28,'4 lentelė'!$R$7:$R$134,H26)</f>
        <v>0</v>
      </c>
      <c r="I28" s="87">
        <f>SUMIFS('4 lentelė'!$O$7:$O$134,'4 lentelė'!$G$7:$G$134,E28,'4 lentelė'!$R$7:$R$134,I26)</f>
        <v>0</v>
      </c>
    </row>
    <row r="29" spans="1:13" x14ac:dyDescent="0.25">
      <c r="A29" s="84" t="s">
        <v>228</v>
      </c>
      <c r="B29" s="85" t="s">
        <v>643</v>
      </c>
      <c r="C29" s="88"/>
      <c r="D29" s="88"/>
      <c r="E29" s="92"/>
      <c r="F29" s="92"/>
      <c r="G29" s="92">
        <v>2851772</v>
      </c>
      <c r="H29" s="92"/>
      <c r="I29" s="92"/>
    </row>
    <row r="30" spans="1:13" x14ac:dyDescent="0.25">
      <c r="A30" s="136" t="s">
        <v>650</v>
      </c>
      <c r="B30" s="136"/>
      <c r="C30" s="103">
        <f>SUM(C3:C29)</f>
        <v>0</v>
      </c>
      <c r="D30" s="103">
        <f t="shared" ref="D30:I30" si="0">SUM(D3:D29)</f>
        <v>0</v>
      </c>
      <c r="E30" s="103">
        <f t="shared" si="0"/>
        <v>4560206.29</v>
      </c>
      <c r="F30" s="103">
        <f t="shared" si="0"/>
        <v>19317346.170000002</v>
      </c>
      <c r="G30" s="103">
        <f t="shared" si="0"/>
        <v>28184513.069999997</v>
      </c>
      <c r="H30" s="103">
        <f t="shared" si="0"/>
        <v>0</v>
      </c>
      <c r="I30" s="103">
        <f t="shared" si="0"/>
        <v>0</v>
      </c>
    </row>
  </sheetData>
  <sortState ref="A3:I29">
    <sortCondition ref="A3:A29"/>
  </sortState>
  <mergeCells count="1">
    <mergeCell ref="A30:B3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34" workbookViewId="0">
      <selection activeCell="G48" sqref="G48"/>
    </sheetView>
  </sheetViews>
  <sheetFormatPr defaultRowHeight="15" x14ac:dyDescent="0.25"/>
  <cols>
    <col min="1" max="1" width="9.140625" style="13"/>
    <col min="2" max="2" width="72" customWidth="1"/>
    <col min="3" max="3" width="19.7109375" customWidth="1"/>
    <col min="4" max="4" width="24.28515625" customWidth="1"/>
  </cols>
  <sheetData>
    <row r="1" spans="1:4" ht="15.75" x14ac:dyDescent="0.25">
      <c r="A1" s="137" t="s">
        <v>58</v>
      </c>
      <c r="B1" s="137"/>
      <c r="C1" s="137"/>
      <c r="D1" s="137"/>
    </row>
    <row r="2" spans="1:4" ht="56.25" customHeight="1" x14ac:dyDescent="0.25">
      <c r="A2" s="33" t="s">
        <v>1</v>
      </c>
      <c r="B2" s="33" t="s">
        <v>5</v>
      </c>
      <c r="C2" s="33" t="s">
        <v>59</v>
      </c>
      <c r="D2" s="33" t="s">
        <v>60</v>
      </c>
    </row>
    <row r="3" spans="1:4" x14ac:dyDescent="0.25">
      <c r="A3" s="93">
        <v>1</v>
      </c>
      <c r="B3" s="94" t="s">
        <v>61</v>
      </c>
      <c r="C3" s="95">
        <f>COUNTIFS('5 lentelė'!$B$7:$B$134,"???????-01????-????",'5 lentelė'!$R$7:$R$134,"&gt;0")</f>
        <v>0</v>
      </c>
      <c r="D3" s="98">
        <f>SUMIFS('7 lentelė'!$K$5:$K$135,'7 lentelė'!$X$5:$X$135,TRUE,'7 lentelė'!$Y$5:$Y$135,A3)</f>
        <v>0</v>
      </c>
    </row>
    <row r="4" spans="1:4" x14ac:dyDescent="0.25">
      <c r="A4" s="93">
        <v>2</v>
      </c>
      <c r="B4" s="94" t="s">
        <v>62</v>
      </c>
      <c r="C4" s="95">
        <f>COUNTIFS('5 lentelė'!$B$7:$B$134,"???????-02????-????",'5 lentelė'!$R$7:$R$134,"&gt;0")</f>
        <v>0</v>
      </c>
      <c r="D4" s="98">
        <f>SUMIFS('7 lentelė'!$K$5:$K$135,'7 lentelė'!$X$5:$X$135,TRUE,'7 lentelė'!$Y$5:$Y$135,A4)</f>
        <v>0</v>
      </c>
    </row>
    <row r="5" spans="1:4" x14ac:dyDescent="0.25">
      <c r="A5" s="93">
        <v>3</v>
      </c>
      <c r="B5" s="94" t="s">
        <v>63</v>
      </c>
      <c r="C5" s="95">
        <f>COUNTIFS('5 lentelė'!$B$7:$B$134,"???????-03????-????",'5 lentelė'!$R$7:$R$134,"&gt;0")</f>
        <v>0</v>
      </c>
      <c r="D5" s="98">
        <f>SUMIFS('7 lentelė'!$K$5:$K$135,'7 lentelė'!$X$5:$X$135,TRUE,'7 lentelė'!$Y$5:$Y$135,A5)</f>
        <v>0</v>
      </c>
    </row>
    <row r="6" spans="1:4" x14ac:dyDescent="0.25">
      <c r="A6" s="93">
        <v>4</v>
      </c>
      <c r="B6" s="94" t="s">
        <v>64</v>
      </c>
      <c r="C6" s="95">
        <f>COUNTIFS('5 lentelė'!$B$7:$B$134,"???????-04????-????",'5 lentelė'!$R$7:$R$134,"&gt;0")</f>
        <v>0</v>
      </c>
      <c r="D6" s="98">
        <f>SUMIFS('7 lentelė'!$K$5:$K$135,'7 lentelė'!$X$5:$X$135,TRUE,'7 lentelė'!$Y$5:$Y$135,A6)</f>
        <v>0</v>
      </c>
    </row>
    <row r="7" spans="1:4" x14ac:dyDescent="0.25">
      <c r="A7" s="93">
        <v>5</v>
      </c>
      <c r="B7" s="94" t="s">
        <v>65</v>
      </c>
      <c r="C7" s="95">
        <f>COUNTIFS('5 lentelė'!$B$7:$B$134,"???????-05????-????",'5 lentelė'!$R$7:$R$134,"&gt;0")</f>
        <v>0</v>
      </c>
      <c r="D7" s="98">
        <f>SUMIFS('7 lentelė'!$K$5:$K$135,'7 lentelė'!$X$5:$X$135,TRUE,'7 lentelė'!$Y$5:$Y$135,A7)</f>
        <v>0</v>
      </c>
    </row>
    <row r="8" spans="1:4" x14ac:dyDescent="0.25">
      <c r="A8" s="93">
        <v>6</v>
      </c>
      <c r="B8" s="94" t="s">
        <v>66</v>
      </c>
      <c r="C8" s="95">
        <f>COUNTIFS('5 lentelė'!$B$7:$B$134,"???????-06????-????",'5 lentelė'!$R$7:$R$134,"&gt;0")</f>
        <v>0</v>
      </c>
      <c r="D8" s="98">
        <f>SUMIFS('7 lentelė'!$K$5:$K$135,'7 lentelė'!$X$5:$X$135,TRUE,'7 lentelė'!$Y$5:$Y$135,A8)</f>
        <v>0</v>
      </c>
    </row>
    <row r="9" spans="1:4" x14ac:dyDescent="0.25">
      <c r="A9" s="93">
        <v>7</v>
      </c>
      <c r="B9" s="94" t="s">
        <v>67</v>
      </c>
      <c r="C9" s="95">
        <f>COUNTIFS('5 lentelė'!$B$7:$B$134,"???????-07????-????",'5 lentelė'!$R$7:$R$134,"&gt;0")</f>
        <v>0</v>
      </c>
      <c r="D9" s="98">
        <f>SUMIFS('7 lentelė'!$K$5:$K$135,'7 lentelė'!$X$5:$X$135,TRUE,'7 lentelė'!$Y$5:$Y$135,A9)</f>
        <v>0</v>
      </c>
    </row>
    <row r="10" spans="1:4" x14ac:dyDescent="0.25">
      <c r="A10" s="93">
        <v>8</v>
      </c>
      <c r="B10" s="94" t="s">
        <v>68</v>
      </c>
      <c r="C10" s="95">
        <f>COUNTIFS('5 lentelė'!$B$7:$B$134,"???????-08????-????",'5 lentelė'!$R$7:$R$134,"&gt;0")</f>
        <v>0</v>
      </c>
      <c r="D10" s="98">
        <f>SUMIFS('7 lentelė'!$K$5:$K$135,'7 lentelė'!$X$5:$X$135,TRUE,'7 lentelė'!$Y$5:$Y$135,A10)</f>
        <v>0</v>
      </c>
    </row>
    <row r="11" spans="1:4" x14ac:dyDescent="0.25">
      <c r="A11" s="93">
        <v>9</v>
      </c>
      <c r="B11" s="94" t="s">
        <v>69</v>
      </c>
      <c r="C11" s="95">
        <f>COUNTIFS('5 lentelė'!$B$7:$B$134,"???????-09????-????",'5 lentelė'!$R$7:$R$134,"&gt;0")</f>
        <v>0</v>
      </c>
      <c r="D11" s="98">
        <f>SUMIFS('7 lentelė'!$K$5:$K$135,'7 lentelė'!$X$5:$X$135,TRUE,'7 lentelė'!$Y$5:$Y$135,A11)</f>
        <v>0</v>
      </c>
    </row>
    <row r="12" spans="1:4" x14ac:dyDescent="0.25">
      <c r="A12" s="96">
        <v>10</v>
      </c>
      <c r="B12" s="94" t="s">
        <v>70</v>
      </c>
      <c r="C12" s="95">
        <f>COUNTIFS('5 lentelė'!$B$7:$B$134,"???????-10????-????",'5 lentelė'!$R$7:$R$134,"&gt;0")</f>
        <v>0</v>
      </c>
      <c r="D12" s="98">
        <f>SUMIFS('7 lentelė'!$K$5:$K$135,'7 lentelė'!$X$5:$X$135,TRUE,'7 lentelė'!$Y$5:$Y$135,A12)</f>
        <v>0</v>
      </c>
    </row>
    <row r="13" spans="1:4" x14ac:dyDescent="0.25">
      <c r="A13" s="96">
        <v>11</v>
      </c>
      <c r="B13" s="94" t="s">
        <v>71</v>
      </c>
      <c r="C13" s="95">
        <f>COUNTIFS('5 lentelė'!$B$7:$B$134,"???????-11????-????",'5 lentelė'!$R$7:$R$134,"&gt;0")</f>
        <v>0</v>
      </c>
      <c r="D13" s="98">
        <f>SUMIFS('7 lentelė'!$K$5:$K$135,'7 lentelė'!$X$5:$X$135,TRUE,'7 lentelė'!$Y$5:$Y$135,A13)</f>
        <v>0</v>
      </c>
    </row>
    <row r="14" spans="1:4" x14ac:dyDescent="0.25">
      <c r="A14" s="96">
        <v>12</v>
      </c>
      <c r="B14" s="94" t="s">
        <v>72</v>
      </c>
      <c r="C14" s="95">
        <f>COUNTIFS('5 lentelė'!$B$7:$B$134,"???????-12????-????",'5 lentelė'!$R$7:$R$134,"&gt;0")</f>
        <v>0</v>
      </c>
      <c r="D14" s="98">
        <f>SUMIFS('7 lentelė'!$K$5:$K$135,'7 lentelė'!$X$5:$X$135,TRUE,'7 lentelė'!$Y$5:$Y$135,A14)</f>
        <v>0</v>
      </c>
    </row>
    <row r="15" spans="1:4" x14ac:dyDescent="0.25">
      <c r="A15" s="96">
        <v>13</v>
      </c>
      <c r="B15" s="94" t="s">
        <v>73</v>
      </c>
      <c r="C15" s="95">
        <f>COUNTIFS('5 lentelė'!$B$7:$B$134,"???????-13????-????",'5 lentelė'!$R$7:$R$134,"&gt;0")</f>
        <v>0</v>
      </c>
      <c r="D15" s="98">
        <f>SUMIFS('7 lentelė'!$K$5:$K$135,'7 lentelė'!$X$5:$X$135,TRUE,'7 lentelė'!$Y$5:$Y$135,A15)</f>
        <v>0</v>
      </c>
    </row>
    <row r="16" spans="1:4" x14ac:dyDescent="0.25">
      <c r="A16" s="96">
        <v>14</v>
      </c>
      <c r="B16" s="94" t="s">
        <v>74</v>
      </c>
      <c r="C16" s="95">
        <f>COUNTIFS('5 lentelė'!$B$7:$B$134,"???????-14????-????",'5 lentelė'!$R$7:$R$134,"&gt;0")</f>
        <v>0</v>
      </c>
      <c r="D16" s="98">
        <f>SUMIFS('7 lentelė'!$K$5:$K$135,'7 lentelė'!$X$5:$X$135,TRUE,'7 lentelė'!$Y$5:$Y$135,A16)</f>
        <v>0</v>
      </c>
    </row>
    <row r="17" spans="1:4" x14ac:dyDescent="0.25">
      <c r="A17" s="96">
        <v>15</v>
      </c>
      <c r="B17" s="94" t="s">
        <v>75</v>
      </c>
      <c r="C17" s="95">
        <f>COUNTIFS('5 lentelė'!$B$7:$B$134,"???????-15????-????",'5 lentelė'!$R$7:$R$134,"&gt;0")</f>
        <v>0</v>
      </c>
      <c r="D17" s="98">
        <f>SUMIFS('7 lentelė'!$K$5:$K$135,'7 lentelė'!$X$5:$X$135,TRUE,'7 lentelė'!$Y$5:$Y$135,A17)</f>
        <v>0</v>
      </c>
    </row>
    <row r="18" spans="1:4" x14ac:dyDescent="0.25">
      <c r="A18" s="96">
        <v>16</v>
      </c>
      <c r="B18" s="94" t="s">
        <v>76</v>
      </c>
      <c r="C18" s="95">
        <f>COUNTIFS('5 lentelė'!$B$7:$B$134,"???????-16????-????",'5 lentelė'!$R$7:$R$134,"&gt;0")</f>
        <v>0</v>
      </c>
      <c r="D18" s="98">
        <f>SUMIFS('7 lentelė'!$K$5:$K$135,'7 lentelė'!$X$5:$X$135,TRUE,'7 lentelė'!$Y$5:$Y$135,A18)</f>
        <v>0</v>
      </c>
    </row>
    <row r="19" spans="1:4" x14ac:dyDescent="0.25">
      <c r="A19" s="96">
        <v>17</v>
      </c>
      <c r="B19" s="94" t="s">
        <v>77</v>
      </c>
      <c r="C19" s="95">
        <f>COUNTIFS('5 lentelė'!$B$7:$B$134,"???????-17????-????",'5 lentelė'!$R$7:$R$134,"&gt;0")</f>
        <v>0</v>
      </c>
      <c r="D19" s="98">
        <f>SUMIFS('7 lentelė'!$K$5:$K$135,'7 lentelė'!$X$5:$X$135,TRUE,'7 lentelė'!$Y$5:$Y$135,A19)</f>
        <v>0</v>
      </c>
    </row>
    <row r="20" spans="1:4" x14ac:dyDescent="0.25">
      <c r="A20" s="96">
        <v>18</v>
      </c>
      <c r="B20" s="94" t="s">
        <v>78</v>
      </c>
      <c r="C20" s="95">
        <f>COUNTIFS('5 lentelė'!$B$7:$B$134,"???????-18????-????",'5 lentelė'!$R$7:$R$134,"&gt;0")</f>
        <v>0</v>
      </c>
      <c r="D20" s="98">
        <f>SUMIFS('7 lentelė'!$K$5:$K$135,'7 lentelė'!$X$5:$X$135,TRUE,'7 lentelė'!$Y$5:$Y$135,A20)</f>
        <v>0</v>
      </c>
    </row>
    <row r="21" spans="1:4" ht="25.5" x14ac:dyDescent="0.25">
      <c r="A21" s="96">
        <v>19</v>
      </c>
      <c r="B21" s="97" t="s">
        <v>648</v>
      </c>
      <c r="C21" s="95">
        <f>COUNTIFS('5 lentelė'!$B$7:$B$134,"???????-19????-????",'5 lentelė'!$R$7:$R$134,"&gt;0")</f>
        <v>2</v>
      </c>
      <c r="D21" s="98">
        <f>SUMIFS('7 lentelė'!$K$5:$K$135,'7 lentelė'!$X$5:$X$135,TRUE,'7 lentelė'!$Y$5:$Y$135,A21)</f>
        <v>226473.07</v>
      </c>
    </row>
    <row r="22" spans="1:4" x14ac:dyDescent="0.25">
      <c r="A22" s="96">
        <v>20</v>
      </c>
      <c r="B22" s="94" t="s">
        <v>79</v>
      </c>
      <c r="C22" s="95">
        <f>COUNTIFS('5 lentelė'!$B$7:$B$134,"???????-20????-????",'5 lentelė'!$R$7:$R$134,"&gt;0")</f>
        <v>0</v>
      </c>
      <c r="D22" s="98">
        <f>SUMIFS('7 lentelė'!$K$5:$K$135,'7 lentelė'!$X$5:$X$135,TRUE,'7 lentelė'!$Y$5:$Y$135,A22)</f>
        <v>0</v>
      </c>
    </row>
    <row r="23" spans="1:4" x14ac:dyDescent="0.25">
      <c r="A23" s="96">
        <v>21</v>
      </c>
      <c r="B23" s="94" t="s">
        <v>80</v>
      </c>
      <c r="C23" s="95">
        <f>COUNTIFS('5 lentelė'!$B$7:$B$134,"???????-21????-????",'5 lentelė'!$R$7:$R$134,"&gt;0")</f>
        <v>0</v>
      </c>
      <c r="D23" s="98">
        <f>SUMIFS('7 lentelė'!$K$5:$K$135,'7 lentelė'!$X$5:$X$135,TRUE,'7 lentelė'!$Y$5:$Y$135,A23)</f>
        <v>0</v>
      </c>
    </row>
    <row r="24" spans="1:4" x14ac:dyDescent="0.25">
      <c r="A24" s="96">
        <v>22</v>
      </c>
      <c r="B24" s="94" t="s">
        <v>81</v>
      </c>
      <c r="C24" s="95">
        <f>COUNTIFS('5 lentelė'!$B$7:$B$134,"???????-22????-????",'5 lentelė'!$R$7:$R$134,"&gt;0")</f>
        <v>0</v>
      </c>
      <c r="D24" s="98">
        <f>SUMIFS('7 lentelė'!$K$5:$K$135,'7 lentelė'!$X$5:$X$135,TRUE,'7 lentelė'!$Y$5:$Y$135,A24)</f>
        <v>0</v>
      </c>
    </row>
    <row r="25" spans="1:4" x14ac:dyDescent="0.25">
      <c r="A25" s="96">
        <v>23</v>
      </c>
      <c r="B25" s="94" t="s">
        <v>82</v>
      </c>
      <c r="C25" s="95">
        <f>COUNTIFS('5 lentelė'!$B$7:$B$134,"???????-23????-????",'5 lentelė'!$R$7:$R$134,"&gt;0")</f>
        <v>0</v>
      </c>
      <c r="D25" s="98">
        <f>SUMIFS('7 lentelė'!$K$5:$K$135,'7 lentelė'!$X$5:$X$135,TRUE,'7 lentelė'!$Y$5:$Y$135,A25)</f>
        <v>0</v>
      </c>
    </row>
    <row r="26" spans="1:4" x14ac:dyDescent="0.25">
      <c r="A26" s="96">
        <v>24</v>
      </c>
      <c r="B26" s="94" t="s">
        <v>83</v>
      </c>
      <c r="C26" s="95">
        <f>COUNTIFS('5 lentelė'!$B$7:$B$134,"???????-24????-????",'5 lentelė'!$R$7:$R$134,"&gt;0")</f>
        <v>0</v>
      </c>
      <c r="D26" s="98">
        <f>SUMIFS('7 lentelė'!$K$5:$K$135,'7 lentelė'!$X$5:$X$135,TRUE,'7 lentelė'!$Y$5:$Y$135,A26)</f>
        <v>0</v>
      </c>
    </row>
    <row r="27" spans="1:4" x14ac:dyDescent="0.25">
      <c r="A27" s="96">
        <v>25</v>
      </c>
      <c r="B27" s="94" t="s">
        <v>84</v>
      </c>
      <c r="C27" s="95">
        <f>COUNTIFS('5 lentelė'!$B$7:$B$134,"???????-25????-????",'5 lentelė'!$R$7:$R$134,"&gt;0")</f>
        <v>0</v>
      </c>
      <c r="D27" s="98">
        <f>SUMIFS('7 lentelė'!$K$5:$K$135,'7 lentelė'!$X$5:$X$135,TRUE,'7 lentelė'!$Y$5:$Y$135,A27)</f>
        <v>0</v>
      </c>
    </row>
    <row r="28" spans="1:4" x14ac:dyDescent="0.25">
      <c r="A28" s="96">
        <v>26</v>
      </c>
      <c r="B28" s="94" t="s">
        <v>85</v>
      </c>
      <c r="C28" s="95">
        <f>COUNTIFS('5 lentelė'!$B$7:$B$134,"???????-26????-????",'5 lentelė'!$R$7:$R$134,"&gt;0")</f>
        <v>0</v>
      </c>
      <c r="D28" s="98">
        <f>SUMIFS('7 lentelė'!$K$5:$K$135,'7 lentelė'!$X$5:$X$135,TRUE,'7 lentelė'!$Y$5:$Y$135,A28)</f>
        <v>0</v>
      </c>
    </row>
    <row r="29" spans="1:4" x14ac:dyDescent="0.25">
      <c r="A29" s="96">
        <v>27</v>
      </c>
      <c r="B29" s="94" t="s">
        <v>86</v>
      </c>
      <c r="C29" s="95">
        <f>COUNTIFS('5 lentelė'!$B$7:$B$134,"???????-27????-????",'5 lentelė'!$R$7:$R$134,"&gt;0")</f>
        <v>2</v>
      </c>
      <c r="D29" s="98">
        <f>SUMIFS('7 lentelė'!$K$5:$K$135,'7 lentelė'!$X$5:$X$135,TRUE,'7 lentelė'!$Y$5:$Y$135,A29)</f>
        <v>241375.07999999996</v>
      </c>
    </row>
    <row r="30" spans="1:4" ht="25.5" x14ac:dyDescent="0.25">
      <c r="A30" s="96">
        <v>28</v>
      </c>
      <c r="B30" s="95" t="s">
        <v>87</v>
      </c>
      <c r="C30" s="95">
        <f>COUNTIFS('5 lentelė'!$B$7:$B$134,"???????-28????-????",'5 lentelė'!$R$7:$R$134,"&gt;0")</f>
        <v>1</v>
      </c>
      <c r="D30" s="98">
        <f>SUMIFS('7 lentelė'!$K$5:$K$135,'7 lentelė'!$X$5:$X$135,TRUE,'7 lentelė'!$Y$5:$Y$135,A30)</f>
        <v>351133</v>
      </c>
    </row>
    <row r="31" spans="1:4" ht="25.5" x14ac:dyDescent="0.25">
      <c r="A31" s="96">
        <v>29</v>
      </c>
      <c r="B31" s="95" t="s">
        <v>88</v>
      </c>
      <c r="C31" s="95">
        <f>COUNTIFS('5 lentelė'!$B$7:$B$134,"???????-29????-????",'5 lentelė'!$R$7:$R$134,"&gt;0")</f>
        <v>0</v>
      </c>
      <c r="D31" s="98">
        <f>SUMIFS('7 lentelė'!$K$5:$K$135,'7 lentelė'!$X$5:$X$135,TRUE,'7 lentelė'!$Y$5:$Y$135,A31)</f>
        <v>0</v>
      </c>
    </row>
    <row r="32" spans="1:4" ht="25.5" x14ac:dyDescent="0.25">
      <c r="A32" s="96">
        <v>30</v>
      </c>
      <c r="B32" s="95" t="s">
        <v>89</v>
      </c>
      <c r="C32" s="95">
        <f>COUNTIFS('5 lentelė'!$B$7:$B$134,"???????-30????-????",'5 lentelė'!$R$7:$R$134,"&gt;0")</f>
        <v>1</v>
      </c>
      <c r="D32" s="98">
        <f>SUMIFS('7 lentelė'!$K$5:$K$135,'7 lentelė'!$X$5:$X$135,TRUE,'7 lentelė'!$Y$5:$Y$135,A32)</f>
        <v>364031.13</v>
      </c>
    </row>
    <row r="33" spans="1:4" ht="25.5" x14ac:dyDescent="0.25">
      <c r="A33" s="96">
        <v>31</v>
      </c>
      <c r="B33" s="95" t="s">
        <v>90</v>
      </c>
      <c r="C33" s="95">
        <f>COUNTIFS('5 lentelė'!$B$7:$B$134,"???????-31????-????",'5 lentelė'!$R$7:$R$134,"&gt;0")</f>
        <v>0</v>
      </c>
      <c r="D33" s="98">
        <f>SUMIFS('7 lentelė'!$K$5:$K$135,'7 lentelė'!$X$5:$X$135,TRUE,'7 lentelė'!$Y$5:$Y$135,A33)</f>
        <v>0</v>
      </c>
    </row>
    <row r="34" spans="1:4" ht="25.5" x14ac:dyDescent="0.25">
      <c r="A34" s="96">
        <v>32</v>
      </c>
      <c r="B34" s="95" t="s">
        <v>91</v>
      </c>
      <c r="C34" s="95">
        <f>COUNTIFS('5 lentelė'!$B$7:$B$134,"???????-32????-????",'5 lentelė'!$R$7:$R$134,"&gt;0")</f>
        <v>0</v>
      </c>
      <c r="D34" s="98">
        <f>SUMIFS('7 lentelė'!$K$5:$K$135,'7 lentelė'!$X$5:$X$135,TRUE,'7 lentelė'!$Y$5:$Y$135,A34)</f>
        <v>0</v>
      </c>
    </row>
    <row r="35" spans="1:4" x14ac:dyDescent="0.25">
      <c r="A35" s="96">
        <v>33</v>
      </c>
      <c r="B35" s="95" t="s">
        <v>92</v>
      </c>
      <c r="C35" s="95">
        <f>COUNTIFS('5 lentelė'!$B$7:$B$134,"???????-33????-????",'5 lentelė'!$R$7:$R$134,"&gt;0")</f>
        <v>0</v>
      </c>
      <c r="D35" s="98">
        <f>SUMIFS('7 lentelė'!$K$5:$K$135,'7 lentelė'!$X$5:$X$135,TRUE,'7 lentelė'!$Y$5:$Y$135,A35)</f>
        <v>0</v>
      </c>
    </row>
    <row r="36" spans="1:4" ht="25.5" x14ac:dyDescent="0.25">
      <c r="A36" s="96">
        <v>34</v>
      </c>
      <c r="B36" s="97" t="s">
        <v>93</v>
      </c>
      <c r="C36" s="95">
        <f>COUNTIFS('5 lentelė'!$B$7:$B$134,"???????-34????-????",'5 lentelė'!$R$7:$R$134,"&gt;0")</f>
        <v>1</v>
      </c>
      <c r="D36" s="98">
        <f>SUMIFS('7 lentelė'!$K$5:$K$135,'7 lentelė'!$X$5:$X$135,TRUE,'7 lentelė'!$Y$5:$Y$135,A36)</f>
        <v>0</v>
      </c>
    </row>
    <row r="37" spans="1:4" x14ac:dyDescent="0.25">
      <c r="A37" s="96">
        <v>35</v>
      </c>
      <c r="B37" s="95" t="s">
        <v>94</v>
      </c>
      <c r="C37" s="95">
        <f>COUNTIFS('5 lentelė'!$B$7:$B$134,"???????-35????-????",'5 lentelė'!$R$7:$R$134,"&gt;0")</f>
        <v>0</v>
      </c>
      <c r="D37" s="98">
        <f>SUMIFS('7 lentelė'!$K$5:$K$135,'7 lentelė'!$X$5:$X$135,TRUE,'7 lentelė'!$Y$5:$Y$135,A37)</f>
        <v>0</v>
      </c>
    </row>
    <row r="38" spans="1:4" x14ac:dyDescent="0.25">
      <c r="A38" s="96">
        <v>36</v>
      </c>
      <c r="B38" s="94" t="s">
        <v>95</v>
      </c>
      <c r="C38" s="95">
        <f>COUNTIFS('5 lentelė'!$B$7:$B$134,"???????-36????-????",'5 lentelė'!$R$7:$R$134,"&gt;0")</f>
        <v>0</v>
      </c>
      <c r="D38" s="98">
        <f>SUMIFS('7 lentelė'!$K$5:$K$135,'7 lentelė'!$X$5:$X$135,TRUE,'7 lentelė'!$Y$5:$Y$135,A38)</f>
        <v>0</v>
      </c>
    </row>
    <row r="39" spans="1:4" x14ac:dyDescent="0.25">
      <c r="A39" s="96">
        <v>37</v>
      </c>
      <c r="B39" s="94" t="s">
        <v>96</v>
      </c>
      <c r="C39" s="95">
        <f>COUNTIFS('5 lentelė'!$B$7:$B$134,"???????-37????-????",'5 lentelė'!$R$7:$R$134,"&gt;0")</f>
        <v>0</v>
      </c>
      <c r="D39" s="98">
        <f>SUMIFS('7 lentelė'!$K$5:$K$135,'7 lentelė'!$X$5:$X$135,TRUE,'7 lentelė'!$Y$5:$Y$135,A39)</f>
        <v>0</v>
      </c>
    </row>
    <row r="40" spans="1:4" x14ac:dyDescent="0.25">
      <c r="A40" s="96">
        <v>38</v>
      </c>
      <c r="B40" s="94" t="s">
        <v>97</v>
      </c>
      <c r="C40" s="95">
        <f>COUNTIFS('5 lentelė'!$B$7:$B$134,"???????-38????-????",'5 lentelė'!$R$7:$R$134,"&gt;0")</f>
        <v>1</v>
      </c>
      <c r="D40" s="98">
        <f>SUMIFS('7 lentelė'!$K$5:$K$135,'7 lentelė'!$X$5:$X$135,TRUE,'7 lentelė'!$Y$5:$Y$135,A40)</f>
        <v>51582.96</v>
      </c>
    </row>
    <row r="41" spans="1:4" x14ac:dyDescent="0.25">
      <c r="A41" s="96">
        <v>39</v>
      </c>
      <c r="B41" s="94" t="s">
        <v>112</v>
      </c>
      <c r="C41" s="95">
        <f>COUNTIFS('5 lentelė'!$B$7:$B$134,"???????-39????-????",'5 lentelė'!$R$7:$R$134,"&gt;0")</f>
        <v>0</v>
      </c>
      <c r="D41" s="98">
        <f>SUMIFS('7 lentelė'!$K$5:$K$135,'7 lentelė'!$X$5:$X$135,TRUE,'7 lentelė'!$Y$5:$Y$135,A41)</f>
        <v>0</v>
      </c>
    </row>
    <row r="42" spans="1:4" x14ac:dyDescent="0.25">
      <c r="A42" s="96">
        <v>40</v>
      </c>
      <c r="B42" s="94" t="s">
        <v>98</v>
      </c>
      <c r="C42" s="95">
        <f>COUNTIFS('5 lentelė'!$B$7:$B$134,"???????-40????-????",'5 lentelė'!$R$7:$R$134,"&gt;0")</f>
        <v>0</v>
      </c>
      <c r="D42" s="98">
        <f>SUMIFS('7 lentelė'!$K$5:$K$135,'7 lentelė'!$X$5:$X$135,TRUE,'7 lentelė'!$Y$5:$Y$135,A42)</f>
        <v>0</v>
      </c>
    </row>
    <row r="43" spans="1:4" x14ac:dyDescent="0.25">
      <c r="A43" s="96">
        <v>41</v>
      </c>
      <c r="B43" s="94" t="s">
        <v>99</v>
      </c>
      <c r="C43" s="95">
        <f>COUNTIFS('5 lentelė'!$B$7:$B$134,"???????-41????-????",'5 lentelė'!$R$7:$R$134,"&gt;0")</f>
        <v>0</v>
      </c>
      <c r="D43" s="98">
        <f>SUMIFS('7 lentelė'!$K$5:$K$135,'7 lentelė'!$X$5:$X$135,TRUE,'7 lentelė'!$Y$5:$Y$135,A43)</f>
        <v>0</v>
      </c>
    </row>
    <row r="44" spans="1:4" x14ac:dyDescent="0.25">
      <c r="A44" s="96">
        <v>42</v>
      </c>
      <c r="B44" s="94" t="s">
        <v>100</v>
      </c>
      <c r="C44" s="95">
        <f>COUNTIFS('5 lentelė'!$B$7:$B$134,"???????-42????-????",'5 lentelė'!$R$7:$R$134,"&gt;0")</f>
        <v>0</v>
      </c>
      <c r="D44" s="98">
        <f>SUMIFS('7 lentelė'!$K$5:$K$135,'7 lentelė'!$X$5:$X$135,TRUE,'7 lentelė'!$Y$5:$Y$135,A44)</f>
        <v>0</v>
      </c>
    </row>
    <row r="45" spans="1:4" x14ac:dyDescent="0.25">
      <c r="A45" s="96">
        <v>43</v>
      </c>
      <c r="B45" s="94" t="s">
        <v>101</v>
      </c>
      <c r="C45" s="95">
        <f>COUNTIFS('5 lentelė'!$B$7:$B$134,"???????-43????-????",'5 lentelė'!$R$7:$R$134,"&gt;0")</f>
        <v>0</v>
      </c>
      <c r="D45" s="98">
        <f>SUMIFS('7 lentelė'!$K$5:$K$135,'7 lentelė'!$X$5:$X$135,TRUE,'7 lentelė'!$Y$5:$Y$135,A45)</f>
        <v>0</v>
      </c>
    </row>
    <row r="46" spans="1:4" x14ac:dyDescent="0.25">
      <c r="A46" s="96">
        <v>44</v>
      </c>
      <c r="B46" s="94" t="s">
        <v>102</v>
      </c>
      <c r="C46" s="95">
        <f>COUNTIFS('5 lentelė'!$B$7:$B$134,"???????-44????-????",'5 lentelė'!$R$7:$R$134,"&gt;0")</f>
        <v>0</v>
      </c>
      <c r="D46" s="98">
        <f>SUMIFS('7 lentelė'!$K$5:$K$135,'7 lentelė'!$X$5:$X$135,TRUE,'7 lentelė'!$Y$5:$Y$135,A46)</f>
        <v>0</v>
      </c>
    </row>
    <row r="47" spans="1:4" x14ac:dyDescent="0.25">
      <c r="A47" s="96">
        <v>45</v>
      </c>
      <c r="B47" s="94" t="s">
        <v>103</v>
      </c>
      <c r="C47" s="95">
        <f>COUNTIFS('5 lentelė'!$B$7:$B$134,"???????-45????-????",'5 lentelė'!$R$7:$R$134,"&gt;0")</f>
        <v>0</v>
      </c>
      <c r="D47" s="98">
        <f>SUMIFS('7 lentelė'!$K$5:$K$135,'7 lentelė'!$X$5:$X$135,TRUE,'7 lentelė'!$Y$5:$Y$135,A47)</f>
        <v>0</v>
      </c>
    </row>
    <row r="48" spans="1:4" x14ac:dyDescent="0.25">
      <c r="A48" s="96">
        <v>46</v>
      </c>
      <c r="B48" s="94" t="s">
        <v>104</v>
      </c>
      <c r="C48" s="95">
        <f>COUNTIFS('5 lentelė'!$B$7:$B$134,"???????-46????-????",'5 lentelė'!$R$7:$R$134,"&gt;0")</f>
        <v>0</v>
      </c>
      <c r="D48" s="98">
        <f>SUMIFS('7 lentelė'!$K$5:$K$135,'7 lentelė'!$X$5:$X$135,TRUE,'7 lentelė'!$Y$5:$Y$135,A48)</f>
        <v>0</v>
      </c>
    </row>
    <row r="49" spans="1:4" x14ac:dyDescent="0.25">
      <c r="A49" s="96">
        <v>47</v>
      </c>
      <c r="B49" s="94" t="s">
        <v>105</v>
      </c>
      <c r="C49" s="95">
        <f>COUNTIFS('5 lentelė'!$B$7:$B$134,"???????-47????-????",'5 lentelė'!$R$7:$R$134,"&gt;0")</f>
        <v>0</v>
      </c>
      <c r="D49" s="98">
        <f>SUMIFS('7 lentelė'!$K$5:$K$135,'7 lentelė'!$X$5:$X$135,TRUE,'7 lentelė'!$Y$5:$Y$135,A49)</f>
        <v>0</v>
      </c>
    </row>
    <row r="50" spans="1:4" x14ac:dyDescent="0.25">
      <c r="A50" s="96">
        <v>48</v>
      </c>
      <c r="B50" s="94" t="s">
        <v>106</v>
      </c>
      <c r="C50" s="95">
        <f>COUNTIFS('5 lentelė'!$B$7:$B$134,"???????-48????-????",'5 lentelė'!$R$7:$R$134,"&gt;0")</f>
        <v>0</v>
      </c>
      <c r="D50" s="98">
        <f>SUMIFS('7 lentelė'!$K$5:$K$135,'7 lentelė'!$X$5:$X$135,TRUE,'7 lentelė'!$Y$5:$Y$135,A50)</f>
        <v>0</v>
      </c>
    </row>
    <row r="51" spans="1:4" x14ac:dyDescent="0.25">
      <c r="A51" s="96">
        <v>49</v>
      </c>
      <c r="B51" s="94" t="s">
        <v>107</v>
      </c>
      <c r="C51" s="95">
        <f>COUNTIFS('5 lentelė'!$B$7:$B$134,"???????-49????-????",'5 lentelė'!$R$7:$R$134,"&gt;0")</f>
        <v>0</v>
      </c>
      <c r="D51" s="98">
        <f>SUMIFS('7 lentelė'!$K$5:$K$135,'7 lentelė'!$X$5:$X$135,TRUE,'7 lentelė'!$Y$5:$Y$135,A51)</f>
        <v>0</v>
      </c>
    </row>
    <row r="52" spans="1:4" x14ac:dyDescent="0.25">
      <c r="A52" s="96">
        <v>50</v>
      </c>
      <c r="B52" s="94" t="s">
        <v>108</v>
      </c>
      <c r="C52" s="95">
        <f>COUNTIFS('5 lentelė'!$B$7:$B$134,"???????-50????-????",'5 lentelė'!$R$7:$R$134,"&gt;0")</f>
        <v>1</v>
      </c>
      <c r="D52" s="98">
        <f>SUMIFS('7 lentelė'!$K$5:$K$135,'7 lentelė'!$X$5:$X$135,TRUE,'7 lentelė'!$Y$5:$Y$135,A52)</f>
        <v>11900</v>
      </c>
    </row>
    <row r="53" spans="1:4" ht="25.5" x14ac:dyDescent="0.25">
      <c r="A53" s="96">
        <v>51</v>
      </c>
      <c r="B53" s="95" t="s">
        <v>109</v>
      </c>
      <c r="C53" s="95">
        <f>COUNTIFS('5 lentelė'!$B$7:$B$134,"???????-51????-????",'5 lentelė'!$R$7:$R$134,"&gt;0")</f>
        <v>0</v>
      </c>
      <c r="D53" s="98">
        <f>SUMIFS('7 lentelė'!$K$5:$K$135,'7 lentelė'!$X$5:$X$135,TRUE,'7 lentelė'!$Y$5:$Y$135,A53)</f>
        <v>0</v>
      </c>
    </row>
    <row r="54" spans="1:4" ht="25.5" x14ac:dyDescent="0.25">
      <c r="A54" s="96">
        <v>52</v>
      </c>
      <c r="B54" s="95" t="s">
        <v>110</v>
      </c>
      <c r="C54" s="95">
        <f>COUNTIFS('5 lentelė'!$B$7:$B$134,"???????-51????-????",'5 lentelė'!$R$7:$R$134,"&gt;0")</f>
        <v>0</v>
      </c>
      <c r="D54" s="98">
        <f>SUMIFS('7 lentelė'!$K$5:$K$135,'7 lentelė'!$X$5:$X$135,TRUE,'7 lentelė'!$Y$5:$Y$135,A54)</f>
        <v>0</v>
      </c>
    </row>
    <row r="55" spans="1:4" x14ac:dyDescent="0.25">
      <c r="A55" s="99"/>
      <c r="B55" s="100" t="s">
        <v>649</v>
      </c>
      <c r="C55" s="101">
        <f>SUM(C3:C54)</f>
        <v>9</v>
      </c>
      <c r="D55" s="102">
        <f>SUM(D3:D54)</f>
        <v>1246495.2399999998</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11</vt:i4>
      </vt:variant>
    </vt:vector>
  </HeadingPairs>
  <TitlesOfParts>
    <vt:vector size="11" baseType="lpstr">
      <vt:lpstr>1 lentelė</vt:lpstr>
      <vt:lpstr>2 lentelė</vt:lpstr>
      <vt:lpstr>3 lentelė</vt:lpstr>
      <vt:lpstr>4 lentelė</vt:lpstr>
      <vt:lpstr>5 lentelė</vt:lpstr>
      <vt:lpstr>6 lentelė</vt:lpstr>
      <vt:lpstr>7 lentelė</vt:lpstr>
      <vt:lpstr>8 lentelė</vt:lpstr>
      <vt:lpstr>9 lentelė</vt:lpstr>
      <vt:lpstr>10 lentelė</vt:lpstr>
      <vt:lpstr>Lapas8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dcterms:created xsi:type="dcterms:W3CDTF">2017-11-23T09:10:18Z</dcterms:created>
  <dcterms:modified xsi:type="dcterms:W3CDTF">2019-02-04T13:16:05Z</dcterms:modified>
</cp:coreProperties>
</file>