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comments5.xml" ContentType="application/vnd.openxmlformats-officedocument.spreadsheetml.comments+xml"/>
  <Override PartName="/xl/drawings/drawing5.xml" ContentType="application/vnd.openxmlformats-officedocument.drawing+xml"/>
  <Override PartName="/xl/comments6.xml" ContentType="application/vnd.openxmlformats-officedocument.spreadsheetml.comments+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Šios_darbaknygės" defaultThemeVersion="124226"/>
  <bookViews>
    <workbookView xWindow="0" yWindow="0" windowWidth="28800" windowHeight="11535" firstSheet="1" activeTab="3"/>
  </bookViews>
  <sheets>
    <sheet name="Visi duomenys" sheetId="1" state="hidden" r:id="rId1"/>
    <sheet name="Priemonių planas" sheetId="18" r:id="rId2"/>
    <sheet name="PP Lentelė 1 " sheetId="21" r:id="rId3"/>
    <sheet name="PP Lentelė 2" sheetId="8" r:id="rId4"/>
    <sheet name="PP Lentelė 3" sheetId="12" r:id="rId5"/>
    <sheet name="Veiklų grupės" sheetId="6" state="hidden" r:id="rId6"/>
    <sheet name="PP Lentelė 4" sheetId="5" r:id="rId7"/>
    <sheet name="PP Lentelė 5" sheetId="9" r:id="rId8"/>
    <sheet name="PP Lentelė 6" sheetId="14" r:id="rId9"/>
    <sheet name="PP Lentelė 7" sheetId="15" r:id="rId10"/>
    <sheet name="Stebėsena" sheetId="22" r:id="rId11"/>
    <sheet name="ST Lentelė 1" sheetId="24" r:id="rId12"/>
    <sheet name="ST lentelė 2" sheetId="30" r:id="rId13"/>
    <sheet name="ST Lentelė 3" sheetId="32" r:id="rId14"/>
    <sheet name="ST Lentelė 4" sheetId="33" r:id="rId15"/>
    <sheet name="ST Lentelė 5" sheetId="34" r:id="rId16"/>
    <sheet name="ST Lentelė 6" sheetId="35" r:id="rId17"/>
    <sheet name="ST Lentelė 7" sheetId="36" r:id="rId18"/>
  </sheets>
  <externalReferences>
    <externalReference r:id="rId19"/>
  </externalReferences>
  <definedNames>
    <definedName name="_xlnm._FilterDatabase" localSheetId="2" hidden="1">'PP Lentelė 1 '!$A$4:$U$138</definedName>
    <definedName name="_xlnm._FilterDatabase" localSheetId="3" hidden="1">'PP Lentelė 2'!$A$4:$U$136</definedName>
    <definedName name="_xlnm._FilterDatabase" localSheetId="4" hidden="1">'PP Lentelė 3'!$A$4:$V$135</definedName>
    <definedName name="_xlnm._FilterDatabase" localSheetId="6" hidden="1">'PP Lentelė 4'!$A$3:$C$52</definedName>
    <definedName name="_xlnm._FilterDatabase" localSheetId="7" hidden="1">'PP Lentelė 5'!$A$2:$J$29</definedName>
    <definedName name="_xlnm._FilterDatabase" localSheetId="8" hidden="1">'PP Lentelė 6'!$A$2:$J$29</definedName>
    <definedName name="_xlnm._FilterDatabase" localSheetId="9" hidden="1">'PP Lentelė 7'!$A$3:$E$55</definedName>
    <definedName name="_xlnm._FilterDatabase" localSheetId="14" hidden="1">'ST Lentelė 4'!$A$4:$M$51</definedName>
    <definedName name="_xlnm._FilterDatabase" localSheetId="15" hidden="1">'ST Lentelė 5'!$A$4:$M$51</definedName>
    <definedName name="_xlnm._FilterDatabase" localSheetId="0" hidden="1">'Visi duomenys'!$A$4:$AY$380</definedName>
    <definedName name="_xlnm.Print_Titles" localSheetId="11">'ST Lentelė 1'!$2:$2</definedName>
    <definedName name="_xlnm.Print_Titles" localSheetId="12">'ST lentelė 2'!$2:$2</definedName>
    <definedName name="_xlnm.Print_Titles" localSheetId="0">'Visi duomenys'!$3:$4</definedName>
  </definedNames>
  <calcPr calcId="152511"/>
</workbook>
</file>

<file path=xl/calcChain.xml><?xml version="1.0" encoding="utf-8"?>
<calcChain xmlns="http://schemas.openxmlformats.org/spreadsheetml/2006/main">
  <c r="M101" i="21" l="1"/>
  <c r="K101" i="21"/>
  <c r="G8" i="33" l="1"/>
  <c r="H8" i="33"/>
  <c r="I8" i="33"/>
  <c r="J8" i="33"/>
  <c r="K8" i="33"/>
  <c r="L8" i="33"/>
  <c r="M8" i="33"/>
  <c r="B5" i="12" l="1"/>
  <c r="B6" i="12"/>
  <c r="B7" i="12"/>
  <c r="B8" i="12"/>
  <c r="B9" i="12"/>
  <c r="B10" i="12"/>
  <c r="B11" i="12"/>
  <c r="B12" i="12"/>
  <c r="B13" i="12"/>
  <c r="B14" i="12"/>
  <c r="B15" i="12"/>
  <c r="B16" i="12"/>
  <c r="B17" i="12"/>
  <c r="B18" i="12"/>
  <c r="B19" i="12"/>
  <c r="B20" i="12"/>
  <c r="B21" i="12"/>
  <c r="B22" i="12"/>
  <c r="B23" i="12"/>
  <c r="B24" i="12"/>
  <c r="B25" i="12"/>
  <c r="B26" i="12"/>
  <c r="B27" i="12"/>
  <c r="B28" i="12"/>
  <c r="B29" i="12"/>
  <c r="B30" i="12"/>
  <c r="B31" i="12"/>
  <c r="B32" i="12"/>
  <c r="B33" i="12"/>
  <c r="B34" i="12"/>
  <c r="B35" i="12"/>
  <c r="B36" i="12"/>
  <c r="B37" i="12"/>
  <c r="B38" i="12"/>
  <c r="B39" i="12"/>
  <c r="B40" i="12"/>
  <c r="B41" i="12"/>
  <c r="B42" i="12"/>
  <c r="B43" i="12"/>
  <c r="B44" i="12"/>
  <c r="B45" i="12"/>
  <c r="B46" i="12"/>
  <c r="B47" i="12"/>
  <c r="B48" i="12"/>
  <c r="B49" i="12"/>
  <c r="B50" i="12"/>
  <c r="B51" i="12"/>
  <c r="B52" i="12"/>
  <c r="B53" i="12"/>
  <c r="B54" i="12"/>
  <c r="B55" i="12"/>
  <c r="B56" i="12"/>
  <c r="B57" i="12"/>
  <c r="B58" i="12"/>
  <c r="B59" i="12"/>
  <c r="B60" i="12"/>
  <c r="B61" i="12"/>
  <c r="B62" i="12"/>
  <c r="B63" i="12"/>
  <c r="B64" i="12"/>
  <c r="B65" i="12"/>
  <c r="B66" i="12"/>
  <c r="B67" i="12"/>
  <c r="B68" i="12"/>
  <c r="B69" i="12"/>
  <c r="B70" i="12"/>
  <c r="B71" i="12"/>
  <c r="B72" i="12"/>
  <c r="B73" i="12"/>
  <c r="B74" i="12"/>
  <c r="B75" i="12"/>
  <c r="B76" i="12"/>
  <c r="B77" i="12"/>
  <c r="B78" i="12"/>
  <c r="B79" i="12"/>
  <c r="B80" i="12"/>
  <c r="B81" i="12"/>
  <c r="B82" i="12"/>
  <c r="B83" i="12"/>
  <c r="B84" i="12"/>
  <c r="B85" i="12"/>
  <c r="B86" i="12"/>
  <c r="B87" i="12"/>
  <c r="B88" i="12"/>
  <c r="B89" i="12"/>
  <c r="B90" i="12"/>
  <c r="B91" i="12"/>
  <c r="B92" i="12"/>
  <c r="B93" i="12"/>
  <c r="B94" i="12"/>
  <c r="B95" i="12"/>
  <c r="B96" i="12"/>
  <c r="B97" i="12"/>
  <c r="B98" i="12"/>
  <c r="B99" i="12"/>
  <c r="B100" i="12"/>
  <c r="B101" i="12"/>
  <c r="B102" i="12"/>
  <c r="B103" i="12"/>
  <c r="B104" i="12"/>
  <c r="B105" i="12"/>
  <c r="B106" i="12"/>
  <c r="B107" i="12"/>
  <c r="B108" i="12"/>
  <c r="B109" i="12"/>
  <c r="B110" i="12"/>
  <c r="B111" i="12"/>
  <c r="B112" i="12"/>
  <c r="B113" i="12"/>
  <c r="B114" i="12"/>
  <c r="B115" i="12"/>
  <c r="B116" i="12"/>
  <c r="B117" i="12"/>
  <c r="B118" i="12"/>
  <c r="B119" i="12"/>
  <c r="B120" i="12"/>
  <c r="B121" i="12"/>
  <c r="B122" i="12"/>
  <c r="B123" i="12"/>
  <c r="B124" i="12"/>
  <c r="B125" i="12"/>
  <c r="B126" i="12"/>
  <c r="B127" i="12"/>
  <c r="B128" i="12"/>
  <c r="B129" i="12"/>
  <c r="B130" i="12"/>
  <c r="B131" i="12"/>
  <c r="B132" i="12"/>
  <c r="B133" i="12"/>
  <c r="B134" i="12"/>
  <c r="B135" i="12"/>
  <c r="A77" i="12"/>
  <c r="C77" i="12"/>
  <c r="D77" i="12"/>
  <c r="E77" i="12"/>
  <c r="F77" i="12"/>
  <c r="G77" i="12"/>
  <c r="H77" i="12"/>
  <c r="I77" i="12"/>
  <c r="J77" i="12"/>
  <c r="K77" i="12"/>
  <c r="L77" i="12"/>
  <c r="M77" i="12"/>
  <c r="N77" i="12"/>
  <c r="O77" i="12"/>
  <c r="P77" i="12"/>
  <c r="Q77" i="12"/>
  <c r="R77" i="12"/>
  <c r="S77" i="12"/>
  <c r="T77" i="12"/>
  <c r="U77" i="12"/>
  <c r="V77" i="12"/>
  <c r="A78" i="12"/>
  <c r="C78" i="12"/>
  <c r="D78" i="12"/>
  <c r="E78" i="12"/>
  <c r="F78" i="12"/>
  <c r="G78" i="12"/>
  <c r="H78" i="12"/>
  <c r="I78" i="12"/>
  <c r="J78" i="12"/>
  <c r="K78" i="12"/>
  <c r="L78" i="12"/>
  <c r="M78" i="12"/>
  <c r="N78" i="12"/>
  <c r="O78" i="12"/>
  <c r="P78" i="12"/>
  <c r="Q78" i="12"/>
  <c r="R78" i="12"/>
  <c r="S78" i="12"/>
  <c r="T78" i="12"/>
  <c r="U78" i="12"/>
  <c r="V78" i="12"/>
  <c r="A79" i="12"/>
  <c r="C79" i="12"/>
  <c r="D79" i="12"/>
  <c r="E79" i="12"/>
  <c r="F79" i="12"/>
  <c r="G79" i="12"/>
  <c r="H79" i="12"/>
  <c r="I79" i="12"/>
  <c r="J79" i="12"/>
  <c r="K79" i="12"/>
  <c r="L79" i="12"/>
  <c r="M79" i="12"/>
  <c r="N79" i="12"/>
  <c r="O79" i="12"/>
  <c r="P79" i="12"/>
  <c r="Q79" i="12"/>
  <c r="R79" i="12"/>
  <c r="S79" i="12"/>
  <c r="T79" i="12"/>
  <c r="U79" i="12"/>
  <c r="V79" i="12"/>
  <c r="A80" i="12"/>
  <c r="C80" i="12"/>
  <c r="D80" i="12"/>
  <c r="E80" i="12"/>
  <c r="F80" i="12"/>
  <c r="G80" i="12"/>
  <c r="H80" i="12"/>
  <c r="I80" i="12"/>
  <c r="J80" i="12"/>
  <c r="K80" i="12"/>
  <c r="L80" i="12"/>
  <c r="M80" i="12"/>
  <c r="N80" i="12"/>
  <c r="O80" i="12"/>
  <c r="P80" i="12"/>
  <c r="Q80" i="12"/>
  <c r="R80" i="12"/>
  <c r="S80" i="12"/>
  <c r="T80" i="12"/>
  <c r="U80" i="12"/>
  <c r="V80" i="12"/>
  <c r="A81" i="12"/>
  <c r="C81" i="12"/>
  <c r="D81" i="12"/>
  <c r="E81" i="12"/>
  <c r="F81" i="12"/>
  <c r="G81" i="12"/>
  <c r="H81" i="12"/>
  <c r="I81" i="12"/>
  <c r="J81" i="12"/>
  <c r="K81" i="12"/>
  <c r="L81" i="12"/>
  <c r="M81" i="12"/>
  <c r="N81" i="12"/>
  <c r="O81" i="12"/>
  <c r="P81" i="12"/>
  <c r="Q81" i="12"/>
  <c r="R81" i="12"/>
  <c r="S81" i="12"/>
  <c r="T81" i="12"/>
  <c r="U81" i="12"/>
  <c r="V81" i="12"/>
  <c r="A82" i="12"/>
  <c r="C82" i="12"/>
  <c r="D82" i="12"/>
  <c r="E82" i="12"/>
  <c r="F82" i="12"/>
  <c r="G82" i="12"/>
  <c r="H82" i="12"/>
  <c r="I82" i="12"/>
  <c r="J82" i="12"/>
  <c r="K82" i="12"/>
  <c r="L82" i="12"/>
  <c r="M82" i="12"/>
  <c r="N82" i="12"/>
  <c r="O82" i="12"/>
  <c r="P82" i="12"/>
  <c r="Q82" i="12"/>
  <c r="R82" i="12"/>
  <c r="S82" i="12"/>
  <c r="T82" i="12"/>
  <c r="U82" i="12"/>
  <c r="V82" i="12"/>
  <c r="A83" i="12"/>
  <c r="C83" i="12"/>
  <c r="D83" i="12"/>
  <c r="E83" i="12"/>
  <c r="F83" i="12"/>
  <c r="G83" i="12"/>
  <c r="H83" i="12"/>
  <c r="I83" i="12"/>
  <c r="J83" i="12"/>
  <c r="K83" i="12"/>
  <c r="L83" i="12"/>
  <c r="M83" i="12"/>
  <c r="N83" i="12"/>
  <c r="O83" i="12"/>
  <c r="P83" i="12"/>
  <c r="Q83" i="12"/>
  <c r="R83" i="12"/>
  <c r="S83" i="12"/>
  <c r="T83" i="12"/>
  <c r="U83" i="12"/>
  <c r="V83" i="12"/>
  <c r="A84" i="12"/>
  <c r="C84" i="12"/>
  <c r="D84" i="12"/>
  <c r="E84" i="12"/>
  <c r="F84" i="12"/>
  <c r="G84" i="12"/>
  <c r="H84" i="12"/>
  <c r="I84" i="12"/>
  <c r="J84" i="12"/>
  <c r="K84" i="12"/>
  <c r="L84" i="12"/>
  <c r="M84" i="12"/>
  <c r="N84" i="12"/>
  <c r="O84" i="12"/>
  <c r="P84" i="12"/>
  <c r="Q84" i="12"/>
  <c r="R84" i="12"/>
  <c r="S84" i="12"/>
  <c r="T84" i="12"/>
  <c r="U84" i="12"/>
  <c r="V84" i="12"/>
  <c r="A85" i="12"/>
  <c r="C85" i="12"/>
  <c r="D85" i="12"/>
  <c r="E85" i="12"/>
  <c r="F85" i="12"/>
  <c r="G85" i="12"/>
  <c r="H85" i="12"/>
  <c r="I85" i="12"/>
  <c r="J85" i="12"/>
  <c r="K85" i="12"/>
  <c r="L85" i="12"/>
  <c r="M85" i="12"/>
  <c r="N85" i="12"/>
  <c r="O85" i="12"/>
  <c r="P85" i="12"/>
  <c r="Q85" i="12"/>
  <c r="R85" i="12"/>
  <c r="S85" i="12"/>
  <c r="T85" i="12"/>
  <c r="U85" i="12"/>
  <c r="V85" i="12"/>
  <c r="A86" i="12"/>
  <c r="C86" i="12"/>
  <c r="D86" i="12"/>
  <c r="E86" i="12"/>
  <c r="F86" i="12"/>
  <c r="G86" i="12"/>
  <c r="H86" i="12"/>
  <c r="I86" i="12"/>
  <c r="J86" i="12"/>
  <c r="K86" i="12"/>
  <c r="L86" i="12"/>
  <c r="M86" i="12"/>
  <c r="N86" i="12"/>
  <c r="O86" i="12"/>
  <c r="P86" i="12"/>
  <c r="Q86" i="12"/>
  <c r="R86" i="12"/>
  <c r="S86" i="12"/>
  <c r="T86" i="12"/>
  <c r="U86" i="12"/>
  <c r="V86" i="12"/>
  <c r="A87" i="12"/>
  <c r="C87" i="12"/>
  <c r="D87" i="12"/>
  <c r="E87" i="12"/>
  <c r="F87" i="12"/>
  <c r="G87" i="12"/>
  <c r="H87" i="12"/>
  <c r="I87" i="12"/>
  <c r="J87" i="12"/>
  <c r="K87" i="12"/>
  <c r="L87" i="12"/>
  <c r="M87" i="12"/>
  <c r="N87" i="12"/>
  <c r="O87" i="12"/>
  <c r="P87" i="12"/>
  <c r="Q87" i="12"/>
  <c r="R87" i="12"/>
  <c r="S87" i="12"/>
  <c r="T87" i="12"/>
  <c r="U87" i="12"/>
  <c r="V87" i="12"/>
  <c r="A88" i="12"/>
  <c r="C88" i="12"/>
  <c r="D88" i="12"/>
  <c r="E88" i="12"/>
  <c r="F88" i="12"/>
  <c r="G88" i="12"/>
  <c r="H88" i="12"/>
  <c r="I88" i="12"/>
  <c r="J88" i="12"/>
  <c r="K88" i="12"/>
  <c r="L88" i="12"/>
  <c r="M88" i="12"/>
  <c r="N88" i="12"/>
  <c r="O88" i="12"/>
  <c r="P88" i="12"/>
  <c r="Q88" i="12"/>
  <c r="R88" i="12"/>
  <c r="S88" i="12"/>
  <c r="T88" i="12"/>
  <c r="U88" i="12"/>
  <c r="V88" i="12"/>
  <c r="A89" i="12"/>
  <c r="C89" i="12"/>
  <c r="D89" i="12"/>
  <c r="E89" i="12"/>
  <c r="F89" i="12"/>
  <c r="G89" i="12"/>
  <c r="H89" i="12"/>
  <c r="I89" i="12"/>
  <c r="J89" i="12"/>
  <c r="K89" i="12"/>
  <c r="L89" i="12"/>
  <c r="M89" i="12"/>
  <c r="N89" i="12"/>
  <c r="O89" i="12"/>
  <c r="P89" i="12"/>
  <c r="Q89" i="12"/>
  <c r="R89" i="12"/>
  <c r="S89" i="12"/>
  <c r="T89" i="12"/>
  <c r="U89" i="12"/>
  <c r="V89" i="12"/>
  <c r="A90" i="12"/>
  <c r="C90" i="12"/>
  <c r="D90" i="12"/>
  <c r="E90" i="12"/>
  <c r="F90" i="12"/>
  <c r="G90" i="12"/>
  <c r="H90" i="12"/>
  <c r="I90" i="12"/>
  <c r="J90" i="12"/>
  <c r="K90" i="12"/>
  <c r="L90" i="12"/>
  <c r="M90" i="12"/>
  <c r="N90" i="12"/>
  <c r="O90" i="12"/>
  <c r="P90" i="12"/>
  <c r="Q90" i="12"/>
  <c r="R90" i="12"/>
  <c r="S90" i="12"/>
  <c r="T90" i="12"/>
  <c r="U90" i="12"/>
  <c r="V90" i="12"/>
  <c r="A91" i="12"/>
  <c r="C91" i="12"/>
  <c r="D91" i="12"/>
  <c r="E91" i="12"/>
  <c r="F91" i="12"/>
  <c r="G91" i="12"/>
  <c r="H91" i="12"/>
  <c r="I91" i="12"/>
  <c r="J91" i="12"/>
  <c r="K91" i="12"/>
  <c r="L91" i="12"/>
  <c r="M91" i="12"/>
  <c r="N91" i="12"/>
  <c r="O91" i="12"/>
  <c r="P91" i="12"/>
  <c r="Q91" i="12"/>
  <c r="R91" i="12"/>
  <c r="S91" i="12"/>
  <c r="T91" i="12"/>
  <c r="U91" i="12"/>
  <c r="V91" i="12"/>
  <c r="A92" i="12"/>
  <c r="C92" i="12"/>
  <c r="D92" i="12"/>
  <c r="E92" i="12"/>
  <c r="F92" i="12"/>
  <c r="G92" i="12"/>
  <c r="H92" i="12"/>
  <c r="I92" i="12"/>
  <c r="J92" i="12"/>
  <c r="K92" i="12"/>
  <c r="L92" i="12"/>
  <c r="M92" i="12"/>
  <c r="N92" i="12"/>
  <c r="O92" i="12"/>
  <c r="P92" i="12"/>
  <c r="Q92" i="12"/>
  <c r="R92" i="12"/>
  <c r="S92" i="12"/>
  <c r="T92" i="12"/>
  <c r="U92" i="12"/>
  <c r="V92" i="12"/>
  <c r="A93" i="12"/>
  <c r="C93" i="12"/>
  <c r="D93" i="12"/>
  <c r="E93" i="12"/>
  <c r="F93" i="12"/>
  <c r="G93" i="12"/>
  <c r="H93" i="12"/>
  <c r="I93" i="12"/>
  <c r="J93" i="12"/>
  <c r="K93" i="12"/>
  <c r="L93" i="12"/>
  <c r="M93" i="12"/>
  <c r="N93" i="12"/>
  <c r="O93" i="12"/>
  <c r="P93" i="12"/>
  <c r="Q93" i="12"/>
  <c r="R93" i="12"/>
  <c r="S93" i="12"/>
  <c r="T93" i="12"/>
  <c r="U93" i="12"/>
  <c r="V93" i="12"/>
  <c r="B77" i="8"/>
  <c r="C77" i="8"/>
  <c r="D77" i="8"/>
  <c r="E77" i="8"/>
  <c r="F77" i="8"/>
  <c r="G77" i="8"/>
  <c r="H77" i="8"/>
  <c r="I77" i="8"/>
  <c r="J77" i="8"/>
  <c r="L77" i="8"/>
  <c r="M77" i="8"/>
  <c r="N77" i="8"/>
  <c r="O77" i="8"/>
  <c r="P77" i="8"/>
  <c r="Q77" i="8"/>
  <c r="R77" i="8"/>
  <c r="S77" i="8"/>
  <c r="T77" i="8"/>
  <c r="U77" i="8"/>
  <c r="B78" i="8"/>
  <c r="C78" i="8"/>
  <c r="D78" i="8"/>
  <c r="E78" i="8"/>
  <c r="F78" i="8"/>
  <c r="G78" i="8"/>
  <c r="H78" i="8"/>
  <c r="I78" i="8"/>
  <c r="J78" i="8"/>
  <c r="L78" i="8"/>
  <c r="M78" i="8"/>
  <c r="N78" i="8"/>
  <c r="O78" i="8"/>
  <c r="P78" i="8"/>
  <c r="Q78" i="8"/>
  <c r="R78" i="8"/>
  <c r="S78" i="8"/>
  <c r="T78" i="8"/>
  <c r="U78" i="8"/>
  <c r="B79" i="8"/>
  <c r="C79" i="8"/>
  <c r="D79" i="8"/>
  <c r="E79" i="8"/>
  <c r="F79" i="8"/>
  <c r="G79" i="8"/>
  <c r="H79" i="8"/>
  <c r="I79" i="8"/>
  <c r="J79" i="8"/>
  <c r="L79" i="8"/>
  <c r="M79" i="8"/>
  <c r="N79" i="8"/>
  <c r="O79" i="8"/>
  <c r="P79" i="8"/>
  <c r="Q79" i="8"/>
  <c r="R79" i="8"/>
  <c r="S79" i="8"/>
  <c r="T79" i="8"/>
  <c r="U79" i="8"/>
  <c r="B80" i="8"/>
  <c r="C80" i="8"/>
  <c r="D80" i="8"/>
  <c r="E80" i="8"/>
  <c r="F80" i="8"/>
  <c r="G80" i="8"/>
  <c r="H80" i="8"/>
  <c r="I80" i="8"/>
  <c r="J80" i="8"/>
  <c r="L80" i="8"/>
  <c r="M80" i="8"/>
  <c r="N80" i="8"/>
  <c r="O80" i="8"/>
  <c r="P80" i="8"/>
  <c r="Q80" i="8"/>
  <c r="R80" i="8"/>
  <c r="S80" i="8"/>
  <c r="T80" i="8"/>
  <c r="U80" i="8"/>
  <c r="B81" i="8"/>
  <c r="C81" i="8"/>
  <c r="D81" i="8"/>
  <c r="E81" i="8"/>
  <c r="F81" i="8"/>
  <c r="G81" i="8"/>
  <c r="H81" i="8"/>
  <c r="I81" i="8"/>
  <c r="J81" i="8"/>
  <c r="L81" i="8"/>
  <c r="M81" i="8"/>
  <c r="N81" i="8"/>
  <c r="O81" i="8"/>
  <c r="P81" i="8"/>
  <c r="Q81" i="8"/>
  <c r="R81" i="8"/>
  <c r="S81" i="8"/>
  <c r="T81" i="8"/>
  <c r="U81" i="8"/>
  <c r="B82" i="8"/>
  <c r="C82" i="8"/>
  <c r="D82" i="8"/>
  <c r="E82" i="8"/>
  <c r="F82" i="8"/>
  <c r="G82" i="8"/>
  <c r="H82" i="8"/>
  <c r="I82" i="8"/>
  <c r="J82" i="8"/>
  <c r="L82" i="8"/>
  <c r="M82" i="8"/>
  <c r="N82" i="8"/>
  <c r="O82" i="8"/>
  <c r="P82" i="8"/>
  <c r="Q82" i="8"/>
  <c r="R82" i="8"/>
  <c r="S82" i="8"/>
  <c r="T82" i="8"/>
  <c r="U82" i="8"/>
  <c r="B83" i="8"/>
  <c r="C83" i="8"/>
  <c r="D83" i="8"/>
  <c r="E83" i="8"/>
  <c r="F83" i="8"/>
  <c r="G83" i="8"/>
  <c r="H83" i="8"/>
  <c r="I83" i="8"/>
  <c r="J83" i="8"/>
  <c r="L83" i="8"/>
  <c r="M83" i="8"/>
  <c r="N83" i="8"/>
  <c r="O83" i="8"/>
  <c r="P83" i="8"/>
  <c r="Q83" i="8"/>
  <c r="R83" i="8"/>
  <c r="S83" i="8"/>
  <c r="T83" i="8"/>
  <c r="U83" i="8"/>
  <c r="B84" i="8"/>
  <c r="C84" i="8"/>
  <c r="D84" i="8"/>
  <c r="E84" i="8"/>
  <c r="F84" i="8"/>
  <c r="G84" i="8"/>
  <c r="H84" i="8"/>
  <c r="I84" i="8"/>
  <c r="J84" i="8"/>
  <c r="L84" i="8"/>
  <c r="M84" i="8"/>
  <c r="N84" i="8"/>
  <c r="O84" i="8"/>
  <c r="P84" i="8"/>
  <c r="Q84" i="8"/>
  <c r="R84" i="8"/>
  <c r="S84" i="8"/>
  <c r="T84" i="8"/>
  <c r="U84" i="8"/>
  <c r="B85" i="8"/>
  <c r="C85" i="8"/>
  <c r="D85" i="8"/>
  <c r="E85" i="8"/>
  <c r="F85" i="8"/>
  <c r="G85" i="8"/>
  <c r="H85" i="8"/>
  <c r="I85" i="8"/>
  <c r="J85" i="8"/>
  <c r="L85" i="8"/>
  <c r="M85" i="8"/>
  <c r="N85" i="8"/>
  <c r="O85" i="8"/>
  <c r="P85" i="8"/>
  <c r="Q85" i="8"/>
  <c r="R85" i="8"/>
  <c r="S85" i="8"/>
  <c r="T85" i="8"/>
  <c r="U85" i="8"/>
  <c r="B86" i="8"/>
  <c r="C86" i="8"/>
  <c r="D86" i="8"/>
  <c r="E86" i="8"/>
  <c r="F86" i="8"/>
  <c r="G86" i="8"/>
  <c r="H86" i="8"/>
  <c r="I86" i="8"/>
  <c r="J86" i="8"/>
  <c r="L86" i="8"/>
  <c r="M86" i="8"/>
  <c r="N86" i="8"/>
  <c r="O86" i="8"/>
  <c r="P86" i="8"/>
  <c r="Q86" i="8"/>
  <c r="R86" i="8"/>
  <c r="S86" i="8"/>
  <c r="T86" i="8"/>
  <c r="U86" i="8"/>
  <c r="B87" i="8"/>
  <c r="C87" i="8"/>
  <c r="D87" i="8"/>
  <c r="E87" i="8"/>
  <c r="F87" i="8"/>
  <c r="G87" i="8"/>
  <c r="H87" i="8"/>
  <c r="I87" i="8"/>
  <c r="J87" i="8"/>
  <c r="L87" i="8"/>
  <c r="M87" i="8"/>
  <c r="N87" i="8"/>
  <c r="O87" i="8"/>
  <c r="P87" i="8"/>
  <c r="Q87" i="8"/>
  <c r="R87" i="8"/>
  <c r="S87" i="8"/>
  <c r="T87" i="8"/>
  <c r="U87" i="8"/>
  <c r="B88" i="8"/>
  <c r="C88" i="8"/>
  <c r="D88" i="8"/>
  <c r="E88" i="8"/>
  <c r="F88" i="8"/>
  <c r="G88" i="8"/>
  <c r="H88" i="8"/>
  <c r="I88" i="8"/>
  <c r="J88" i="8"/>
  <c r="L88" i="8"/>
  <c r="M88" i="8"/>
  <c r="N88" i="8"/>
  <c r="O88" i="8"/>
  <c r="P88" i="8"/>
  <c r="Q88" i="8"/>
  <c r="R88" i="8"/>
  <c r="S88" i="8"/>
  <c r="T88" i="8"/>
  <c r="U88" i="8"/>
  <c r="B89" i="8"/>
  <c r="C89" i="8"/>
  <c r="D89" i="8"/>
  <c r="E89" i="8"/>
  <c r="F89" i="8"/>
  <c r="G89" i="8"/>
  <c r="H89" i="8"/>
  <c r="I89" i="8"/>
  <c r="J89" i="8"/>
  <c r="L89" i="8"/>
  <c r="M89" i="8"/>
  <c r="N89" i="8"/>
  <c r="O89" i="8"/>
  <c r="P89" i="8"/>
  <c r="Q89" i="8"/>
  <c r="R89" i="8"/>
  <c r="S89" i="8"/>
  <c r="T89" i="8"/>
  <c r="U89" i="8"/>
  <c r="B90" i="8"/>
  <c r="C90" i="8"/>
  <c r="D90" i="8"/>
  <c r="E90" i="8"/>
  <c r="F90" i="8"/>
  <c r="G90" i="8"/>
  <c r="H90" i="8"/>
  <c r="I90" i="8"/>
  <c r="J90" i="8"/>
  <c r="L90" i="8"/>
  <c r="M90" i="8"/>
  <c r="N90" i="8"/>
  <c r="O90" i="8"/>
  <c r="P90" i="8"/>
  <c r="Q90" i="8"/>
  <c r="R90" i="8"/>
  <c r="S90" i="8"/>
  <c r="T90" i="8"/>
  <c r="U90" i="8"/>
  <c r="B91" i="8"/>
  <c r="C91" i="8"/>
  <c r="D91" i="8"/>
  <c r="E91" i="8"/>
  <c r="F91" i="8"/>
  <c r="G91" i="8"/>
  <c r="H91" i="8"/>
  <c r="I91" i="8"/>
  <c r="J91" i="8"/>
  <c r="L91" i="8"/>
  <c r="M91" i="8"/>
  <c r="N91" i="8"/>
  <c r="O91" i="8"/>
  <c r="P91" i="8"/>
  <c r="Q91" i="8"/>
  <c r="R91" i="8"/>
  <c r="S91" i="8"/>
  <c r="T91" i="8"/>
  <c r="U91" i="8"/>
  <c r="B92" i="8"/>
  <c r="C92" i="8"/>
  <c r="D92" i="8"/>
  <c r="E92" i="8"/>
  <c r="F92" i="8"/>
  <c r="G92" i="8"/>
  <c r="H92" i="8"/>
  <c r="I92" i="8"/>
  <c r="J92" i="8"/>
  <c r="L92" i="8"/>
  <c r="M92" i="8"/>
  <c r="N92" i="8"/>
  <c r="O92" i="8"/>
  <c r="P92" i="8"/>
  <c r="Q92" i="8"/>
  <c r="R92" i="8"/>
  <c r="S92" i="8"/>
  <c r="T92" i="8"/>
  <c r="U92" i="8"/>
  <c r="B93" i="8"/>
  <c r="C93" i="8"/>
  <c r="D93" i="8"/>
  <c r="E93" i="8"/>
  <c r="F93" i="8"/>
  <c r="G93" i="8"/>
  <c r="H93" i="8"/>
  <c r="I93" i="8"/>
  <c r="J93" i="8"/>
  <c r="L93" i="8"/>
  <c r="M93" i="8"/>
  <c r="N93" i="8"/>
  <c r="O93" i="8"/>
  <c r="P93" i="8"/>
  <c r="Q93" i="8"/>
  <c r="R93" i="8"/>
  <c r="S93" i="8"/>
  <c r="T93" i="8"/>
  <c r="U93" i="8"/>
  <c r="C76" i="8"/>
  <c r="D76" i="8"/>
  <c r="E76" i="8"/>
  <c r="F76" i="8"/>
  <c r="G76" i="8"/>
  <c r="H76" i="8"/>
  <c r="I76" i="8"/>
  <c r="J76" i="8"/>
  <c r="K76" i="8"/>
  <c r="L76" i="8"/>
  <c r="M76" i="8"/>
  <c r="N76" i="8"/>
  <c r="O76" i="8"/>
  <c r="P76" i="8"/>
  <c r="Q76" i="8"/>
  <c r="R76" i="8"/>
  <c r="S76" i="8"/>
  <c r="T76" i="8"/>
  <c r="U76" i="8"/>
  <c r="A77" i="8"/>
  <c r="A78" i="8"/>
  <c r="A79" i="8"/>
  <c r="A80" i="8"/>
  <c r="A81" i="8"/>
  <c r="A82" i="8"/>
  <c r="A83" i="8"/>
  <c r="A84" i="8"/>
  <c r="A85" i="8"/>
  <c r="A86" i="8"/>
  <c r="A87" i="8"/>
  <c r="A88" i="8"/>
  <c r="A89" i="8"/>
  <c r="A90" i="8"/>
  <c r="A91" i="8"/>
  <c r="A92" i="8"/>
  <c r="A93" i="8"/>
  <c r="E78" i="21"/>
  <c r="G78" i="21"/>
  <c r="M78" i="21"/>
  <c r="O78" i="21"/>
  <c r="Q78" i="21"/>
  <c r="S78" i="21"/>
  <c r="U78" i="21"/>
  <c r="E79" i="21"/>
  <c r="G79" i="21"/>
  <c r="O79" i="21"/>
  <c r="Q79" i="21"/>
  <c r="S79" i="21"/>
  <c r="U79" i="21"/>
  <c r="E80" i="21"/>
  <c r="G80" i="21"/>
  <c r="M80" i="21"/>
  <c r="O80" i="21"/>
  <c r="Q80" i="21"/>
  <c r="S80" i="21"/>
  <c r="U80" i="21"/>
  <c r="E81" i="21"/>
  <c r="G81" i="21"/>
  <c r="M81" i="21"/>
  <c r="O81" i="21"/>
  <c r="Q81" i="21"/>
  <c r="S81" i="21"/>
  <c r="U81" i="21"/>
  <c r="E82" i="21"/>
  <c r="G82" i="21"/>
  <c r="M82" i="21"/>
  <c r="O82" i="21"/>
  <c r="Q82" i="21"/>
  <c r="S82" i="21"/>
  <c r="U82" i="21"/>
  <c r="E83" i="21"/>
  <c r="G83" i="21"/>
  <c r="M83" i="21"/>
  <c r="O83" i="21"/>
  <c r="Q83" i="21"/>
  <c r="S83" i="21"/>
  <c r="U83" i="21"/>
  <c r="E84" i="21"/>
  <c r="G84" i="21"/>
  <c r="I84" i="21"/>
  <c r="O84" i="21"/>
  <c r="Q84" i="21"/>
  <c r="S84" i="21"/>
  <c r="U84" i="21"/>
  <c r="E85" i="21"/>
  <c r="G85" i="21"/>
  <c r="O85" i="21"/>
  <c r="Q85" i="21"/>
  <c r="S85" i="21"/>
  <c r="U85" i="21"/>
  <c r="E86" i="21"/>
  <c r="G86" i="21"/>
  <c r="O86" i="21"/>
  <c r="Q86" i="21"/>
  <c r="S86" i="21"/>
  <c r="U86" i="21"/>
  <c r="E87" i="21"/>
  <c r="G87" i="21"/>
  <c r="I87" i="21"/>
  <c r="O87" i="21"/>
  <c r="Q87" i="21"/>
  <c r="S87" i="21"/>
  <c r="U87" i="21"/>
  <c r="E88" i="21"/>
  <c r="G88" i="21"/>
  <c r="O88" i="21"/>
  <c r="Q88" i="21"/>
  <c r="S88" i="21"/>
  <c r="U88" i="21"/>
  <c r="E89" i="21"/>
  <c r="G89" i="21"/>
  <c r="I89" i="21"/>
  <c r="M89" i="21"/>
  <c r="O89" i="21"/>
  <c r="Q89" i="21"/>
  <c r="S89" i="21"/>
  <c r="U89" i="21"/>
  <c r="E90" i="21"/>
  <c r="G90" i="21"/>
  <c r="O90" i="21"/>
  <c r="Q90" i="21"/>
  <c r="S90" i="21"/>
  <c r="U90" i="21"/>
  <c r="E91" i="21"/>
  <c r="G91" i="21"/>
  <c r="M91" i="21"/>
  <c r="O91" i="21"/>
  <c r="Q91" i="21"/>
  <c r="S91" i="21"/>
  <c r="U91" i="21"/>
  <c r="E92" i="21"/>
  <c r="G92" i="21"/>
  <c r="M92" i="21"/>
  <c r="O92" i="21"/>
  <c r="Q92" i="21"/>
  <c r="S92" i="21"/>
  <c r="U92" i="21"/>
  <c r="E93" i="21"/>
  <c r="G93" i="21"/>
  <c r="M93" i="21"/>
  <c r="O93" i="21"/>
  <c r="Q93" i="21"/>
  <c r="S93" i="21"/>
  <c r="U93" i="21"/>
  <c r="U77" i="21"/>
  <c r="S77" i="21"/>
  <c r="Q77" i="21"/>
  <c r="O77" i="21"/>
  <c r="I77" i="21"/>
  <c r="G77" i="21"/>
  <c r="E77" i="21"/>
  <c r="C77" i="21"/>
  <c r="C78" i="21"/>
  <c r="C79" i="21"/>
  <c r="C80" i="21"/>
  <c r="C81" i="21"/>
  <c r="C82" i="21"/>
  <c r="C83" i="21"/>
  <c r="C84" i="21"/>
  <c r="C85" i="21"/>
  <c r="C86" i="21"/>
  <c r="C87" i="21"/>
  <c r="C88" i="21"/>
  <c r="C89" i="21"/>
  <c r="C90" i="21"/>
  <c r="C91" i="21"/>
  <c r="C92" i="21"/>
  <c r="C93" i="21"/>
  <c r="B77" i="21"/>
  <c r="B78" i="21"/>
  <c r="B79" i="21"/>
  <c r="B80" i="21"/>
  <c r="B81" i="21"/>
  <c r="B82" i="21"/>
  <c r="B83" i="21"/>
  <c r="B84" i="21"/>
  <c r="B85" i="21"/>
  <c r="B86" i="21"/>
  <c r="B87" i="21"/>
  <c r="B88" i="21"/>
  <c r="B89" i="21"/>
  <c r="B90" i="21"/>
  <c r="B91" i="21"/>
  <c r="B92" i="21"/>
  <c r="B93" i="21"/>
  <c r="A77" i="21"/>
  <c r="A78" i="21"/>
  <c r="A79" i="21"/>
  <c r="A80" i="21"/>
  <c r="A81" i="21"/>
  <c r="A82" i="21"/>
  <c r="A83" i="21"/>
  <c r="A84" i="21"/>
  <c r="A85" i="21"/>
  <c r="A86" i="21"/>
  <c r="A87" i="21"/>
  <c r="A88" i="21"/>
  <c r="A89" i="21"/>
  <c r="A90" i="21"/>
  <c r="A91" i="21"/>
  <c r="A92" i="21"/>
  <c r="A93" i="21"/>
  <c r="Q76" i="21" l="1"/>
  <c r="G76" i="21"/>
  <c r="S76" i="21"/>
  <c r="O76" i="21"/>
  <c r="U76" i="21"/>
  <c r="E76" i="21"/>
  <c r="X93" i="1" l="1"/>
  <c r="I93" i="21" s="1"/>
  <c r="Y93" i="1" l="1"/>
  <c r="K93" i="21" s="1"/>
  <c r="X92" i="1"/>
  <c r="I92" i="21" s="1"/>
  <c r="Y92" i="1" l="1"/>
  <c r="K92" i="21" s="1"/>
  <c r="X91" i="1"/>
  <c r="I91" i="21" s="1"/>
  <c r="Y91" i="1" l="1"/>
  <c r="K91" i="21" s="1"/>
  <c r="Y90" i="1"/>
  <c r="K90" i="21" s="1"/>
  <c r="X90" i="1"/>
  <c r="I90" i="21" s="1"/>
  <c r="Z90" i="1" l="1"/>
  <c r="M90" i="21" s="1"/>
  <c r="K91" i="1"/>
  <c r="Y89" i="1"/>
  <c r="K89" i="21" s="1"/>
  <c r="K91" i="8" l="1"/>
  <c r="T91" i="21"/>
  <c r="Y88" i="1"/>
  <c r="X88" i="1"/>
  <c r="I88" i="21" s="1"/>
  <c r="Z88" i="1" l="1"/>
  <c r="M88" i="21" s="1"/>
  <c r="K88" i="21"/>
  <c r="D91" i="21"/>
  <c r="N91" i="21"/>
  <c r="P91" i="21"/>
  <c r="L91" i="21"/>
  <c r="F91" i="21"/>
  <c r="R91" i="21"/>
  <c r="H91" i="21"/>
  <c r="J91" i="21"/>
  <c r="Y87" i="1"/>
  <c r="X86" i="1"/>
  <c r="I86" i="21" s="1"/>
  <c r="Y86" i="1"/>
  <c r="Y85" i="1"/>
  <c r="X85" i="1"/>
  <c r="I85" i="21" s="1"/>
  <c r="Z85" i="1" l="1"/>
  <c r="M85" i="21" s="1"/>
  <c r="K85" i="21"/>
  <c r="Z87" i="1"/>
  <c r="M87" i="21" s="1"/>
  <c r="K87" i="21"/>
  <c r="Z86" i="1"/>
  <c r="M86" i="21" s="1"/>
  <c r="K86" i="21"/>
  <c r="Y84" i="1"/>
  <c r="Z84" i="1" l="1"/>
  <c r="M84" i="21" s="1"/>
  <c r="K84" i="21"/>
  <c r="X83" i="1"/>
  <c r="Y83" i="1" l="1"/>
  <c r="K83" i="21" s="1"/>
  <c r="I83" i="21"/>
  <c r="X82" i="1"/>
  <c r="Y82" i="1" l="1"/>
  <c r="K82" i="21" s="1"/>
  <c r="I82" i="21"/>
  <c r="X81" i="1"/>
  <c r="Y81" i="1" l="1"/>
  <c r="K81" i="21" s="1"/>
  <c r="I81" i="21"/>
  <c r="X80" i="1"/>
  <c r="I80" i="21" s="1"/>
  <c r="Y80" i="1" l="1"/>
  <c r="K80" i="21" s="1"/>
  <c r="X79" i="1"/>
  <c r="I79" i="21" s="1"/>
  <c r="X78" i="1"/>
  <c r="I78" i="21" s="1"/>
  <c r="I76" i="21" s="1"/>
  <c r="Y78" i="1" l="1"/>
  <c r="K78" i="21" s="1"/>
  <c r="Y79" i="1"/>
  <c r="K78" i="1"/>
  <c r="K79" i="1"/>
  <c r="K80" i="1"/>
  <c r="K81" i="1"/>
  <c r="K82" i="1"/>
  <c r="K83" i="1"/>
  <c r="K84" i="1"/>
  <c r="K85" i="1"/>
  <c r="K86" i="1"/>
  <c r="K87" i="1"/>
  <c r="K88" i="1"/>
  <c r="K89" i="1"/>
  <c r="K90" i="1"/>
  <c r="K92" i="1"/>
  <c r="K85" i="8" l="1"/>
  <c r="T85" i="21"/>
  <c r="T81" i="21"/>
  <c r="K81" i="8"/>
  <c r="T84" i="21"/>
  <c r="K84" i="8"/>
  <c r="K87" i="8"/>
  <c r="T87" i="21"/>
  <c r="T79" i="21"/>
  <c r="K79" i="8"/>
  <c r="K89" i="8"/>
  <c r="T89" i="21"/>
  <c r="Z79" i="1"/>
  <c r="M79" i="21" s="1"/>
  <c r="L79" i="21" s="1"/>
  <c r="K79" i="21"/>
  <c r="J79" i="21" s="1"/>
  <c r="T88" i="21"/>
  <c r="K88" i="8"/>
  <c r="T80" i="21"/>
  <c r="K80" i="8"/>
  <c r="T92" i="21"/>
  <c r="K92" i="8"/>
  <c r="K83" i="8"/>
  <c r="T83" i="21"/>
  <c r="T90" i="21"/>
  <c r="K90" i="8"/>
  <c r="T86" i="21"/>
  <c r="K86" i="8"/>
  <c r="T82" i="21"/>
  <c r="K82" i="8"/>
  <c r="T78" i="21"/>
  <c r="K78" i="8"/>
  <c r="J78" i="21"/>
  <c r="Y77" i="1"/>
  <c r="K77" i="1"/>
  <c r="R85" i="21" l="1"/>
  <c r="F85" i="21"/>
  <c r="N85" i="21"/>
  <c r="D85" i="21"/>
  <c r="P85" i="21"/>
  <c r="H85" i="21"/>
  <c r="L85" i="21"/>
  <c r="J85" i="21"/>
  <c r="Z77" i="1"/>
  <c r="M77" i="21" s="1"/>
  <c r="K77" i="21"/>
  <c r="L89" i="21"/>
  <c r="R89" i="21"/>
  <c r="H89" i="21"/>
  <c r="N89" i="21"/>
  <c r="D89" i="21"/>
  <c r="F89" i="21"/>
  <c r="P89" i="21"/>
  <c r="J89" i="21"/>
  <c r="F87" i="21"/>
  <c r="H87" i="21"/>
  <c r="D87" i="21"/>
  <c r="R87" i="21"/>
  <c r="P87" i="21"/>
  <c r="N87" i="21"/>
  <c r="L87" i="21"/>
  <c r="J87" i="21"/>
  <c r="D82" i="21"/>
  <c r="F82" i="21"/>
  <c r="P82" i="21"/>
  <c r="L82" i="21"/>
  <c r="R82" i="21"/>
  <c r="N82" i="21"/>
  <c r="H82" i="21"/>
  <c r="J82" i="21"/>
  <c r="L90" i="21"/>
  <c r="R90" i="21"/>
  <c r="N90" i="21"/>
  <c r="F90" i="21"/>
  <c r="P90" i="21"/>
  <c r="D90" i="21"/>
  <c r="H90" i="21"/>
  <c r="J90" i="21"/>
  <c r="F92" i="21"/>
  <c r="P92" i="21"/>
  <c r="R92" i="21"/>
  <c r="L92" i="21"/>
  <c r="D92" i="21"/>
  <c r="N92" i="21"/>
  <c r="H92" i="21"/>
  <c r="J92" i="21"/>
  <c r="D88" i="21"/>
  <c r="N88" i="21"/>
  <c r="F88" i="21"/>
  <c r="R88" i="21"/>
  <c r="P88" i="21"/>
  <c r="H88" i="21"/>
  <c r="J88" i="21"/>
  <c r="L88" i="21"/>
  <c r="L81" i="21"/>
  <c r="R81" i="21"/>
  <c r="F81" i="21"/>
  <c r="N81" i="21"/>
  <c r="D81" i="21"/>
  <c r="P81" i="21"/>
  <c r="H81" i="21"/>
  <c r="J81" i="21"/>
  <c r="L83" i="21"/>
  <c r="F83" i="21"/>
  <c r="D83" i="21"/>
  <c r="R83" i="21"/>
  <c r="P83" i="21"/>
  <c r="N83" i="21"/>
  <c r="H83" i="21"/>
  <c r="J83" i="21"/>
  <c r="T77" i="21"/>
  <c r="K77" i="8"/>
  <c r="H78" i="21"/>
  <c r="R78" i="21"/>
  <c r="N78" i="21"/>
  <c r="P78" i="21"/>
  <c r="L78" i="21"/>
  <c r="D78" i="21"/>
  <c r="F78" i="21"/>
  <c r="D86" i="21"/>
  <c r="F86" i="21"/>
  <c r="R86" i="21"/>
  <c r="P86" i="21"/>
  <c r="N86" i="21"/>
  <c r="H86" i="21"/>
  <c r="J86" i="21"/>
  <c r="L86" i="21"/>
  <c r="D80" i="21"/>
  <c r="L80" i="21"/>
  <c r="N80" i="21"/>
  <c r="R80" i="21"/>
  <c r="F80" i="21"/>
  <c r="P80" i="21"/>
  <c r="H80" i="21"/>
  <c r="J80" i="21"/>
  <c r="F79" i="21"/>
  <c r="D79" i="21"/>
  <c r="R79" i="21"/>
  <c r="P79" i="21"/>
  <c r="N79" i="21"/>
  <c r="H79" i="21"/>
  <c r="D84" i="21"/>
  <c r="R84" i="21"/>
  <c r="N84" i="21"/>
  <c r="H84" i="21"/>
  <c r="F84" i="21"/>
  <c r="P84" i="21"/>
  <c r="L84" i="21"/>
  <c r="J84" i="21"/>
  <c r="C51" i="34"/>
  <c r="C49" i="34"/>
  <c r="C48" i="34"/>
  <c r="C47" i="34"/>
  <c r="C46" i="34"/>
  <c r="C45" i="34"/>
  <c r="C44" i="34"/>
  <c r="C43" i="34"/>
  <c r="C42" i="34"/>
  <c r="C41" i="34"/>
  <c r="C40" i="34"/>
  <c r="C39" i="34"/>
  <c r="C38" i="34"/>
  <c r="C37" i="34"/>
  <c r="C36" i="34"/>
  <c r="C34" i="34"/>
  <c r="C33" i="34"/>
  <c r="C32" i="34"/>
  <c r="C31" i="34"/>
  <c r="C30" i="34"/>
  <c r="C28" i="34"/>
  <c r="C27" i="34"/>
  <c r="C26" i="34"/>
  <c r="C25" i="34"/>
  <c r="C24" i="34"/>
  <c r="C23" i="34"/>
  <c r="C22" i="34"/>
  <c r="C21" i="34"/>
  <c r="C20" i="34"/>
  <c r="C19" i="34"/>
  <c r="C18" i="34"/>
  <c r="C17" i="34"/>
  <c r="C15" i="34"/>
  <c r="C14" i="34"/>
  <c r="C13" i="34"/>
  <c r="C12" i="34"/>
  <c r="C11" i="34"/>
  <c r="C10" i="34"/>
  <c r="C9" i="34"/>
  <c r="C8" i="34"/>
  <c r="C7" i="34"/>
  <c r="C6" i="34"/>
  <c r="C5" i="34"/>
  <c r="E55" i="15"/>
  <c r="D55" i="15"/>
  <c r="C55" i="15"/>
  <c r="E54" i="15"/>
  <c r="D54" i="15"/>
  <c r="C54" i="15"/>
  <c r="F77" i="21" l="1"/>
  <c r="P77" i="21"/>
  <c r="R77" i="21"/>
  <c r="N77" i="21"/>
  <c r="H77" i="21"/>
  <c r="D77" i="21"/>
  <c r="K76" i="21"/>
  <c r="J77" i="21"/>
  <c r="M76" i="21"/>
  <c r="L77" i="21"/>
  <c r="Y120" i="1"/>
  <c r="X120" i="1"/>
  <c r="Z120" i="1" s="1"/>
  <c r="K120" i="1"/>
  <c r="Z117" i="1" l="1"/>
  <c r="Y117" i="1"/>
  <c r="X117" i="1"/>
  <c r="K117" i="1"/>
  <c r="Z113" i="1" l="1"/>
  <c r="K113" i="1"/>
  <c r="AP122" i="1" l="1"/>
  <c r="C35" i="34" s="1"/>
  <c r="B76" i="8" l="1"/>
  <c r="B94" i="8"/>
  <c r="B95" i="8"/>
  <c r="B96" i="8"/>
  <c r="B97" i="8"/>
  <c r="B98" i="8"/>
  <c r="B99" i="8"/>
  <c r="B100" i="8"/>
  <c r="B101" i="8"/>
  <c r="B102" i="8"/>
  <c r="B103" i="8"/>
  <c r="B104" i="8"/>
  <c r="B105" i="8"/>
  <c r="B106" i="8"/>
  <c r="B107" i="8"/>
  <c r="B108" i="8"/>
  <c r="B109" i="8"/>
  <c r="B110" i="8"/>
  <c r="B111" i="8"/>
  <c r="B112" i="8"/>
  <c r="B113" i="8"/>
  <c r="B114" i="8"/>
  <c r="B115" i="8"/>
  <c r="B116" i="8"/>
  <c r="B117" i="8"/>
  <c r="B118" i="8"/>
  <c r="B119" i="8"/>
  <c r="B120" i="8"/>
  <c r="B121" i="8"/>
  <c r="B122" i="8"/>
  <c r="B123" i="8"/>
  <c r="B124" i="8"/>
  <c r="B125" i="8"/>
  <c r="B126" i="8"/>
  <c r="B127" i="8"/>
  <c r="B128" i="8"/>
  <c r="B129" i="8"/>
  <c r="B130" i="8"/>
  <c r="B131" i="8"/>
  <c r="B132" i="8"/>
  <c r="B133" i="8"/>
  <c r="B134" i="8"/>
  <c r="B135" i="8"/>
  <c r="B6" i="8"/>
  <c r="B7" i="8"/>
  <c r="B8" i="8"/>
  <c r="B9" i="8"/>
  <c r="B10" i="8"/>
  <c r="B11" i="8"/>
  <c r="B12" i="8"/>
  <c r="B13" i="8"/>
  <c r="B14" i="8"/>
  <c r="B15" i="8"/>
  <c r="B16" i="8"/>
  <c r="B17" i="8"/>
  <c r="B18" i="8"/>
  <c r="B19" i="8"/>
  <c r="B20" i="8"/>
  <c r="B21" i="8"/>
  <c r="B22" i="8"/>
  <c r="B23" i="8"/>
  <c r="B24" i="8"/>
  <c r="B25" i="8"/>
  <c r="B26" i="8"/>
  <c r="B27" i="8"/>
  <c r="B28" i="8"/>
  <c r="B29" i="8"/>
  <c r="B30" i="8"/>
  <c r="B31" i="8"/>
  <c r="B32" i="8"/>
  <c r="B33" i="8"/>
  <c r="B34" i="8"/>
  <c r="B35" i="8"/>
  <c r="B36" i="8"/>
  <c r="B37" i="8"/>
  <c r="B38" i="8"/>
  <c r="B39" i="8"/>
  <c r="B40" i="8"/>
  <c r="B41" i="8"/>
  <c r="B42" i="8"/>
  <c r="B43" i="8"/>
  <c r="B44" i="8"/>
  <c r="B45" i="8"/>
  <c r="B46" i="8"/>
  <c r="B47" i="8"/>
  <c r="B48" i="8"/>
  <c r="B49" i="8"/>
  <c r="B50" i="8"/>
  <c r="B51" i="8"/>
  <c r="B52" i="8"/>
  <c r="B53" i="8"/>
  <c r="B54" i="8"/>
  <c r="B55" i="8"/>
  <c r="B56" i="8"/>
  <c r="B57" i="8"/>
  <c r="B58" i="8"/>
  <c r="B59" i="8"/>
  <c r="B60" i="8"/>
  <c r="B61" i="8"/>
  <c r="B62" i="8"/>
  <c r="B63" i="8"/>
  <c r="B64" i="8"/>
  <c r="B65" i="8"/>
  <c r="B66" i="8"/>
  <c r="B67" i="8"/>
  <c r="B68" i="8"/>
  <c r="B69" i="8"/>
  <c r="B70" i="8"/>
  <c r="B71" i="8"/>
  <c r="B72" i="8"/>
  <c r="B73" i="8"/>
  <c r="B74" i="8"/>
  <c r="B75" i="8"/>
  <c r="B5" i="8"/>
  <c r="B6" i="21"/>
  <c r="B7" i="21"/>
  <c r="B8" i="21"/>
  <c r="B9" i="21"/>
  <c r="B10" i="21"/>
  <c r="B11" i="21"/>
  <c r="B12" i="21"/>
  <c r="B13" i="21"/>
  <c r="B14" i="21"/>
  <c r="B15" i="21"/>
  <c r="B16" i="21"/>
  <c r="B17" i="21"/>
  <c r="B18" i="21"/>
  <c r="B19" i="21"/>
  <c r="B20" i="21"/>
  <c r="B21" i="21"/>
  <c r="B22" i="21"/>
  <c r="B23" i="21"/>
  <c r="B24" i="21"/>
  <c r="B25" i="21"/>
  <c r="B26" i="21"/>
  <c r="B27" i="21"/>
  <c r="B28" i="21"/>
  <c r="B29" i="21"/>
  <c r="B30" i="21"/>
  <c r="B31" i="21"/>
  <c r="B32" i="21"/>
  <c r="B33" i="21"/>
  <c r="B34" i="21"/>
  <c r="B35" i="21"/>
  <c r="B36" i="21"/>
  <c r="B37" i="21"/>
  <c r="B38" i="21"/>
  <c r="B39" i="21"/>
  <c r="B40" i="21"/>
  <c r="B41" i="21"/>
  <c r="B42" i="21"/>
  <c r="B43" i="21"/>
  <c r="B44" i="21"/>
  <c r="B45" i="21"/>
  <c r="B46" i="21"/>
  <c r="B47" i="21"/>
  <c r="B48" i="21"/>
  <c r="B49" i="21"/>
  <c r="B50" i="21"/>
  <c r="B51" i="21"/>
  <c r="B52" i="21"/>
  <c r="B53" i="21"/>
  <c r="B54" i="21"/>
  <c r="B55" i="21"/>
  <c r="B56" i="21"/>
  <c r="B57" i="21"/>
  <c r="B58" i="21"/>
  <c r="B59" i="21"/>
  <c r="B60" i="21"/>
  <c r="B61" i="21"/>
  <c r="B62" i="21"/>
  <c r="B63" i="21"/>
  <c r="B64" i="21"/>
  <c r="B65" i="21"/>
  <c r="B66" i="21"/>
  <c r="B67" i="21"/>
  <c r="B68" i="21"/>
  <c r="B69" i="21"/>
  <c r="B70" i="21"/>
  <c r="B71" i="21"/>
  <c r="B72" i="21"/>
  <c r="B73" i="21"/>
  <c r="B74" i="21"/>
  <c r="B75" i="21"/>
  <c r="B76" i="21"/>
  <c r="B94" i="21"/>
  <c r="B95" i="21"/>
  <c r="B96" i="21"/>
  <c r="B97" i="21"/>
  <c r="B98" i="21"/>
  <c r="B99" i="21"/>
  <c r="B100" i="21"/>
  <c r="B101" i="21"/>
  <c r="B102" i="21"/>
  <c r="B103" i="21"/>
  <c r="B104" i="21"/>
  <c r="B105" i="21"/>
  <c r="B106" i="21"/>
  <c r="B107" i="21"/>
  <c r="B108" i="21"/>
  <c r="B109" i="21"/>
  <c r="B110" i="21"/>
  <c r="B111" i="21"/>
  <c r="B112" i="21"/>
  <c r="B113" i="21"/>
  <c r="B114" i="21"/>
  <c r="B115" i="21"/>
  <c r="B116" i="21"/>
  <c r="B117" i="21"/>
  <c r="B118" i="21"/>
  <c r="B119" i="21"/>
  <c r="B120" i="21"/>
  <c r="B121" i="21"/>
  <c r="B122" i="21"/>
  <c r="B123" i="21"/>
  <c r="B124" i="21"/>
  <c r="B125" i="21"/>
  <c r="B126" i="21"/>
  <c r="B127" i="21"/>
  <c r="B128" i="21"/>
  <c r="B129" i="21"/>
  <c r="B130" i="21"/>
  <c r="B131" i="21"/>
  <c r="B132" i="21"/>
  <c r="B133" i="21"/>
  <c r="B134" i="21"/>
  <c r="B135" i="21"/>
  <c r="B5" i="21"/>
  <c r="D33" i="34" l="1"/>
  <c r="E33" i="34"/>
  <c r="F33" i="34"/>
  <c r="G33" i="33"/>
  <c r="H33" i="33"/>
  <c r="I33" i="33"/>
  <c r="J33" i="33"/>
  <c r="K33" i="33"/>
  <c r="L33" i="33"/>
  <c r="M33" i="33"/>
  <c r="C33" i="33"/>
  <c r="Z28" i="1"/>
  <c r="H33" i="34" l="1"/>
  <c r="G33" i="34"/>
  <c r="K33" i="34"/>
  <c r="J33" i="34"/>
  <c r="M33" i="34"/>
  <c r="I33" i="34"/>
  <c r="L33" i="34"/>
  <c r="L131" i="1" l="1"/>
  <c r="P131" i="1"/>
  <c r="K131" i="1" s="1"/>
  <c r="K130" i="1"/>
  <c r="Y28" i="1"/>
  <c r="AA28" i="1" s="1"/>
  <c r="C47" i="33" l="1"/>
  <c r="G47" i="33"/>
  <c r="H47" i="33"/>
  <c r="I47" i="33"/>
  <c r="J47" i="33"/>
  <c r="K47" i="33"/>
  <c r="L47" i="33"/>
  <c r="M47" i="33"/>
  <c r="U18" i="21"/>
  <c r="T18" i="21"/>
  <c r="S18" i="21"/>
  <c r="Q18" i="21"/>
  <c r="O18" i="21"/>
  <c r="M18" i="21"/>
  <c r="K18" i="21"/>
  <c r="I18" i="21"/>
  <c r="G18" i="21"/>
  <c r="E18" i="21"/>
  <c r="U135" i="21"/>
  <c r="S135" i="21"/>
  <c r="Q135" i="21"/>
  <c r="O135" i="21"/>
  <c r="M135" i="21"/>
  <c r="G135" i="21"/>
  <c r="E135" i="21"/>
  <c r="U134" i="21"/>
  <c r="S134" i="21"/>
  <c r="Q134" i="21"/>
  <c r="O134" i="21"/>
  <c r="M134" i="21"/>
  <c r="K134" i="21"/>
  <c r="I134" i="21"/>
  <c r="G134" i="21"/>
  <c r="E134" i="21"/>
  <c r="U133" i="21"/>
  <c r="T133" i="21"/>
  <c r="S133" i="21"/>
  <c r="Q133" i="21"/>
  <c r="O133" i="21"/>
  <c r="M133" i="21"/>
  <c r="K133" i="21"/>
  <c r="I133" i="21"/>
  <c r="G133" i="21"/>
  <c r="E133" i="21"/>
  <c r="U132" i="21"/>
  <c r="T132" i="21"/>
  <c r="S132" i="21"/>
  <c r="Q132" i="21"/>
  <c r="O132" i="21"/>
  <c r="M132" i="21"/>
  <c r="K132" i="21"/>
  <c r="I132" i="21"/>
  <c r="G132" i="21"/>
  <c r="E132" i="21"/>
  <c r="U131" i="21"/>
  <c r="T131" i="21"/>
  <c r="S131" i="21"/>
  <c r="Q131" i="21"/>
  <c r="I131" i="21"/>
  <c r="G131" i="21"/>
  <c r="E131" i="21"/>
  <c r="U130" i="21"/>
  <c r="T130" i="21"/>
  <c r="S130" i="21"/>
  <c r="Q130" i="21"/>
  <c r="O130" i="21"/>
  <c r="M130" i="21"/>
  <c r="K130" i="21"/>
  <c r="I130" i="21"/>
  <c r="G130" i="21"/>
  <c r="E130" i="21"/>
  <c r="U129" i="21"/>
  <c r="T129" i="21"/>
  <c r="S129" i="21"/>
  <c r="Q129" i="21"/>
  <c r="O129" i="21"/>
  <c r="M129" i="21"/>
  <c r="K129" i="21"/>
  <c r="G129" i="21"/>
  <c r="E129" i="21"/>
  <c r="U127" i="21"/>
  <c r="P127" i="21" s="1"/>
  <c r="T127" i="21"/>
  <c r="S127" i="21"/>
  <c r="Q127" i="21"/>
  <c r="O127" i="21"/>
  <c r="M127" i="21"/>
  <c r="K127" i="21"/>
  <c r="I127" i="21"/>
  <c r="G127" i="21"/>
  <c r="E127" i="21"/>
  <c r="U126" i="21"/>
  <c r="T126" i="21"/>
  <c r="S126" i="21"/>
  <c r="Q126" i="21"/>
  <c r="O126" i="21"/>
  <c r="M126" i="21"/>
  <c r="K126" i="21"/>
  <c r="I126" i="21"/>
  <c r="G126" i="21"/>
  <c r="E126" i="21"/>
  <c r="U125" i="21"/>
  <c r="T125" i="21"/>
  <c r="S125" i="21"/>
  <c r="Q125" i="21"/>
  <c r="O125" i="21"/>
  <c r="M125" i="21"/>
  <c r="K125" i="21"/>
  <c r="E125" i="21"/>
  <c r="U123" i="21"/>
  <c r="T123" i="21"/>
  <c r="S123" i="21"/>
  <c r="Q123" i="21"/>
  <c r="O123" i="21"/>
  <c r="M123" i="21"/>
  <c r="K123" i="21"/>
  <c r="I123" i="21"/>
  <c r="G123" i="21"/>
  <c r="E123" i="21"/>
  <c r="U122" i="21"/>
  <c r="S122" i="21"/>
  <c r="Q122" i="21"/>
  <c r="O122" i="21"/>
  <c r="I122" i="21"/>
  <c r="G122" i="21"/>
  <c r="E122" i="21"/>
  <c r="U120" i="21"/>
  <c r="T120" i="21"/>
  <c r="S120" i="21"/>
  <c r="Q120" i="21"/>
  <c r="O120" i="21"/>
  <c r="M120" i="21"/>
  <c r="K120" i="21"/>
  <c r="I120" i="21"/>
  <c r="G120" i="21"/>
  <c r="E120" i="21"/>
  <c r="U119" i="21"/>
  <c r="T119" i="21"/>
  <c r="S119" i="21"/>
  <c r="Q119" i="21"/>
  <c r="O119" i="21"/>
  <c r="M119" i="21"/>
  <c r="K119" i="21"/>
  <c r="I119" i="21"/>
  <c r="G119" i="21"/>
  <c r="E119" i="21"/>
  <c r="U118" i="21"/>
  <c r="T118" i="21"/>
  <c r="S118" i="21"/>
  <c r="Q118" i="21"/>
  <c r="O118" i="21"/>
  <c r="M118" i="21"/>
  <c r="K118" i="21"/>
  <c r="I118" i="21"/>
  <c r="G118" i="21"/>
  <c r="E118" i="21"/>
  <c r="U117" i="21"/>
  <c r="T117" i="21"/>
  <c r="S117" i="21"/>
  <c r="Q117" i="21"/>
  <c r="O117" i="21"/>
  <c r="M117" i="21"/>
  <c r="K117" i="21"/>
  <c r="I117" i="21"/>
  <c r="G117" i="21"/>
  <c r="E117" i="21"/>
  <c r="U116" i="21"/>
  <c r="T116" i="21"/>
  <c r="S116" i="21"/>
  <c r="Q116" i="21"/>
  <c r="O116" i="21"/>
  <c r="M116" i="21"/>
  <c r="K116" i="21"/>
  <c r="E116" i="21"/>
  <c r="U115" i="21"/>
  <c r="T115" i="21"/>
  <c r="S115" i="21"/>
  <c r="Q115" i="21"/>
  <c r="O115" i="21"/>
  <c r="M115" i="21"/>
  <c r="E115" i="21"/>
  <c r="U114" i="21"/>
  <c r="T114" i="21"/>
  <c r="S114" i="21"/>
  <c r="Q114" i="21"/>
  <c r="O114" i="21"/>
  <c r="M114" i="21"/>
  <c r="E114" i="21"/>
  <c r="U113" i="21"/>
  <c r="T113" i="21"/>
  <c r="S113" i="21"/>
  <c r="Q113" i="21"/>
  <c r="O113" i="21"/>
  <c r="M113" i="21"/>
  <c r="E113" i="21"/>
  <c r="U111" i="21"/>
  <c r="F111" i="21" s="1"/>
  <c r="T111" i="21"/>
  <c r="S111" i="21"/>
  <c r="Q111" i="21"/>
  <c r="O111" i="21"/>
  <c r="M111" i="21"/>
  <c r="K111" i="21"/>
  <c r="I111" i="21"/>
  <c r="H111" i="21"/>
  <c r="G111" i="21"/>
  <c r="E111" i="21"/>
  <c r="U110" i="21"/>
  <c r="D110" i="21" s="1"/>
  <c r="T110" i="21"/>
  <c r="S110" i="21"/>
  <c r="Q110" i="21"/>
  <c r="P110" i="21"/>
  <c r="O110" i="21"/>
  <c r="M110" i="21"/>
  <c r="K110" i="21"/>
  <c r="I110" i="21"/>
  <c r="G110" i="21"/>
  <c r="E110" i="21"/>
  <c r="S109" i="21"/>
  <c r="Q109" i="21"/>
  <c r="O109" i="21"/>
  <c r="M109" i="21"/>
  <c r="K109" i="21"/>
  <c r="I109" i="21"/>
  <c r="G109" i="21"/>
  <c r="E109" i="21"/>
  <c r="S108" i="21"/>
  <c r="Q108" i="21"/>
  <c r="O108" i="21"/>
  <c r="M108" i="21"/>
  <c r="K108" i="21"/>
  <c r="I108" i="21"/>
  <c r="G108" i="21"/>
  <c r="E108" i="21"/>
  <c r="U106" i="21"/>
  <c r="P106" i="21" s="1"/>
  <c r="T106" i="21"/>
  <c r="S106" i="21"/>
  <c r="Q106" i="21"/>
  <c r="O106" i="21"/>
  <c r="M106" i="21"/>
  <c r="K106" i="21"/>
  <c r="I106" i="21"/>
  <c r="G106" i="21"/>
  <c r="E106" i="21"/>
  <c r="U105" i="21"/>
  <c r="D105" i="21" s="1"/>
  <c r="T105" i="21"/>
  <c r="S105" i="21"/>
  <c r="Q105" i="21"/>
  <c r="O105" i="21"/>
  <c r="M105" i="21"/>
  <c r="K105" i="21"/>
  <c r="I105" i="21"/>
  <c r="G105" i="21"/>
  <c r="E105" i="21"/>
  <c r="U104" i="21"/>
  <c r="T104" i="21"/>
  <c r="S104" i="21"/>
  <c r="Q104" i="21"/>
  <c r="O104" i="21"/>
  <c r="M104" i="21"/>
  <c r="U103" i="21"/>
  <c r="T103" i="21"/>
  <c r="S103" i="21"/>
  <c r="Q103" i="21"/>
  <c r="O103" i="21"/>
  <c r="M103" i="21"/>
  <c r="K103" i="21"/>
  <c r="G103" i="21"/>
  <c r="E103" i="21"/>
  <c r="U102" i="21"/>
  <c r="T102" i="21"/>
  <c r="S102" i="21"/>
  <c r="Q102" i="21"/>
  <c r="O102" i="21"/>
  <c r="M102" i="21"/>
  <c r="K102" i="21"/>
  <c r="U101" i="21"/>
  <c r="T101" i="21"/>
  <c r="S101" i="21"/>
  <c r="Q101" i="21"/>
  <c r="O101" i="21"/>
  <c r="T99" i="21"/>
  <c r="S99" i="21"/>
  <c r="Q99" i="21"/>
  <c r="O99" i="21"/>
  <c r="M99" i="21"/>
  <c r="I99" i="21"/>
  <c r="G99" i="21"/>
  <c r="E99" i="21"/>
  <c r="U98" i="21"/>
  <c r="S98" i="21"/>
  <c r="Q98" i="21"/>
  <c r="O98" i="21"/>
  <c r="M98" i="21"/>
  <c r="I98" i="21"/>
  <c r="G98" i="21"/>
  <c r="E98" i="21"/>
  <c r="U97" i="21"/>
  <c r="S97" i="21"/>
  <c r="Q97" i="21"/>
  <c r="O97" i="21"/>
  <c r="M97" i="21"/>
  <c r="K97" i="21"/>
  <c r="I97" i="21"/>
  <c r="G97" i="21"/>
  <c r="E97" i="21"/>
  <c r="U96" i="21"/>
  <c r="T96" i="21"/>
  <c r="S96" i="21"/>
  <c r="Q96" i="21"/>
  <c r="O96" i="21"/>
  <c r="M96" i="21"/>
  <c r="K96" i="21"/>
  <c r="I96" i="21"/>
  <c r="G96" i="21"/>
  <c r="E96" i="21"/>
  <c r="U94" i="21"/>
  <c r="T94" i="21"/>
  <c r="S94" i="21"/>
  <c r="Q94" i="21"/>
  <c r="P94" i="21"/>
  <c r="O94" i="21"/>
  <c r="M94" i="21"/>
  <c r="K94" i="21"/>
  <c r="I94" i="21"/>
  <c r="G94" i="21"/>
  <c r="E94" i="21"/>
  <c r="U75" i="21"/>
  <c r="T75" i="21"/>
  <c r="S75" i="21"/>
  <c r="Q75" i="21"/>
  <c r="O75" i="21"/>
  <c r="M75" i="21"/>
  <c r="K75" i="21"/>
  <c r="I75" i="21"/>
  <c r="G75" i="21"/>
  <c r="E75" i="21"/>
  <c r="U74" i="21"/>
  <c r="T74" i="21"/>
  <c r="S74" i="21"/>
  <c r="Q74" i="21"/>
  <c r="O74" i="21"/>
  <c r="M74" i="21"/>
  <c r="K74" i="21"/>
  <c r="I74" i="21"/>
  <c r="G74" i="21"/>
  <c r="E74" i="21"/>
  <c r="U73" i="21"/>
  <c r="T73" i="21"/>
  <c r="S73" i="21"/>
  <c r="Q73" i="21"/>
  <c r="O73" i="21"/>
  <c r="M73" i="21"/>
  <c r="K73" i="21"/>
  <c r="I73" i="21"/>
  <c r="G73" i="21"/>
  <c r="E73" i="21"/>
  <c r="U72" i="21"/>
  <c r="T72" i="21"/>
  <c r="S72" i="21"/>
  <c r="Q72" i="21"/>
  <c r="O72" i="21"/>
  <c r="M72" i="21"/>
  <c r="K72" i="21"/>
  <c r="I72" i="21"/>
  <c r="G72" i="21"/>
  <c r="E72" i="21"/>
  <c r="U70" i="21"/>
  <c r="S70" i="21"/>
  <c r="Q70" i="21"/>
  <c r="O70" i="21"/>
  <c r="M70" i="21"/>
  <c r="K70" i="21"/>
  <c r="I70" i="21"/>
  <c r="G70" i="21"/>
  <c r="E70" i="21"/>
  <c r="U69" i="21"/>
  <c r="S69" i="21"/>
  <c r="Q69" i="21"/>
  <c r="O69" i="21"/>
  <c r="M69" i="21"/>
  <c r="K69" i="21"/>
  <c r="I69" i="21"/>
  <c r="G69" i="21"/>
  <c r="E69" i="21"/>
  <c r="U68" i="21"/>
  <c r="S68" i="21"/>
  <c r="Q68" i="21"/>
  <c r="O68" i="21"/>
  <c r="M68" i="21"/>
  <c r="K68" i="21"/>
  <c r="I68" i="21"/>
  <c r="G68" i="21"/>
  <c r="E68" i="21"/>
  <c r="U67" i="21"/>
  <c r="S67" i="21"/>
  <c r="Q67" i="21"/>
  <c r="O67" i="21"/>
  <c r="M67" i="21"/>
  <c r="K67" i="21"/>
  <c r="I67" i="21"/>
  <c r="G67" i="21"/>
  <c r="E67" i="21"/>
  <c r="U65" i="21"/>
  <c r="R65" i="21" s="1"/>
  <c r="T65" i="21"/>
  <c r="S65" i="21"/>
  <c r="Q65" i="21"/>
  <c r="P65" i="21"/>
  <c r="O65" i="21"/>
  <c r="M65" i="21"/>
  <c r="K65" i="21"/>
  <c r="I65" i="21"/>
  <c r="G65" i="21"/>
  <c r="E65" i="21"/>
  <c r="U64" i="21"/>
  <c r="S64" i="21"/>
  <c r="Q64" i="21"/>
  <c r="O64" i="21"/>
  <c r="K64" i="21"/>
  <c r="I64" i="21"/>
  <c r="G64" i="21"/>
  <c r="E64" i="21"/>
  <c r="U63" i="21"/>
  <c r="S63" i="21"/>
  <c r="Q63" i="21"/>
  <c r="O63" i="21"/>
  <c r="M63" i="21"/>
  <c r="K63" i="21"/>
  <c r="I63" i="21"/>
  <c r="G63" i="21"/>
  <c r="E63" i="21"/>
  <c r="U62" i="21"/>
  <c r="S62" i="21"/>
  <c r="Q62" i="21"/>
  <c r="O62" i="21"/>
  <c r="M62" i="21"/>
  <c r="I62" i="21"/>
  <c r="G62" i="21"/>
  <c r="E62" i="21"/>
  <c r="U60" i="21"/>
  <c r="S60" i="21"/>
  <c r="Q60" i="21"/>
  <c r="O60" i="21"/>
  <c r="M60" i="21"/>
  <c r="K60" i="21"/>
  <c r="I60" i="21"/>
  <c r="G60" i="21"/>
  <c r="E60" i="21"/>
  <c r="U59" i="21"/>
  <c r="S59" i="21"/>
  <c r="Q59" i="21"/>
  <c r="O59" i="21"/>
  <c r="M59" i="21"/>
  <c r="K59" i="21"/>
  <c r="I59" i="21"/>
  <c r="G59" i="21"/>
  <c r="E59" i="21"/>
  <c r="U58" i="21"/>
  <c r="S58" i="21"/>
  <c r="Q58" i="21"/>
  <c r="O58" i="21"/>
  <c r="M58" i="21"/>
  <c r="K58" i="21"/>
  <c r="I58" i="21"/>
  <c r="G58" i="21"/>
  <c r="E58" i="21"/>
  <c r="U57" i="21"/>
  <c r="S57" i="21"/>
  <c r="Q57" i="21"/>
  <c r="O57" i="21"/>
  <c r="M57" i="21"/>
  <c r="I57" i="21"/>
  <c r="G57" i="21"/>
  <c r="E57" i="21"/>
  <c r="U55" i="21"/>
  <c r="S55" i="21"/>
  <c r="Q55" i="21"/>
  <c r="O55" i="21"/>
  <c r="K55" i="21"/>
  <c r="I55" i="21"/>
  <c r="G55" i="21"/>
  <c r="E55" i="21"/>
  <c r="U54" i="21"/>
  <c r="S54" i="21"/>
  <c r="Q54" i="21"/>
  <c r="O54" i="21"/>
  <c r="M54" i="21"/>
  <c r="I54" i="21"/>
  <c r="G54" i="21"/>
  <c r="E54" i="21"/>
  <c r="U53" i="21"/>
  <c r="S53" i="21"/>
  <c r="Q53" i="21"/>
  <c r="O53" i="21"/>
  <c r="M53" i="21"/>
  <c r="I53" i="21"/>
  <c r="G53" i="21"/>
  <c r="E53" i="21"/>
  <c r="U52" i="21"/>
  <c r="S52" i="21"/>
  <c r="Q52" i="21"/>
  <c r="O52" i="21"/>
  <c r="M52" i="21"/>
  <c r="I52" i="21"/>
  <c r="G52" i="21"/>
  <c r="E52" i="21"/>
  <c r="U50" i="21"/>
  <c r="R50" i="21" s="1"/>
  <c r="T50" i="21"/>
  <c r="S50" i="21"/>
  <c r="Q50" i="21"/>
  <c r="O50" i="21"/>
  <c r="M50" i="21"/>
  <c r="K50" i="21"/>
  <c r="I50" i="21"/>
  <c r="G50" i="21"/>
  <c r="E50" i="21"/>
  <c r="U49" i="21"/>
  <c r="P49" i="21" s="1"/>
  <c r="T49" i="21"/>
  <c r="S49" i="21"/>
  <c r="Q49" i="21"/>
  <c r="O49" i="21"/>
  <c r="M49" i="21"/>
  <c r="K49" i="21"/>
  <c r="I49" i="21"/>
  <c r="G49" i="21"/>
  <c r="E49" i="21"/>
  <c r="U48" i="21"/>
  <c r="T48" i="21"/>
  <c r="S48" i="21"/>
  <c r="Q48" i="21"/>
  <c r="O48" i="21"/>
  <c r="M48" i="21"/>
  <c r="K48" i="21"/>
  <c r="I48" i="21"/>
  <c r="G48" i="21"/>
  <c r="E48" i="21"/>
  <c r="U46" i="21"/>
  <c r="P46" i="21" s="1"/>
  <c r="T46" i="21"/>
  <c r="S46" i="21"/>
  <c r="Q46" i="21"/>
  <c r="O46" i="21"/>
  <c r="M46" i="21"/>
  <c r="K46" i="21"/>
  <c r="I46" i="21"/>
  <c r="G46" i="21"/>
  <c r="E46" i="21"/>
  <c r="U45" i="21"/>
  <c r="T45" i="21"/>
  <c r="S45" i="21"/>
  <c r="Q45" i="21"/>
  <c r="O45" i="21"/>
  <c r="M45" i="21"/>
  <c r="I45" i="21"/>
  <c r="G45" i="21"/>
  <c r="E45" i="21"/>
  <c r="U44" i="21"/>
  <c r="T44" i="21"/>
  <c r="S44" i="21"/>
  <c r="Q44" i="21"/>
  <c r="O44" i="21"/>
  <c r="M44" i="21"/>
  <c r="K44" i="21"/>
  <c r="I44" i="21"/>
  <c r="G44" i="21"/>
  <c r="E44" i="21"/>
  <c r="U43" i="21"/>
  <c r="S43" i="21"/>
  <c r="Q43" i="21"/>
  <c r="O43" i="21"/>
  <c r="M43" i="21"/>
  <c r="K43" i="21"/>
  <c r="I43" i="21"/>
  <c r="G43" i="21"/>
  <c r="E43" i="21"/>
  <c r="U42" i="21"/>
  <c r="T42" i="21"/>
  <c r="S42" i="21"/>
  <c r="Q42" i="21"/>
  <c r="O42" i="21"/>
  <c r="M42" i="21"/>
  <c r="K42" i="21"/>
  <c r="I42" i="21"/>
  <c r="G42" i="21"/>
  <c r="E42" i="21"/>
  <c r="U40" i="21"/>
  <c r="S40" i="21"/>
  <c r="Q40" i="21"/>
  <c r="O40" i="21"/>
  <c r="M40" i="21"/>
  <c r="K40" i="21"/>
  <c r="G40" i="21"/>
  <c r="E40" i="21"/>
  <c r="U39" i="21"/>
  <c r="T39" i="21"/>
  <c r="S39" i="21"/>
  <c r="Q39" i="21"/>
  <c r="O39" i="21"/>
  <c r="M39" i="21"/>
  <c r="K39" i="21"/>
  <c r="I39" i="21"/>
  <c r="G39" i="21"/>
  <c r="E39" i="21"/>
  <c r="U37" i="21"/>
  <c r="R37" i="21" s="1"/>
  <c r="T37" i="21"/>
  <c r="S37" i="21"/>
  <c r="Q37" i="21"/>
  <c r="P37" i="21"/>
  <c r="O37" i="21"/>
  <c r="M37" i="21"/>
  <c r="K37" i="21"/>
  <c r="I37" i="21"/>
  <c r="G37" i="21"/>
  <c r="E37" i="21"/>
  <c r="U36" i="21"/>
  <c r="S36" i="21"/>
  <c r="Q36" i="21"/>
  <c r="O36" i="21"/>
  <c r="M36" i="21"/>
  <c r="K36" i="21"/>
  <c r="G36" i="21"/>
  <c r="E36" i="21"/>
  <c r="E32" i="21"/>
  <c r="G32" i="21"/>
  <c r="I32" i="21"/>
  <c r="K32" i="21"/>
  <c r="M32" i="21"/>
  <c r="O32" i="21"/>
  <c r="Q32" i="21"/>
  <c r="S32" i="21"/>
  <c r="T32" i="21"/>
  <c r="U32" i="21"/>
  <c r="E33" i="21"/>
  <c r="G33" i="21"/>
  <c r="I33" i="21"/>
  <c r="K33" i="21"/>
  <c r="M33" i="21"/>
  <c r="O33" i="21"/>
  <c r="Q33" i="21"/>
  <c r="S33" i="21"/>
  <c r="U33" i="21"/>
  <c r="E34" i="21"/>
  <c r="G34" i="21"/>
  <c r="I34" i="21"/>
  <c r="K34" i="21"/>
  <c r="M34" i="21"/>
  <c r="O34" i="21"/>
  <c r="Q34" i="21"/>
  <c r="S34" i="21"/>
  <c r="T34" i="21"/>
  <c r="U34" i="21"/>
  <c r="U31" i="21"/>
  <c r="T31" i="21"/>
  <c r="S31" i="21"/>
  <c r="Q31" i="21"/>
  <c r="O31" i="21"/>
  <c r="M31" i="21"/>
  <c r="K31" i="21"/>
  <c r="I31" i="21"/>
  <c r="G31" i="21"/>
  <c r="E31" i="21"/>
  <c r="U29" i="21"/>
  <c r="T29" i="21"/>
  <c r="S29" i="21"/>
  <c r="Q29" i="21"/>
  <c r="O29" i="21"/>
  <c r="M29" i="21"/>
  <c r="K29" i="21"/>
  <c r="I29" i="21"/>
  <c r="G29" i="21"/>
  <c r="E29" i="21"/>
  <c r="U28" i="21"/>
  <c r="S28" i="21"/>
  <c r="Q28" i="21"/>
  <c r="O28" i="21"/>
  <c r="M28" i="21"/>
  <c r="K28" i="21"/>
  <c r="I28" i="21"/>
  <c r="G28" i="21"/>
  <c r="E28" i="21"/>
  <c r="U26" i="21"/>
  <c r="T26" i="21"/>
  <c r="S26" i="21"/>
  <c r="Q26" i="21"/>
  <c r="O26" i="21"/>
  <c r="M26" i="21"/>
  <c r="K26" i="21"/>
  <c r="I26" i="21"/>
  <c r="G26" i="21"/>
  <c r="E26" i="21"/>
  <c r="U25" i="21"/>
  <c r="T25" i="21"/>
  <c r="S25" i="21"/>
  <c r="Q25" i="21"/>
  <c r="O25" i="21"/>
  <c r="M25" i="21"/>
  <c r="K25" i="21"/>
  <c r="I25" i="21"/>
  <c r="G25" i="21"/>
  <c r="E25" i="21"/>
  <c r="U24" i="21"/>
  <c r="T24" i="21"/>
  <c r="S24" i="21"/>
  <c r="Q24" i="21"/>
  <c r="O24" i="21"/>
  <c r="M24" i="21"/>
  <c r="K24" i="21"/>
  <c r="I24" i="21"/>
  <c r="G24" i="21"/>
  <c r="E24" i="21"/>
  <c r="U23" i="21"/>
  <c r="S23" i="21"/>
  <c r="Q23" i="21"/>
  <c r="O23" i="21"/>
  <c r="M23" i="21"/>
  <c r="K23" i="21"/>
  <c r="I23" i="21"/>
  <c r="G23" i="21"/>
  <c r="E23" i="21"/>
  <c r="U22" i="21"/>
  <c r="T22" i="21"/>
  <c r="S22" i="21"/>
  <c r="Q22" i="21"/>
  <c r="O22" i="21"/>
  <c r="M22" i="21"/>
  <c r="K22" i="21"/>
  <c r="I22" i="21"/>
  <c r="G22" i="21"/>
  <c r="E22" i="21"/>
  <c r="U20" i="21"/>
  <c r="T20" i="21"/>
  <c r="S20" i="21"/>
  <c r="Q20" i="21"/>
  <c r="O20" i="21"/>
  <c r="M20" i="21"/>
  <c r="K20" i="21"/>
  <c r="I20" i="21"/>
  <c r="G20" i="21"/>
  <c r="E20" i="21"/>
  <c r="U19" i="21"/>
  <c r="R19" i="21" s="1"/>
  <c r="T19" i="21"/>
  <c r="S19" i="21"/>
  <c r="Q19" i="21"/>
  <c r="P19" i="21"/>
  <c r="O19" i="21"/>
  <c r="M19" i="21"/>
  <c r="K19" i="21"/>
  <c r="I19" i="21"/>
  <c r="G19" i="21"/>
  <c r="E19" i="21"/>
  <c r="U17" i="21"/>
  <c r="T17" i="21"/>
  <c r="S17" i="21"/>
  <c r="Q17" i="21"/>
  <c r="O17" i="21"/>
  <c r="M17" i="21"/>
  <c r="K17" i="21"/>
  <c r="I17" i="21"/>
  <c r="G17" i="21"/>
  <c r="E17" i="21"/>
  <c r="U16" i="21"/>
  <c r="S16" i="21"/>
  <c r="Q16" i="21"/>
  <c r="O16" i="21"/>
  <c r="M16" i="21"/>
  <c r="K16" i="21"/>
  <c r="I16" i="21"/>
  <c r="G16" i="21"/>
  <c r="E16" i="21"/>
  <c r="U14" i="21"/>
  <c r="T14" i="21"/>
  <c r="S14" i="21"/>
  <c r="Q14" i="21"/>
  <c r="O14" i="21"/>
  <c r="M14" i="21"/>
  <c r="K14" i="21"/>
  <c r="I14" i="21"/>
  <c r="G14" i="21"/>
  <c r="E14" i="21"/>
  <c r="U12" i="21"/>
  <c r="T12" i="21"/>
  <c r="S12" i="21"/>
  <c r="Q12" i="21"/>
  <c r="O12" i="21"/>
  <c r="M12" i="21"/>
  <c r="K12" i="21"/>
  <c r="I12" i="21"/>
  <c r="G12" i="21"/>
  <c r="E12" i="21"/>
  <c r="U11" i="21"/>
  <c r="T11" i="21"/>
  <c r="S11" i="21"/>
  <c r="Q11" i="21"/>
  <c r="O11" i="21"/>
  <c r="M11" i="21"/>
  <c r="K11" i="21"/>
  <c r="I11" i="21"/>
  <c r="G11" i="21"/>
  <c r="E11" i="21"/>
  <c r="U9" i="21"/>
  <c r="T9" i="21"/>
  <c r="S9" i="21"/>
  <c r="Q9" i="21"/>
  <c r="O9" i="21"/>
  <c r="M9" i="21"/>
  <c r="K9" i="21"/>
  <c r="I9" i="21"/>
  <c r="G9" i="21"/>
  <c r="E9" i="21"/>
  <c r="U8" i="21"/>
  <c r="T8" i="21"/>
  <c r="S8" i="21"/>
  <c r="Q8" i="21"/>
  <c r="O8" i="21"/>
  <c r="M8" i="21"/>
  <c r="K8" i="21"/>
  <c r="I8" i="21"/>
  <c r="G8" i="21"/>
  <c r="E8" i="21"/>
  <c r="U6" i="21"/>
  <c r="P6" i="21" s="1"/>
  <c r="T6" i="21"/>
  <c r="S6" i="21"/>
  <c r="Q6" i="21"/>
  <c r="O6" i="21"/>
  <c r="M6" i="21"/>
  <c r="K6" i="21"/>
  <c r="I6" i="21"/>
  <c r="G6" i="21"/>
  <c r="E6" i="21"/>
  <c r="AB136" i="1"/>
  <c r="AC136" i="1"/>
  <c r="P105" i="21" l="1"/>
  <c r="F49" i="21"/>
  <c r="H31" i="21"/>
  <c r="E128" i="21"/>
  <c r="U128" i="21"/>
  <c r="G128" i="21"/>
  <c r="Q128" i="21"/>
  <c r="S128" i="21"/>
  <c r="D73" i="21"/>
  <c r="H8" i="21"/>
  <c r="P11" i="21"/>
  <c r="H37" i="21"/>
  <c r="J125" i="21"/>
  <c r="D130" i="21"/>
  <c r="F11" i="21"/>
  <c r="H26" i="21"/>
  <c r="P102" i="21"/>
  <c r="H130" i="21"/>
  <c r="F22" i="21"/>
  <c r="P24" i="21"/>
  <c r="N26" i="21"/>
  <c r="N39" i="21"/>
  <c r="J39" i="21"/>
  <c r="J42" i="21"/>
  <c r="N72" i="21"/>
  <c r="D72" i="21"/>
  <c r="L110" i="21"/>
  <c r="D111" i="21"/>
  <c r="P132" i="21"/>
  <c r="D106" i="21"/>
  <c r="J74" i="21"/>
  <c r="L19" i="21"/>
  <c r="N44" i="21"/>
  <c r="D48" i="21"/>
  <c r="R49" i="21"/>
  <c r="D50" i="21"/>
  <c r="H50" i="21"/>
  <c r="L50" i="21"/>
  <c r="P50" i="21"/>
  <c r="L65" i="21"/>
  <c r="L106" i="21"/>
  <c r="H19" i="21"/>
  <c r="N49" i="21"/>
  <c r="H65" i="21"/>
  <c r="D103" i="21"/>
  <c r="D19" i="21"/>
  <c r="L22" i="21"/>
  <c r="D22" i="21"/>
  <c r="F24" i="21"/>
  <c r="H48" i="21"/>
  <c r="J49" i="21"/>
  <c r="F50" i="21"/>
  <c r="J50" i="21"/>
  <c r="N50" i="21"/>
  <c r="D65" i="21"/>
  <c r="P74" i="21"/>
  <c r="L8" i="21"/>
  <c r="H22" i="21"/>
  <c r="N22" i="21"/>
  <c r="H24" i="21"/>
  <c r="P26" i="21"/>
  <c r="D37" i="21"/>
  <c r="F44" i="21"/>
  <c r="D74" i="21"/>
  <c r="R74" i="21"/>
  <c r="L104" i="21"/>
  <c r="H106" i="21"/>
  <c r="H110" i="21"/>
  <c r="D119" i="21"/>
  <c r="L130" i="21"/>
  <c r="J132" i="21"/>
  <c r="J12" i="21"/>
  <c r="J22" i="21"/>
  <c r="P22" i="21"/>
  <c r="J24" i="21"/>
  <c r="N42" i="21"/>
  <c r="P45" i="21"/>
  <c r="F65" i="21"/>
  <c r="J65" i="21"/>
  <c r="N65" i="21"/>
  <c r="L102" i="21"/>
  <c r="L9" i="21"/>
  <c r="R22" i="21"/>
  <c r="D24" i="21"/>
  <c r="D32" i="21"/>
  <c r="L37" i="21"/>
  <c r="J44" i="21"/>
  <c r="N48" i="21"/>
  <c r="H74" i="21"/>
  <c r="L103" i="21"/>
  <c r="P104" i="21"/>
  <c r="P125" i="21"/>
  <c r="D132" i="21"/>
  <c r="D8" i="21"/>
  <c r="P8" i="21"/>
  <c r="D9" i="21"/>
  <c r="D12" i="21"/>
  <c r="F19" i="21"/>
  <c r="J19" i="21"/>
  <c r="N19" i="21"/>
  <c r="L24" i="21"/>
  <c r="R24" i="21"/>
  <c r="R42" i="21"/>
  <c r="H45" i="21"/>
  <c r="H72" i="21"/>
  <c r="P72" i="21"/>
  <c r="R104" i="21"/>
  <c r="L105" i="21"/>
  <c r="N130" i="21"/>
  <c r="P9" i="21"/>
  <c r="N24" i="21"/>
  <c r="D26" i="21"/>
  <c r="J26" i="21"/>
  <c r="R31" i="21"/>
  <c r="F42" i="21"/>
  <c r="L48" i="21"/>
  <c r="L74" i="21"/>
  <c r="P96" i="21"/>
  <c r="P101" i="21"/>
  <c r="H105" i="21"/>
  <c r="J130" i="21"/>
  <c r="P130" i="21"/>
  <c r="F26" i="21"/>
  <c r="L26" i="21"/>
  <c r="R26" i="21"/>
  <c r="D29" i="21"/>
  <c r="L29" i="21"/>
  <c r="F39" i="21"/>
  <c r="D45" i="21"/>
  <c r="F46" i="21"/>
  <c r="L72" i="21"/>
  <c r="R102" i="21"/>
  <c r="D125" i="21"/>
  <c r="F130" i="21"/>
  <c r="R130" i="21"/>
  <c r="P12" i="21"/>
  <c r="F12" i="21"/>
  <c r="L12" i="21"/>
  <c r="F29" i="21"/>
  <c r="N29" i="21"/>
  <c r="P29" i="21"/>
  <c r="D34" i="21"/>
  <c r="P39" i="21"/>
  <c r="L45" i="21"/>
  <c r="R46" i="21"/>
  <c r="P48" i="21"/>
  <c r="R48" i="21"/>
  <c r="J72" i="21"/>
  <c r="P73" i="21"/>
  <c r="N74" i="21"/>
  <c r="D75" i="21"/>
  <c r="R106" i="21"/>
  <c r="P117" i="21"/>
  <c r="F119" i="21"/>
  <c r="P119" i="21"/>
  <c r="L125" i="21"/>
  <c r="F127" i="21"/>
  <c r="J127" i="21"/>
  <c r="N127" i="21"/>
  <c r="R127" i="21"/>
  <c r="F132" i="21"/>
  <c r="L132" i="21"/>
  <c r="P31" i="21"/>
  <c r="R8" i="21"/>
  <c r="H12" i="21"/>
  <c r="R12" i="21"/>
  <c r="H29" i="21"/>
  <c r="D31" i="21"/>
  <c r="L31" i="21"/>
  <c r="R39" i="21"/>
  <c r="P44" i="21"/>
  <c r="R45" i="21"/>
  <c r="N46" i="21"/>
  <c r="J48" i="21"/>
  <c r="F72" i="21"/>
  <c r="L73" i="21"/>
  <c r="P75" i="21"/>
  <c r="J102" i="21"/>
  <c r="N102" i="21"/>
  <c r="P103" i="21"/>
  <c r="N104" i="21"/>
  <c r="F106" i="21"/>
  <c r="J106" i="21"/>
  <c r="N106" i="21"/>
  <c r="H119" i="21"/>
  <c r="R125" i="21"/>
  <c r="H132" i="21"/>
  <c r="R132" i="21"/>
  <c r="N12" i="21"/>
  <c r="J29" i="21"/>
  <c r="R29" i="21"/>
  <c r="P42" i="21"/>
  <c r="R44" i="21"/>
  <c r="J46" i="21"/>
  <c r="F48" i="21"/>
  <c r="R72" i="21"/>
  <c r="F74" i="21"/>
  <c r="L75" i="21"/>
  <c r="P115" i="21"/>
  <c r="N125" i="21"/>
  <c r="D127" i="21"/>
  <c r="H127" i="21"/>
  <c r="L127" i="21"/>
  <c r="N132" i="21"/>
  <c r="H9" i="21"/>
  <c r="P25" i="21"/>
  <c r="L25" i="21"/>
  <c r="H25" i="21"/>
  <c r="D25" i="21"/>
  <c r="R25" i="21"/>
  <c r="N25" i="21"/>
  <c r="J25" i="21"/>
  <c r="F25" i="21"/>
  <c r="P20" i="21"/>
  <c r="L20" i="21"/>
  <c r="H20" i="21"/>
  <c r="D20" i="21"/>
  <c r="R20" i="21"/>
  <c r="N20" i="21"/>
  <c r="J20" i="21"/>
  <c r="F20" i="21"/>
  <c r="P17" i="21"/>
  <c r="L17" i="21"/>
  <c r="H17" i="21"/>
  <c r="D17" i="21"/>
  <c r="R17" i="21"/>
  <c r="N17" i="21"/>
  <c r="J17" i="21"/>
  <c r="F17" i="21"/>
  <c r="R9" i="21"/>
  <c r="R11" i="21"/>
  <c r="H11" i="21"/>
  <c r="D11" i="21"/>
  <c r="L11" i="21"/>
  <c r="P14" i="21"/>
  <c r="L14" i="21"/>
  <c r="H14" i="21"/>
  <c r="D14" i="21"/>
  <c r="R14" i="21"/>
  <c r="N14" i="21"/>
  <c r="J14" i="21"/>
  <c r="F14" i="21"/>
  <c r="R94" i="21"/>
  <c r="N94" i="21"/>
  <c r="J94" i="21"/>
  <c r="F94" i="21"/>
  <c r="P113" i="21"/>
  <c r="L113" i="21"/>
  <c r="D113" i="21"/>
  <c r="R113" i="21"/>
  <c r="N113" i="21"/>
  <c r="F31" i="21"/>
  <c r="J31" i="21"/>
  <c r="N31" i="21"/>
  <c r="H73" i="21"/>
  <c r="H75" i="21"/>
  <c r="L94" i="21"/>
  <c r="J96" i="21"/>
  <c r="R96" i="21"/>
  <c r="L96" i="21"/>
  <c r="H96" i="21"/>
  <c r="D96" i="21"/>
  <c r="R101" i="21"/>
  <c r="N101" i="21"/>
  <c r="J101" i="21"/>
  <c r="R103" i="21"/>
  <c r="N103" i="21"/>
  <c r="J103" i="21"/>
  <c r="F103" i="21"/>
  <c r="R105" i="21"/>
  <c r="N105" i="21"/>
  <c r="J105" i="21"/>
  <c r="F105" i="21"/>
  <c r="R129" i="21"/>
  <c r="N129" i="21"/>
  <c r="J129" i="21"/>
  <c r="F129" i="21"/>
  <c r="P129" i="21"/>
  <c r="L129" i="21"/>
  <c r="D129" i="21"/>
  <c r="F8" i="21"/>
  <c r="J8" i="21"/>
  <c r="F9" i="21"/>
  <c r="J9" i="21"/>
  <c r="N9" i="21"/>
  <c r="F37" i="21"/>
  <c r="J37" i="21"/>
  <c r="N37" i="21"/>
  <c r="D39" i="21"/>
  <c r="H39" i="21"/>
  <c r="L39" i="21"/>
  <c r="D42" i="21"/>
  <c r="H42" i="21"/>
  <c r="L42" i="21"/>
  <c r="D44" i="21"/>
  <c r="H44" i="21"/>
  <c r="L44" i="21"/>
  <c r="F45" i="21"/>
  <c r="N45" i="21"/>
  <c r="D46" i="21"/>
  <c r="H46" i="21"/>
  <c r="L46" i="21"/>
  <c r="D49" i="21"/>
  <c r="H49" i="21"/>
  <c r="L49" i="21"/>
  <c r="H94" i="21"/>
  <c r="F96" i="21"/>
  <c r="L101" i="21"/>
  <c r="R110" i="21"/>
  <c r="N110" i="21"/>
  <c r="J110" i="21"/>
  <c r="F110" i="21"/>
  <c r="R116" i="21"/>
  <c r="N116" i="21"/>
  <c r="J116" i="21"/>
  <c r="P116" i="21"/>
  <c r="L116" i="21"/>
  <c r="D116" i="21"/>
  <c r="R118" i="21"/>
  <c r="N118" i="21"/>
  <c r="J118" i="21"/>
  <c r="F118" i="21"/>
  <c r="P118" i="21"/>
  <c r="L118" i="21"/>
  <c r="H118" i="21"/>
  <c r="D118" i="21"/>
  <c r="R120" i="21"/>
  <c r="N120" i="21"/>
  <c r="J120" i="21"/>
  <c r="F120" i="21"/>
  <c r="P120" i="21"/>
  <c r="L120" i="21"/>
  <c r="H120" i="21"/>
  <c r="D120" i="21"/>
  <c r="R126" i="21"/>
  <c r="N126" i="21"/>
  <c r="J126" i="21"/>
  <c r="F126" i="21"/>
  <c r="P126" i="21"/>
  <c r="L126" i="21"/>
  <c r="H126" i="21"/>
  <c r="D126" i="21"/>
  <c r="R73" i="21"/>
  <c r="N73" i="21"/>
  <c r="J73" i="21"/>
  <c r="F73" i="21"/>
  <c r="R75" i="21"/>
  <c r="N75" i="21"/>
  <c r="J75" i="21"/>
  <c r="F75" i="21"/>
  <c r="D94" i="21"/>
  <c r="R111" i="21"/>
  <c r="N111" i="21"/>
  <c r="J111" i="21"/>
  <c r="P111" i="21"/>
  <c r="L111" i="21"/>
  <c r="R114" i="21"/>
  <c r="N114" i="21"/>
  <c r="P114" i="21"/>
  <c r="L114" i="21"/>
  <c r="D114" i="21"/>
  <c r="R123" i="21"/>
  <c r="N123" i="21"/>
  <c r="J123" i="21"/>
  <c r="F123" i="21"/>
  <c r="P123" i="21"/>
  <c r="L123" i="21"/>
  <c r="H123" i="21"/>
  <c r="D123" i="21"/>
  <c r="R131" i="21"/>
  <c r="F131" i="21"/>
  <c r="P131" i="21"/>
  <c r="H131" i="21"/>
  <c r="D131" i="21"/>
  <c r="R133" i="21"/>
  <c r="N133" i="21"/>
  <c r="J133" i="21"/>
  <c r="F133" i="21"/>
  <c r="P133" i="21"/>
  <c r="L133" i="21"/>
  <c r="H133" i="21"/>
  <c r="D133" i="21"/>
  <c r="R18" i="21"/>
  <c r="N18" i="21"/>
  <c r="J18" i="21"/>
  <c r="F18" i="21"/>
  <c r="P18" i="21"/>
  <c r="L18" i="21"/>
  <c r="H18" i="21"/>
  <c r="D18" i="21"/>
  <c r="N115" i="21"/>
  <c r="R115" i="21"/>
  <c r="F117" i="21"/>
  <c r="J117" i="21"/>
  <c r="N117" i="21"/>
  <c r="R117" i="21"/>
  <c r="J119" i="21"/>
  <c r="N119" i="21"/>
  <c r="R119" i="21"/>
  <c r="D115" i="21"/>
  <c r="L115" i="21"/>
  <c r="D117" i="21"/>
  <c r="H117" i="21"/>
  <c r="L117" i="21"/>
  <c r="L119" i="21"/>
  <c r="N96" i="21"/>
  <c r="R34" i="21"/>
  <c r="N34" i="21"/>
  <c r="J34" i="21"/>
  <c r="F34" i="21"/>
  <c r="R32" i="21"/>
  <c r="N32" i="21"/>
  <c r="J32" i="21"/>
  <c r="F32" i="21"/>
  <c r="P34" i="21"/>
  <c r="L34" i="21"/>
  <c r="H34" i="21"/>
  <c r="P32" i="21"/>
  <c r="L32" i="21"/>
  <c r="H32" i="21"/>
  <c r="J11" i="21"/>
  <c r="N11" i="21"/>
  <c r="N8" i="21"/>
  <c r="R6" i="21"/>
  <c r="F6" i="21"/>
  <c r="J6" i="21"/>
  <c r="N6" i="21"/>
  <c r="D6" i="21"/>
  <c r="H6" i="21"/>
  <c r="L6" i="21"/>
  <c r="D24" i="34"/>
  <c r="E24" i="34"/>
  <c r="F24" i="34"/>
  <c r="G24" i="33"/>
  <c r="H24" i="33"/>
  <c r="I24" i="33"/>
  <c r="J24" i="33"/>
  <c r="K24" i="33"/>
  <c r="L24" i="33"/>
  <c r="M24" i="33"/>
  <c r="C24" i="33"/>
  <c r="D47" i="34"/>
  <c r="E47" i="34"/>
  <c r="F47" i="34"/>
  <c r="J24" i="34" l="1"/>
  <c r="M24" i="34"/>
  <c r="I24" i="34"/>
  <c r="L24" i="34"/>
  <c r="H24" i="34"/>
  <c r="K24" i="34"/>
  <c r="G24" i="34"/>
  <c r="Y45" i="1"/>
  <c r="K45" i="21" s="1"/>
  <c r="J45" i="21" s="1"/>
  <c r="D23" i="34" l="1"/>
  <c r="E23" i="34"/>
  <c r="F23" i="34"/>
  <c r="G23" i="33"/>
  <c r="H23" i="33"/>
  <c r="I23" i="33"/>
  <c r="J23" i="33"/>
  <c r="K23" i="33"/>
  <c r="L23" i="33"/>
  <c r="M23" i="33"/>
  <c r="C23" i="33"/>
  <c r="H23" i="34" l="1"/>
  <c r="K23" i="34"/>
  <c r="G23" i="34"/>
  <c r="J23" i="34"/>
  <c r="M23" i="34"/>
  <c r="I23" i="34"/>
  <c r="L23" i="34"/>
  <c r="A117" i="12" l="1"/>
  <c r="C117" i="12"/>
  <c r="D117" i="12"/>
  <c r="E117" i="12"/>
  <c r="F117" i="12"/>
  <c r="G117" i="12"/>
  <c r="H117" i="12"/>
  <c r="I117" i="12"/>
  <c r="J117" i="12"/>
  <c r="K117" i="12"/>
  <c r="L117" i="12"/>
  <c r="M117" i="12"/>
  <c r="N117" i="12"/>
  <c r="O117" i="12"/>
  <c r="P117" i="12"/>
  <c r="Q117" i="12"/>
  <c r="R117" i="12"/>
  <c r="S117" i="12"/>
  <c r="T117" i="12"/>
  <c r="U117" i="12"/>
  <c r="V117" i="12"/>
  <c r="A118" i="12"/>
  <c r="C118" i="12"/>
  <c r="D118" i="12"/>
  <c r="E118" i="12"/>
  <c r="F118" i="12"/>
  <c r="G118" i="12"/>
  <c r="H118" i="12"/>
  <c r="I118" i="12"/>
  <c r="J118" i="12"/>
  <c r="K118" i="12"/>
  <c r="L118" i="12"/>
  <c r="M118" i="12"/>
  <c r="N118" i="12"/>
  <c r="O118" i="12"/>
  <c r="P118" i="12"/>
  <c r="Q118" i="12"/>
  <c r="R118" i="12"/>
  <c r="S118" i="12"/>
  <c r="T118" i="12"/>
  <c r="U118" i="12"/>
  <c r="V118" i="12"/>
  <c r="A119" i="12"/>
  <c r="C119" i="12"/>
  <c r="D119" i="12"/>
  <c r="E119" i="12"/>
  <c r="F119" i="12"/>
  <c r="G119" i="12"/>
  <c r="H119" i="12"/>
  <c r="I119" i="12"/>
  <c r="J119" i="12"/>
  <c r="K119" i="12"/>
  <c r="L119" i="12"/>
  <c r="M119" i="12"/>
  <c r="N119" i="12"/>
  <c r="O119" i="12"/>
  <c r="P119" i="12"/>
  <c r="Q119" i="12"/>
  <c r="R119" i="12"/>
  <c r="S119" i="12"/>
  <c r="T119" i="12"/>
  <c r="U119" i="12"/>
  <c r="V119" i="12"/>
  <c r="A120" i="12"/>
  <c r="C120" i="12"/>
  <c r="D120" i="12"/>
  <c r="E120" i="12"/>
  <c r="F120" i="12"/>
  <c r="G120" i="12"/>
  <c r="H120" i="12"/>
  <c r="I120" i="12"/>
  <c r="J120" i="12"/>
  <c r="K120" i="12"/>
  <c r="L120" i="12"/>
  <c r="M120" i="12"/>
  <c r="N120" i="12"/>
  <c r="O120" i="12"/>
  <c r="P120" i="12"/>
  <c r="Q120" i="12"/>
  <c r="R120" i="12"/>
  <c r="S120" i="12"/>
  <c r="T120" i="12"/>
  <c r="U120" i="12"/>
  <c r="V120" i="12"/>
  <c r="A117" i="8"/>
  <c r="C117" i="8"/>
  <c r="D117" i="8"/>
  <c r="E117" i="8"/>
  <c r="F117" i="8"/>
  <c r="G117" i="8"/>
  <c r="H117" i="8"/>
  <c r="I117" i="8"/>
  <c r="J117" i="8"/>
  <c r="K117" i="8"/>
  <c r="L117" i="8"/>
  <c r="M117" i="8"/>
  <c r="N117" i="8"/>
  <c r="O117" i="8"/>
  <c r="P117" i="8"/>
  <c r="Q117" i="8"/>
  <c r="R117" i="8"/>
  <c r="S117" i="8"/>
  <c r="T117" i="8"/>
  <c r="U117" i="8"/>
  <c r="A118" i="8"/>
  <c r="C118" i="8"/>
  <c r="D118" i="8"/>
  <c r="E118" i="8"/>
  <c r="F118" i="8"/>
  <c r="G118" i="8"/>
  <c r="H118" i="8"/>
  <c r="I118" i="8"/>
  <c r="J118" i="8"/>
  <c r="K118" i="8"/>
  <c r="L118" i="8"/>
  <c r="M118" i="8"/>
  <c r="N118" i="8"/>
  <c r="O118" i="8"/>
  <c r="P118" i="8"/>
  <c r="Q118" i="8"/>
  <c r="R118" i="8"/>
  <c r="S118" i="8"/>
  <c r="T118" i="8"/>
  <c r="U118" i="8"/>
  <c r="A119" i="8"/>
  <c r="C119" i="8"/>
  <c r="D119" i="8"/>
  <c r="E119" i="8"/>
  <c r="F119" i="8"/>
  <c r="G119" i="8"/>
  <c r="H119" i="8"/>
  <c r="I119" i="8"/>
  <c r="J119" i="8"/>
  <c r="K119" i="8"/>
  <c r="L119" i="8"/>
  <c r="M119" i="8"/>
  <c r="N119" i="8"/>
  <c r="O119" i="8"/>
  <c r="P119" i="8"/>
  <c r="Q119" i="8"/>
  <c r="R119" i="8"/>
  <c r="S119" i="8"/>
  <c r="T119" i="8"/>
  <c r="U119" i="8"/>
  <c r="A120" i="8"/>
  <c r="C120" i="8"/>
  <c r="D120" i="8"/>
  <c r="E120" i="8"/>
  <c r="F120" i="8"/>
  <c r="G120" i="8"/>
  <c r="H120" i="8"/>
  <c r="I120" i="8"/>
  <c r="J120" i="8"/>
  <c r="K120" i="8"/>
  <c r="L120" i="8"/>
  <c r="M120" i="8"/>
  <c r="N120" i="8"/>
  <c r="O120" i="8"/>
  <c r="P120" i="8"/>
  <c r="Q120" i="8"/>
  <c r="R120" i="8"/>
  <c r="S120" i="8"/>
  <c r="T120" i="8"/>
  <c r="U120" i="8"/>
  <c r="A117" i="21"/>
  <c r="C117" i="21"/>
  <c r="A118" i="21"/>
  <c r="C118" i="21"/>
  <c r="A119" i="21"/>
  <c r="C119" i="21"/>
  <c r="A120" i="21"/>
  <c r="C120" i="21"/>
  <c r="C16" i="9" l="1"/>
  <c r="C16" i="14" s="1"/>
  <c r="D16" i="9"/>
  <c r="E16" i="9"/>
  <c r="F16" i="9"/>
  <c r="G16" i="9"/>
  <c r="H16" i="9"/>
  <c r="I16" i="9"/>
  <c r="C17" i="9"/>
  <c r="C17" i="14" s="1"/>
  <c r="D17" i="9"/>
  <c r="E17" i="9"/>
  <c r="F17" i="9"/>
  <c r="G17" i="9"/>
  <c r="H17" i="9"/>
  <c r="I17" i="9"/>
  <c r="A71" i="12"/>
  <c r="C71" i="12"/>
  <c r="D71" i="12"/>
  <c r="E71" i="12"/>
  <c r="F71" i="12"/>
  <c r="G71" i="12"/>
  <c r="H71" i="12"/>
  <c r="I71" i="12"/>
  <c r="J71" i="12"/>
  <c r="K71" i="12"/>
  <c r="L71" i="12"/>
  <c r="M71" i="12"/>
  <c r="N71" i="12"/>
  <c r="O71" i="12"/>
  <c r="P71" i="12"/>
  <c r="Q71" i="12"/>
  <c r="R71" i="12"/>
  <c r="S71" i="12"/>
  <c r="T71" i="12"/>
  <c r="U71" i="12"/>
  <c r="V71" i="12"/>
  <c r="A72" i="12"/>
  <c r="C72" i="12"/>
  <c r="D72" i="12"/>
  <c r="E72" i="12"/>
  <c r="F72" i="12"/>
  <c r="G72" i="12"/>
  <c r="H72" i="12"/>
  <c r="I72" i="12"/>
  <c r="J72" i="12"/>
  <c r="K72" i="12"/>
  <c r="L72" i="12"/>
  <c r="M72" i="12"/>
  <c r="N72" i="12"/>
  <c r="O72" i="12"/>
  <c r="P72" i="12"/>
  <c r="Q72" i="12"/>
  <c r="R72" i="12"/>
  <c r="S72" i="12"/>
  <c r="T72" i="12"/>
  <c r="U72" i="12"/>
  <c r="V72" i="12"/>
  <c r="A73" i="12"/>
  <c r="C73" i="12"/>
  <c r="D73" i="12"/>
  <c r="E73" i="12"/>
  <c r="F73" i="12"/>
  <c r="G73" i="12"/>
  <c r="H73" i="12"/>
  <c r="I73" i="12"/>
  <c r="J73" i="12"/>
  <c r="K73" i="12"/>
  <c r="L73" i="12"/>
  <c r="M73" i="12"/>
  <c r="N73" i="12"/>
  <c r="O73" i="12"/>
  <c r="P73" i="12"/>
  <c r="Q73" i="12"/>
  <c r="R73" i="12"/>
  <c r="S73" i="12"/>
  <c r="T73" i="12"/>
  <c r="U73" i="12"/>
  <c r="V73" i="12"/>
  <c r="A74" i="12"/>
  <c r="C74" i="12"/>
  <c r="D74" i="12"/>
  <c r="E74" i="12"/>
  <c r="F74" i="12"/>
  <c r="G74" i="12"/>
  <c r="H74" i="12"/>
  <c r="I74" i="12"/>
  <c r="J74" i="12"/>
  <c r="K74" i="12"/>
  <c r="L74" i="12"/>
  <c r="M74" i="12"/>
  <c r="N74" i="12"/>
  <c r="O74" i="12"/>
  <c r="P74" i="12"/>
  <c r="Q74" i="12"/>
  <c r="R74" i="12"/>
  <c r="S74" i="12"/>
  <c r="T74" i="12"/>
  <c r="U74" i="12"/>
  <c r="V74" i="12"/>
  <c r="A75" i="12"/>
  <c r="C75" i="12"/>
  <c r="D75" i="12"/>
  <c r="E75" i="12"/>
  <c r="F75" i="12"/>
  <c r="G75" i="12"/>
  <c r="H75" i="12"/>
  <c r="I75" i="12"/>
  <c r="J75" i="12"/>
  <c r="K75" i="12"/>
  <c r="L75" i="12"/>
  <c r="M75" i="12"/>
  <c r="N75" i="12"/>
  <c r="O75" i="12"/>
  <c r="P75" i="12"/>
  <c r="Q75" i="12"/>
  <c r="R75" i="12"/>
  <c r="S75" i="12"/>
  <c r="T75" i="12"/>
  <c r="U75" i="12"/>
  <c r="V75" i="12"/>
  <c r="A76" i="12"/>
  <c r="C76" i="12"/>
  <c r="D76" i="12"/>
  <c r="E76" i="12"/>
  <c r="F76" i="12"/>
  <c r="G76" i="12"/>
  <c r="H76" i="12"/>
  <c r="I76" i="12"/>
  <c r="J76" i="12"/>
  <c r="K76" i="12"/>
  <c r="L76" i="12"/>
  <c r="M76" i="12"/>
  <c r="N76" i="12"/>
  <c r="O76" i="12"/>
  <c r="P76" i="12"/>
  <c r="Q76" i="12"/>
  <c r="R76" i="12"/>
  <c r="S76" i="12"/>
  <c r="T76" i="12"/>
  <c r="U76" i="12"/>
  <c r="V76" i="12"/>
  <c r="A71" i="8"/>
  <c r="C71" i="8"/>
  <c r="D71" i="8"/>
  <c r="E71" i="8"/>
  <c r="F71" i="8"/>
  <c r="G71" i="8"/>
  <c r="H71" i="8"/>
  <c r="I71" i="8"/>
  <c r="J71" i="8"/>
  <c r="K71" i="8"/>
  <c r="L71" i="8"/>
  <c r="M71" i="8"/>
  <c r="N71" i="8"/>
  <c r="O71" i="8"/>
  <c r="P71" i="8"/>
  <c r="Q71" i="8"/>
  <c r="R71" i="8"/>
  <c r="S71" i="8"/>
  <c r="T71" i="8"/>
  <c r="U71" i="8"/>
  <c r="A72" i="8"/>
  <c r="C72" i="8"/>
  <c r="D72" i="8"/>
  <c r="E72" i="8"/>
  <c r="F72" i="8"/>
  <c r="G72" i="8"/>
  <c r="H72" i="8"/>
  <c r="I72" i="8"/>
  <c r="J72" i="8"/>
  <c r="K72" i="8"/>
  <c r="L72" i="8"/>
  <c r="M72" i="8"/>
  <c r="N72" i="8"/>
  <c r="O72" i="8"/>
  <c r="P72" i="8"/>
  <c r="Q72" i="8"/>
  <c r="R72" i="8"/>
  <c r="S72" i="8"/>
  <c r="T72" i="8"/>
  <c r="U72" i="8"/>
  <c r="A73" i="8"/>
  <c r="C73" i="8"/>
  <c r="D73" i="8"/>
  <c r="E73" i="8"/>
  <c r="F73" i="8"/>
  <c r="G73" i="8"/>
  <c r="H73" i="8"/>
  <c r="I73" i="8"/>
  <c r="J73" i="8"/>
  <c r="K73" i="8"/>
  <c r="L73" i="8"/>
  <c r="M73" i="8"/>
  <c r="N73" i="8"/>
  <c r="O73" i="8"/>
  <c r="P73" i="8"/>
  <c r="Q73" i="8"/>
  <c r="R73" i="8"/>
  <c r="S73" i="8"/>
  <c r="T73" i="8"/>
  <c r="U73" i="8"/>
  <c r="A74" i="8"/>
  <c r="C74" i="8"/>
  <c r="D74" i="8"/>
  <c r="E74" i="8"/>
  <c r="F74" i="8"/>
  <c r="G74" i="8"/>
  <c r="H74" i="8"/>
  <c r="I74" i="8"/>
  <c r="J74" i="8"/>
  <c r="K74" i="8"/>
  <c r="L74" i="8"/>
  <c r="M74" i="8"/>
  <c r="N74" i="8"/>
  <c r="O74" i="8"/>
  <c r="P74" i="8"/>
  <c r="Q74" i="8"/>
  <c r="R74" i="8"/>
  <c r="S74" i="8"/>
  <c r="T74" i="8"/>
  <c r="U74" i="8"/>
  <c r="A75" i="8"/>
  <c r="C75" i="8"/>
  <c r="D75" i="8"/>
  <c r="E75" i="8"/>
  <c r="F75" i="8"/>
  <c r="G75" i="8"/>
  <c r="H75" i="8"/>
  <c r="I75" i="8"/>
  <c r="J75" i="8"/>
  <c r="K75" i="8"/>
  <c r="L75" i="8"/>
  <c r="M75" i="8"/>
  <c r="N75" i="8"/>
  <c r="O75" i="8"/>
  <c r="P75" i="8"/>
  <c r="Q75" i="8"/>
  <c r="R75" i="8"/>
  <c r="S75" i="8"/>
  <c r="T75" i="8"/>
  <c r="U75" i="8"/>
  <c r="A76" i="8"/>
  <c r="A71" i="21"/>
  <c r="C71" i="21"/>
  <c r="A72" i="21"/>
  <c r="C72" i="21"/>
  <c r="A73" i="21"/>
  <c r="C73" i="21"/>
  <c r="A74" i="21"/>
  <c r="C74" i="21"/>
  <c r="A75" i="21"/>
  <c r="C75" i="21"/>
  <c r="A76" i="21"/>
  <c r="C76" i="21"/>
  <c r="K71" i="21" l="1"/>
  <c r="I71" i="21"/>
  <c r="F71" i="21"/>
  <c r="U71" i="21"/>
  <c r="S71" i="21"/>
  <c r="Q71" i="21"/>
  <c r="O71" i="21"/>
  <c r="G71" i="21"/>
  <c r="T71" i="21"/>
  <c r="M71" i="21"/>
  <c r="E71" i="21"/>
  <c r="J16" i="9"/>
  <c r="F17" i="14"/>
  <c r="F16" i="14"/>
  <c r="J17" i="9"/>
  <c r="I17" i="14"/>
  <c r="J17" i="14" s="1"/>
  <c r="E17" i="14"/>
  <c r="I16" i="14"/>
  <c r="J16" i="14" s="1"/>
  <c r="E16" i="14"/>
  <c r="H17" i="14"/>
  <c r="D17" i="14"/>
  <c r="H16" i="14"/>
  <c r="D16" i="14"/>
  <c r="G17" i="14"/>
  <c r="G16" i="14"/>
  <c r="P71" i="21"/>
  <c r="L71" i="21"/>
  <c r="D71" i="21"/>
  <c r="H71" i="21" l="1"/>
  <c r="N71" i="21"/>
  <c r="R71" i="21"/>
  <c r="J71" i="21"/>
  <c r="K122" i="1"/>
  <c r="T122" i="21" s="1"/>
  <c r="K122" i="21" l="1"/>
  <c r="Z122" i="1"/>
  <c r="M122" i="21" s="1"/>
  <c r="L122" i="21" s="1"/>
  <c r="R122" i="21"/>
  <c r="F122" i="21"/>
  <c r="H122" i="21"/>
  <c r="N122" i="21"/>
  <c r="P122" i="21"/>
  <c r="D122" i="21"/>
  <c r="J122" i="21"/>
  <c r="G18" i="9" l="1"/>
  <c r="R68" i="12"/>
  <c r="S68" i="12"/>
  <c r="T68" i="12"/>
  <c r="U68" i="12"/>
  <c r="V68" i="12"/>
  <c r="R69" i="12"/>
  <c r="S69" i="12"/>
  <c r="T69" i="12"/>
  <c r="U69" i="12"/>
  <c r="V69" i="12"/>
  <c r="R70" i="12"/>
  <c r="S70" i="12"/>
  <c r="T70" i="12"/>
  <c r="U70" i="12"/>
  <c r="V70" i="12"/>
  <c r="Q68" i="12"/>
  <c r="Q69" i="12"/>
  <c r="Q70" i="12"/>
  <c r="P68" i="12"/>
  <c r="P69" i="12"/>
  <c r="P70" i="12"/>
  <c r="O68" i="12"/>
  <c r="O69" i="12"/>
  <c r="O70" i="12"/>
  <c r="N68" i="12"/>
  <c r="N69" i="12"/>
  <c r="N70" i="12"/>
  <c r="M68" i="12"/>
  <c r="M69" i="12"/>
  <c r="M70" i="12"/>
  <c r="L68" i="12"/>
  <c r="L69" i="12"/>
  <c r="L70" i="12"/>
  <c r="K68" i="12"/>
  <c r="K69" i="12"/>
  <c r="K70" i="12"/>
  <c r="M70" i="1" l="1"/>
  <c r="L70" i="1" s="1"/>
  <c r="K70" i="1" s="1"/>
  <c r="T70" i="21" s="1"/>
  <c r="M69" i="1"/>
  <c r="L69" i="1" s="1"/>
  <c r="K69" i="1" s="1"/>
  <c r="T69" i="21" s="1"/>
  <c r="M68" i="1"/>
  <c r="L68" i="1" s="1"/>
  <c r="K68" i="1" s="1"/>
  <c r="T68" i="21" s="1"/>
  <c r="M67" i="1"/>
  <c r="L67" i="1" s="1"/>
  <c r="K67" i="1" s="1"/>
  <c r="T67" i="21" s="1"/>
  <c r="L68" i="21" l="1"/>
  <c r="H68" i="21"/>
  <c r="P68" i="21"/>
  <c r="D68" i="21"/>
  <c r="N68" i="21"/>
  <c r="J68" i="21"/>
  <c r="F68" i="21"/>
  <c r="R68" i="21"/>
  <c r="R69" i="21"/>
  <c r="P69" i="21"/>
  <c r="N69" i="21"/>
  <c r="F69" i="21"/>
  <c r="J69" i="21"/>
  <c r="D69" i="21"/>
  <c r="H69" i="21"/>
  <c r="L69" i="21"/>
  <c r="R67" i="21"/>
  <c r="N67" i="21"/>
  <c r="J67" i="21"/>
  <c r="F67" i="21"/>
  <c r="P67" i="21"/>
  <c r="D67" i="21"/>
  <c r="H67" i="21"/>
  <c r="L67" i="21"/>
  <c r="L70" i="21"/>
  <c r="H70" i="21"/>
  <c r="D70" i="21"/>
  <c r="P70" i="21"/>
  <c r="R70" i="21"/>
  <c r="N70" i="21"/>
  <c r="J70" i="21"/>
  <c r="F70" i="21"/>
  <c r="Z64" i="1"/>
  <c r="M64" i="21" s="1"/>
  <c r="D29" i="34" l="1"/>
  <c r="E29" i="34"/>
  <c r="F29" i="34"/>
  <c r="A109" i="12"/>
  <c r="C109" i="12"/>
  <c r="D109" i="12"/>
  <c r="E109" i="12"/>
  <c r="F109" i="12"/>
  <c r="G109" i="12"/>
  <c r="H109" i="12"/>
  <c r="I109" i="12"/>
  <c r="J109" i="12"/>
  <c r="K109" i="12"/>
  <c r="L109" i="12"/>
  <c r="M109" i="12"/>
  <c r="N109" i="12"/>
  <c r="O109" i="12"/>
  <c r="P109" i="12"/>
  <c r="Q109" i="12"/>
  <c r="R109" i="12"/>
  <c r="S109" i="12"/>
  <c r="T109" i="12"/>
  <c r="U109" i="12"/>
  <c r="V109" i="12"/>
  <c r="D110" i="8"/>
  <c r="E110" i="8"/>
  <c r="F110" i="8"/>
  <c r="G110" i="8"/>
  <c r="H110" i="8"/>
  <c r="I110" i="8"/>
  <c r="J110" i="8"/>
  <c r="K110" i="8"/>
  <c r="L110" i="8"/>
  <c r="M110" i="8"/>
  <c r="N110" i="8"/>
  <c r="O110" i="8"/>
  <c r="P110" i="8"/>
  <c r="Q110" i="8"/>
  <c r="R110" i="8"/>
  <c r="S110" i="8"/>
  <c r="T110" i="8"/>
  <c r="U110" i="8"/>
  <c r="D111" i="8"/>
  <c r="E111" i="8"/>
  <c r="F111" i="8"/>
  <c r="G111" i="8"/>
  <c r="H111" i="8"/>
  <c r="I111" i="8"/>
  <c r="J111" i="8"/>
  <c r="K111" i="8"/>
  <c r="L111" i="8"/>
  <c r="M111" i="8"/>
  <c r="N111" i="8"/>
  <c r="O111" i="8"/>
  <c r="P111" i="8"/>
  <c r="Q111" i="8"/>
  <c r="R111" i="8"/>
  <c r="S111" i="8"/>
  <c r="T111" i="8"/>
  <c r="U111" i="8"/>
  <c r="D112" i="8"/>
  <c r="E112" i="8"/>
  <c r="F112" i="8"/>
  <c r="G112" i="8"/>
  <c r="H112" i="8"/>
  <c r="I112" i="8"/>
  <c r="J112" i="8"/>
  <c r="K112" i="8"/>
  <c r="L112" i="8"/>
  <c r="M112" i="8"/>
  <c r="N112" i="8"/>
  <c r="O112" i="8"/>
  <c r="P112" i="8"/>
  <c r="Q112" i="8"/>
  <c r="R112" i="8"/>
  <c r="S112" i="8"/>
  <c r="T112" i="8"/>
  <c r="U112" i="8"/>
  <c r="D113" i="8"/>
  <c r="E113" i="8"/>
  <c r="F113" i="8"/>
  <c r="G113" i="8"/>
  <c r="H113" i="8"/>
  <c r="I113" i="8"/>
  <c r="J113" i="8"/>
  <c r="K113" i="8"/>
  <c r="L113" i="8"/>
  <c r="M113" i="8"/>
  <c r="N113" i="8"/>
  <c r="O113" i="8"/>
  <c r="P113" i="8"/>
  <c r="Q113" i="8"/>
  <c r="R113" i="8"/>
  <c r="S113" i="8"/>
  <c r="T113" i="8"/>
  <c r="U113" i="8"/>
  <c r="D114" i="8"/>
  <c r="E114" i="8"/>
  <c r="F114" i="8"/>
  <c r="G114" i="8"/>
  <c r="H114" i="8"/>
  <c r="I114" i="8"/>
  <c r="J114" i="8"/>
  <c r="K114" i="8"/>
  <c r="L114" i="8"/>
  <c r="M114" i="8"/>
  <c r="N114" i="8"/>
  <c r="O114" i="8"/>
  <c r="P114" i="8"/>
  <c r="Q114" i="8"/>
  <c r="R114" i="8"/>
  <c r="S114" i="8"/>
  <c r="T114" i="8"/>
  <c r="U114" i="8"/>
  <c r="D115" i="8"/>
  <c r="E115" i="8"/>
  <c r="F115" i="8"/>
  <c r="G115" i="8"/>
  <c r="H115" i="8"/>
  <c r="I115" i="8"/>
  <c r="J115" i="8"/>
  <c r="K115" i="8"/>
  <c r="L115" i="8"/>
  <c r="M115" i="8"/>
  <c r="N115" i="8"/>
  <c r="O115" i="8"/>
  <c r="P115" i="8"/>
  <c r="Q115" i="8"/>
  <c r="R115" i="8"/>
  <c r="S115" i="8"/>
  <c r="T115" i="8"/>
  <c r="U115" i="8"/>
  <c r="D116" i="8"/>
  <c r="E116" i="8"/>
  <c r="F116" i="8"/>
  <c r="G116" i="8"/>
  <c r="H116" i="8"/>
  <c r="I116" i="8"/>
  <c r="J116" i="8"/>
  <c r="K116" i="8"/>
  <c r="L116" i="8"/>
  <c r="M116" i="8"/>
  <c r="N116" i="8"/>
  <c r="O116" i="8"/>
  <c r="P116" i="8"/>
  <c r="Q116" i="8"/>
  <c r="R116" i="8"/>
  <c r="S116" i="8"/>
  <c r="T116" i="8"/>
  <c r="U116" i="8"/>
  <c r="D121" i="8"/>
  <c r="E121" i="8"/>
  <c r="F121" i="8"/>
  <c r="G121" i="8"/>
  <c r="H121" i="8"/>
  <c r="I121" i="8"/>
  <c r="J121" i="8"/>
  <c r="K121" i="8"/>
  <c r="L121" i="8"/>
  <c r="M121" i="8"/>
  <c r="N121" i="8"/>
  <c r="O121" i="8"/>
  <c r="P121" i="8"/>
  <c r="Q121" i="8"/>
  <c r="R121" i="8"/>
  <c r="S121" i="8"/>
  <c r="T121" i="8"/>
  <c r="U121" i="8"/>
  <c r="D122" i="8"/>
  <c r="E122" i="8"/>
  <c r="F122" i="8"/>
  <c r="G122" i="8"/>
  <c r="H122" i="8"/>
  <c r="I122" i="8"/>
  <c r="J122" i="8"/>
  <c r="K122" i="8"/>
  <c r="L122" i="8"/>
  <c r="M122" i="8"/>
  <c r="N122" i="8"/>
  <c r="O122" i="8"/>
  <c r="P122" i="8"/>
  <c r="Q122" i="8"/>
  <c r="R122" i="8"/>
  <c r="S122" i="8"/>
  <c r="T122" i="8"/>
  <c r="U122" i="8"/>
  <c r="D123" i="8"/>
  <c r="E123" i="8"/>
  <c r="F123" i="8"/>
  <c r="G123" i="8"/>
  <c r="H123" i="8"/>
  <c r="I123" i="8"/>
  <c r="J123" i="8"/>
  <c r="K123" i="8"/>
  <c r="L123" i="8"/>
  <c r="M123" i="8"/>
  <c r="N123" i="8"/>
  <c r="O123" i="8"/>
  <c r="P123" i="8"/>
  <c r="Q123" i="8"/>
  <c r="R123" i="8"/>
  <c r="S123" i="8"/>
  <c r="T123" i="8"/>
  <c r="U123" i="8"/>
  <c r="D124" i="8"/>
  <c r="E124" i="8"/>
  <c r="F124" i="8"/>
  <c r="G124" i="8"/>
  <c r="H124" i="8"/>
  <c r="I124" i="8"/>
  <c r="J124" i="8"/>
  <c r="K124" i="8"/>
  <c r="L124" i="8"/>
  <c r="M124" i="8"/>
  <c r="N124" i="8"/>
  <c r="O124" i="8"/>
  <c r="P124" i="8"/>
  <c r="Q124" i="8"/>
  <c r="R124" i="8"/>
  <c r="S124" i="8"/>
  <c r="T124" i="8"/>
  <c r="U124" i="8"/>
  <c r="D125" i="8"/>
  <c r="E125" i="8"/>
  <c r="F125" i="8"/>
  <c r="G125" i="8"/>
  <c r="H125" i="8"/>
  <c r="I125" i="8"/>
  <c r="J125" i="8"/>
  <c r="K125" i="8"/>
  <c r="L125" i="8"/>
  <c r="M125" i="8"/>
  <c r="N125" i="8"/>
  <c r="O125" i="8"/>
  <c r="P125" i="8"/>
  <c r="Q125" i="8"/>
  <c r="R125" i="8"/>
  <c r="S125" i="8"/>
  <c r="T125" i="8"/>
  <c r="U125" i="8"/>
  <c r="D126" i="8"/>
  <c r="E126" i="8"/>
  <c r="F126" i="8"/>
  <c r="G126" i="8"/>
  <c r="H126" i="8"/>
  <c r="I126" i="8"/>
  <c r="J126" i="8"/>
  <c r="K126" i="8"/>
  <c r="L126" i="8"/>
  <c r="M126" i="8"/>
  <c r="N126" i="8"/>
  <c r="O126" i="8"/>
  <c r="P126" i="8"/>
  <c r="Q126" i="8"/>
  <c r="R126" i="8"/>
  <c r="S126" i="8"/>
  <c r="T126" i="8"/>
  <c r="U126" i="8"/>
  <c r="D127" i="8"/>
  <c r="E127" i="8"/>
  <c r="F127" i="8"/>
  <c r="G127" i="8"/>
  <c r="H127" i="8"/>
  <c r="I127" i="8"/>
  <c r="J127" i="8"/>
  <c r="K127" i="8"/>
  <c r="L127" i="8"/>
  <c r="M127" i="8"/>
  <c r="N127" i="8"/>
  <c r="O127" i="8"/>
  <c r="P127" i="8"/>
  <c r="Q127" i="8"/>
  <c r="R127" i="8"/>
  <c r="S127" i="8"/>
  <c r="T127" i="8"/>
  <c r="U127" i="8"/>
  <c r="D128" i="8"/>
  <c r="E128" i="8"/>
  <c r="F128" i="8"/>
  <c r="G128" i="8"/>
  <c r="H128" i="8"/>
  <c r="I128" i="8"/>
  <c r="J128" i="8"/>
  <c r="K128" i="8"/>
  <c r="L128" i="8"/>
  <c r="M128" i="8"/>
  <c r="N128" i="8"/>
  <c r="O128" i="8"/>
  <c r="P128" i="8"/>
  <c r="Q128" i="8"/>
  <c r="R128" i="8"/>
  <c r="S128" i="8"/>
  <c r="T128" i="8"/>
  <c r="U128" i="8"/>
  <c r="D129" i="8"/>
  <c r="E129" i="8"/>
  <c r="F129" i="8"/>
  <c r="G129" i="8"/>
  <c r="H129" i="8"/>
  <c r="I129" i="8"/>
  <c r="J129" i="8"/>
  <c r="K129" i="8"/>
  <c r="L129" i="8"/>
  <c r="M129" i="8"/>
  <c r="N129" i="8"/>
  <c r="O129" i="8"/>
  <c r="P129" i="8"/>
  <c r="Q129" i="8"/>
  <c r="R129" i="8"/>
  <c r="S129" i="8"/>
  <c r="T129" i="8"/>
  <c r="U129" i="8"/>
  <c r="D130" i="8"/>
  <c r="E130" i="8"/>
  <c r="F130" i="8"/>
  <c r="G130" i="8"/>
  <c r="H130" i="8"/>
  <c r="I130" i="8"/>
  <c r="J130" i="8"/>
  <c r="K130" i="8"/>
  <c r="L130" i="8"/>
  <c r="M130" i="8"/>
  <c r="N130" i="8"/>
  <c r="O130" i="8"/>
  <c r="P130" i="8"/>
  <c r="Q130" i="8"/>
  <c r="R130" i="8"/>
  <c r="S130" i="8"/>
  <c r="T130" i="8"/>
  <c r="U130" i="8"/>
  <c r="D131" i="8"/>
  <c r="E131" i="8"/>
  <c r="F131" i="8"/>
  <c r="G131" i="8"/>
  <c r="H131" i="8"/>
  <c r="I131" i="8"/>
  <c r="J131" i="8"/>
  <c r="K131" i="8"/>
  <c r="L131" i="8"/>
  <c r="M131" i="8"/>
  <c r="N131" i="8"/>
  <c r="O131" i="8"/>
  <c r="P131" i="8"/>
  <c r="Q131" i="8"/>
  <c r="R131" i="8"/>
  <c r="S131" i="8"/>
  <c r="T131" i="8"/>
  <c r="U131" i="8"/>
  <c r="D132" i="8"/>
  <c r="E132" i="8"/>
  <c r="F132" i="8"/>
  <c r="G132" i="8"/>
  <c r="H132" i="8"/>
  <c r="I132" i="8"/>
  <c r="J132" i="8"/>
  <c r="K132" i="8"/>
  <c r="L132" i="8"/>
  <c r="M132" i="8"/>
  <c r="N132" i="8"/>
  <c r="O132" i="8"/>
  <c r="P132" i="8"/>
  <c r="Q132" i="8"/>
  <c r="R132" i="8"/>
  <c r="S132" i="8"/>
  <c r="T132" i="8"/>
  <c r="U132" i="8"/>
  <c r="D133" i="8"/>
  <c r="E133" i="8"/>
  <c r="F133" i="8"/>
  <c r="G133" i="8"/>
  <c r="H133" i="8"/>
  <c r="I133" i="8"/>
  <c r="J133" i="8"/>
  <c r="K133" i="8"/>
  <c r="L133" i="8"/>
  <c r="M133" i="8"/>
  <c r="N133" i="8"/>
  <c r="O133" i="8"/>
  <c r="P133" i="8"/>
  <c r="Q133" i="8"/>
  <c r="R133" i="8"/>
  <c r="S133" i="8"/>
  <c r="T133" i="8"/>
  <c r="U133" i="8"/>
  <c r="D134" i="8"/>
  <c r="E134" i="8"/>
  <c r="F134" i="8"/>
  <c r="G134" i="8"/>
  <c r="H134" i="8"/>
  <c r="I134" i="8"/>
  <c r="J134" i="8"/>
  <c r="L134" i="8"/>
  <c r="M134" i="8"/>
  <c r="N134" i="8"/>
  <c r="O134" i="8"/>
  <c r="P134" i="8"/>
  <c r="Q134" i="8"/>
  <c r="R134" i="8"/>
  <c r="S134" i="8"/>
  <c r="T134" i="8"/>
  <c r="U134" i="8"/>
  <c r="D135" i="8"/>
  <c r="E135" i="8"/>
  <c r="F135" i="8"/>
  <c r="G135" i="8"/>
  <c r="H135" i="8"/>
  <c r="I135" i="8"/>
  <c r="J135" i="8"/>
  <c r="L135" i="8"/>
  <c r="M135" i="8"/>
  <c r="N135" i="8"/>
  <c r="O135" i="8"/>
  <c r="P135" i="8"/>
  <c r="Q135" i="8"/>
  <c r="R135" i="8"/>
  <c r="S135" i="8"/>
  <c r="T135" i="8"/>
  <c r="U135" i="8"/>
  <c r="D109" i="8"/>
  <c r="E109" i="8"/>
  <c r="F109" i="8"/>
  <c r="G109" i="8"/>
  <c r="H109" i="8"/>
  <c r="I109" i="8"/>
  <c r="J109" i="8"/>
  <c r="M109" i="8"/>
  <c r="N109" i="8"/>
  <c r="O109" i="8"/>
  <c r="A135" i="8"/>
  <c r="C135" i="8"/>
  <c r="C109" i="8"/>
  <c r="C110" i="8"/>
  <c r="C111" i="8"/>
  <c r="C112" i="8"/>
  <c r="C113" i="8"/>
  <c r="C114" i="8"/>
  <c r="C115" i="8"/>
  <c r="C116" i="8"/>
  <c r="C121" i="8"/>
  <c r="C122" i="8"/>
  <c r="C123" i="8"/>
  <c r="C124" i="8"/>
  <c r="C125" i="8"/>
  <c r="C126" i="8"/>
  <c r="C127" i="8"/>
  <c r="C128" i="8"/>
  <c r="C129" i="8"/>
  <c r="C130" i="8"/>
  <c r="C131" i="8"/>
  <c r="C132" i="8"/>
  <c r="C133" i="8"/>
  <c r="C134" i="8"/>
  <c r="A6" i="21" l="1"/>
  <c r="A7" i="21"/>
  <c r="A8" i="21"/>
  <c r="A9" i="21"/>
  <c r="A10" i="21"/>
  <c r="A11" i="21"/>
  <c r="A12" i="21"/>
  <c r="A13" i="21"/>
  <c r="A14" i="21"/>
  <c r="A15" i="21"/>
  <c r="A16" i="21"/>
  <c r="A17" i="21"/>
  <c r="A18" i="21"/>
  <c r="A19" i="21"/>
  <c r="A20" i="21"/>
  <c r="A21" i="21"/>
  <c r="A22" i="21"/>
  <c r="A23" i="21"/>
  <c r="A24" i="21"/>
  <c r="A25" i="21"/>
  <c r="A26" i="21"/>
  <c r="A27" i="21"/>
  <c r="A28" i="21"/>
  <c r="A29" i="21"/>
  <c r="A30" i="21"/>
  <c r="A31" i="21"/>
  <c r="A32" i="21"/>
  <c r="A33" i="21"/>
  <c r="A34" i="21"/>
  <c r="A35" i="21"/>
  <c r="A36" i="21"/>
  <c r="A37" i="21"/>
  <c r="A38" i="21"/>
  <c r="A39" i="21"/>
  <c r="A40" i="21"/>
  <c r="A41" i="21"/>
  <c r="A42" i="21"/>
  <c r="A43" i="21"/>
  <c r="A44" i="21"/>
  <c r="A45" i="21"/>
  <c r="A46" i="21"/>
  <c r="A47" i="21"/>
  <c r="A48" i="21"/>
  <c r="A49" i="21"/>
  <c r="A50" i="21"/>
  <c r="A51" i="21"/>
  <c r="A52" i="21"/>
  <c r="A53" i="21"/>
  <c r="A54" i="21"/>
  <c r="A55" i="21"/>
  <c r="A56" i="21"/>
  <c r="A57" i="21"/>
  <c r="A58" i="21"/>
  <c r="A59" i="21"/>
  <c r="A60" i="21"/>
  <c r="A61" i="21"/>
  <c r="A62" i="21"/>
  <c r="A63" i="21"/>
  <c r="A64" i="21"/>
  <c r="A65" i="21"/>
  <c r="A66" i="21"/>
  <c r="A67" i="21"/>
  <c r="A68" i="21"/>
  <c r="A69" i="21"/>
  <c r="A70" i="21"/>
  <c r="A94" i="21"/>
  <c r="A95" i="21"/>
  <c r="A96" i="21"/>
  <c r="A97" i="21"/>
  <c r="A98" i="21"/>
  <c r="A99" i="21"/>
  <c r="A100" i="21"/>
  <c r="A101" i="21"/>
  <c r="A102" i="21"/>
  <c r="A103" i="21"/>
  <c r="A104" i="21"/>
  <c r="A105" i="21"/>
  <c r="A106" i="21"/>
  <c r="A107" i="21"/>
  <c r="A108" i="21"/>
  <c r="A109" i="21"/>
  <c r="A110" i="21"/>
  <c r="A111" i="21"/>
  <c r="A112" i="21"/>
  <c r="A113" i="21"/>
  <c r="A114" i="21"/>
  <c r="A115" i="21"/>
  <c r="A116" i="21"/>
  <c r="A121" i="21"/>
  <c r="A122" i="21"/>
  <c r="A123" i="21"/>
  <c r="A124" i="21"/>
  <c r="A125" i="21"/>
  <c r="A126" i="21"/>
  <c r="A127" i="21"/>
  <c r="A128" i="21"/>
  <c r="A129" i="21"/>
  <c r="A130" i="21"/>
  <c r="A131" i="21"/>
  <c r="A132" i="21"/>
  <c r="A133" i="21"/>
  <c r="A134" i="21"/>
  <c r="A135" i="21"/>
  <c r="C6" i="21"/>
  <c r="C7" i="21"/>
  <c r="C8" i="21"/>
  <c r="C9" i="21"/>
  <c r="C10" i="21"/>
  <c r="C11" i="21"/>
  <c r="C12" i="21"/>
  <c r="C13" i="21"/>
  <c r="C14" i="21"/>
  <c r="C15" i="21"/>
  <c r="C16" i="21"/>
  <c r="C17" i="21"/>
  <c r="C18" i="21"/>
  <c r="C19" i="21"/>
  <c r="C20" i="21"/>
  <c r="C21" i="21"/>
  <c r="C22" i="21"/>
  <c r="C23" i="21"/>
  <c r="C24" i="21"/>
  <c r="C25" i="21"/>
  <c r="C26" i="21"/>
  <c r="C27" i="21"/>
  <c r="C28" i="21"/>
  <c r="C29" i="21"/>
  <c r="C30" i="21"/>
  <c r="C31" i="21"/>
  <c r="C32" i="21"/>
  <c r="C33" i="21"/>
  <c r="C34" i="21"/>
  <c r="C35" i="21"/>
  <c r="C36" i="21"/>
  <c r="C37" i="21"/>
  <c r="C38" i="21"/>
  <c r="C39" i="21"/>
  <c r="C40" i="21"/>
  <c r="C41" i="21"/>
  <c r="C42" i="21"/>
  <c r="C43" i="21"/>
  <c r="C44" i="21"/>
  <c r="C45" i="21"/>
  <c r="C46" i="21"/>
  <c r="C47" i="21"/>
  <c r="C48" i="21"/>
  <c r="C49" i="21"/>
  <c r="C50" i="21"/>
  <c r="C51" i="21"/>
  <c r="C52" i="21"/>
  <c r="C53" i="21"/>
  <c r="C54" i="21"/>
  <c r="C55" i="21"/>
  <c r="C56" i="21"/>
  <c r="C57" i="21"/>
  <c r="C58" i="21"/>
  <c r="C59" i="21"/>
  <c r="C60" i="21"/>
  <c r="C61" i="21"/>
  <c r="C62" i="21"/>
  <c r="C63" i="21"/>
  <c r="C64" i="21"/>
  <c r="C65" i="21"/>
  <c r="C66" i="21"/>
  <c r="C67" i="21"/>
  <c r="C68" i="21"/>
  <c r="C69" i="21"/>
  <c r="C70" i="21"/>
  <c r="C94" i="21"/>
  <c r="C95" i="21"/>
  <c r="C96" i="21"/>
  <c r="C97" i="21"/>
  <c r="C98" i="21"/>
  <c r="C99" i="21"/>
  <c r="C100" i="21"/>
  <c r="C101" i="21"/>
  <c r="C102" i="21"/>
  <c r="C103" i="21"/>
  <c r="C104" i="21"/>
  <c r="C105" i="21"/>
  <c r="C106" i="21"/>
  <c r="C107" i="21"/>
  <c r="C108" i="21"/>
  <c r="C109" i="21"/>
  <c r="C110" i="21"/>
  <c r="C111" i="21"/>
  <c r="C112" i="21"/>
  <c r="C113" i="21"/>
  <c r="C114" i="21"/>
  <c r="C115" i="21"/>
  <c r="C116" i="21"/>
  <c r="C121" i="21"/>
  <c r="C122" i="21"/>
  <c r="C123" i="21"/>
  <c r="C124" i="21"/>
  <c r="C125" i="21"/>
  <c r="C126" i="21"/>
  <c r="C127" i="21"/>
  <c r="C128" i="21"/>
  <c r="C129" i="21"/>
  <c r="C130" i="21"/>
  <c r="C131" i="21"/>
  <c r="C132" i="21"/>
  <c r="C133" i="21"/>
  <c r="C134" i="21"/>
  <c r="C135" i="21"/>
  <c r="C5" i="21"/>
  <c r="A6" i="8"/>
  <c r="A7" i="8"/>
  <c r="A8" i="8"/>
  <c r="A9" i="8"/>
  <c r="A10" i="8"/>
  <c r="A11" i="8"/>
  <c r="A12" i="8"/>
  <c r="A13" i="8"/>
  <c r="A14" i="8"/>
  <c r="A15" i="8"/>
  <c r="A16" i="8"/>
  <c r="A17" i="8"/>
  <c r="A18" i="8"/>
  <c r="A19" i="8"/>
  <c r="A20" i="8"/>
  <c r="A21" i="8"/>
  <c r="A22" i="8"/>
  <c r="A23" i="8"/>
  <c r="A24" i="8"/>
  <c r="A25" i="8"/>
  <c r="A26" i="8"/>
  <c r="A27" i="8"/>
  <c r="A28" i="8"/>
  <c r="A29" i="8"/>
  <c r="A30" i="8"/>
  <c r="A31" i="8"/>
  <c r="A32" i="8"/>
  <c r="A33" i="8"/>
  <c r="A34" i="8"/>
  <c r="A35" i="8"/>
  <c r="A36" i="8"/>
  <c r="A37" i="8"/>
  <c r="A38" i="8"/>
  <c r="A39" i="8"/>
  <c r="A40" i="8"/>
  <c r="A41" i="8"/>
  <c r="A42" i="8"/>
  <c r="A43" i="8"/>
  <c r="A44" i="8"/>
  <c r="A45" i="8"/>
  <c r="A46" i="8"/>
  <c r="A47" i="8"/>
  <c r="A48" i="8"/>
  <c r="A49" i="8"/>
  <c r="A50" i="8"/>
  <c r="A51" i="8"/>
  <c r="A52" i="8"/>
  <c r="A53" i="8"/>
  <c r="A54" i="8"/>
  <c r="A55" i="8"/>
  <c r="A56" i="8"/>
  <c r="A57" i="8"/>
  <c r="A58" i="8"/>
  <c r="A59" i="8"/>
  <c r="A60" i="8"/>
  <c r="A61" i="8"/>
  <c r="A62" i="8"/>
  <c r="A63" i="8"/>
  <c r="A64" i="8"/>
  <c r="A65" i="8"/>
  <c r="A66" i="8"/>
  <c r="A67" i="8"/>
  <c r="A68" i="8"/>
  <c r="A69" i="8"/>
  <c r="A70" i="8"/>
  <c r="A94" i="8"/>
  <c r="A95" i="8"/>
  <c r="A96" i="8"/>
  <c r="A97" i="8"/>
  <c r="A98" i="8"/>
  <c r="A99" i="8"/>
  <c r="A100" i="8"/>
  <c r="A101" i="8"/>
  <c r="A102" i="8"/>
  <c r="A103" i="8"/>
  <c r="A104" i="8"/>
  <c r="A105" i="8"/>
  <c r="A106" i="8"/>
  <c r="A107" i="8"/>
  <c r="A108" i="8"/>
  <c r="A109" i="8"/>
  <c r="A110" i="8"/>
  <c r="A111" i="8"/>
  <c r="A112" i="8"/>
  <c r="A113" i="8"/>
  <c r="A114" i="8"/>
  <c r="A115" i="8"/>
  <c r="A116" i="8"/>
  <c r="A121" i="8"/>
  <c r="A122" i="8"/>
  <c r="A123" i="8"/>
  <c r="A124" i="8"/>
  <c r="A125" i="8"/>
  <c r="A126" i="8"/>
  <c r="A127" i="8"/>
  <c r="A128" i="8"/>
  <c r="A129" i="8"/>
  <c r="A130" i="8"/>
  <c r="A131" i="8"/>
  <c r="A132" i="8"/>
  <c r="A133" i="8"/>
  <c r="A134" i="8"/>
  <c r="A5" i="21"/>
  <c r="U109" i="1"/>
  <c r="T109" i="1"/>
  <c r="T109" i="8" s="1"/>
  <c r="S109" i="1"/>
  <c r="S109" i="8" s="1"/>
  <c r="R109" i="1"/>
  <c r="R109" i="8" s="1"/>
  <c r="Q109" i="1"/>
  <c r="Q109" i="8" s="1"/>
  <c r="P109" i="1"/>
  <c r="U108" i="1"/>
  <c r="T108" i="1"/>
  <c r="S108" i="1"/>
  <c r="R108" i="1"/>
  <c r="Q108" i="1"/>
  <c r="P108" i="1"/>
  <c r="U108" i="21" s="1"/>
  <c r="L109" i="1"/>
  <c r="L109" i="8" s="1"/>
  <c r="K109" i="1"/>
  <c r="L108" i="1"/>
  <c r="K108" i="1"/>
  <c r="T108" i="21" s="1"/>
  <c r="K109" i="8" l="1"/>
  <c r="T109" i="21"/>
  <c r="P109" i="8"/>
  <c r="U109" i="21"/>
  <c r="R108" i="21"/>
  <c r="N108" i="21"/>
  <c r="J108" i="21"/>
  <c r="F108" i="21"/>
  <c r="D108" i="21"/>
  <c r="H108" i="21"/>
  <c r="P108" i="21"/>
  <c r="L108" i="21"/>
  <c r="I29" i="33"/>
  <c r="M29" i="33"/>
  <c r="L29" i="33"/>
  <c r="J29" i="33"/>
  <c r="U109" i="8"/>
  <c r="G29" i="33"/>
  <c r="K29" i="33"/>
  <c r="H29" i="33"/>
  <c r="K33" i="1"/>
  <c r="T33" i="21" s="1"/>
  <c r="P109" i="21" l="1"/>
  <c r="L109" i="21"/>
  <c r="H109" i="21"/>
  <c r="D109" i="21"/>
  <c r="R109" i="21"/>
  <c r="F109" i="21"/>
  <c r="N109" i="21"/>
  <c r="J109" i="21"/>
  <c r="P33" i="21"/>
  <c r="N33" i="21"/>
  <c r="L33" i="21"/>
  <c r="J33" i="21"/>
  <c r="D33" i="21"/>
  <c r="H33" i="21"/>
  <c r="F33" i="21"/>
  <c r="R33" i="21"/>
  <c r="H29" i="34"/>
  <c r="L29" i="34"/>
  <c r="K29" i="34"/>
  <c r="I29" i="34"/>
  <c r="M29" i="34"/>
  <c r="J29" i="34"/>
  <c r="G29" i="34"/>
  <c r="T5" i="8"/>
  <c r="T6" i="8"/>
  <c r="T7" i="8"/>
  <c r="T8" i="8"/>
  <c r="T9" i="8"/>
  <c r="T10" i="8"/>
  <c r="T11" i="8"/>
  <c r="T12" i="8"/>
  <c r="T13" i="8"/>
  <c r="T14" i="8"/>
  <c r="T15" i="8"/>
  <c r="T16" i="8"/>
  <c r="T17" i="8"/>
  <c r="T18" i="8"/>
  <c r="T19" i="8"/>
  <c r="T20" i="8"/>
  <c r="T21" i="8"/>
  <c r="T22" i="8"/>
  <c r="T23" i="8"/>
  <c r="T24" i="8"/>
  <c r="T25" i="8"/>
  <c r="T26" i="8"/>
  <c r="T27" i="8"/>
  <c r="T28" i="8"/>
  <c r="T29" i="8"/>
  <c r="T30" i="8"/>
  <c r="T31" i="8"/>
  <c r="T32" i="8"/>
  <c r="T33" i="8"/>
  <c r="T34" i="8"/>
  <c r="T35" i="8"/>
  <c r="T36" i="8"/>
  <c r="T37" i="8"/>
  <c r="T38" i="8"/>
  <c r="T39" i="8"/>
  <c r="T40" i="8"/>
  <c r="T41" i="8"/>
  <c r="T42" i="8"/>
  <c r="T43" i="8"/>
  <c r="T44" i="8"/>
  <c r="T45" i="8"/>
  <c r="T46" i="8"/>
  <c r="T47" i="8"/>
  <c r="T48" i="8"/>
  <c r="T49" i="8"/>
  <c r="T50" i="8"/>
  <c r="T51" i="8"/>
  <c r="T52" i="8"/>
  <c r="T53" i="8"/>
  <c r="T54" i="8"/>
  <c r="T55" i="8"/>
  <c r="T56" i="8"/>
  <c r="T57" i="8"/>
  <c r="T58" i="8"/>
  <c r="T59" i="8"/>
  <c r="T60" i="8"/>
  <c r="T61" i="8"/>
  <c r="T62" i="8"/>
  <c r="T63" i="8"/>
  <c r="T64" i="8"/>
  <c r="T65" i="8"/>
  <c r="T66" i="8"/>
  <c r="T67" i="8"/>
  <c r="T68" i="8"/>
  <c r="T69" i="8"/>
  <c r="T70" i="8"/>
  <c r="T94" i="8"/>
  <c r="T95" i="8"/>
  <c r="T96" i="8"/>
  <c r="T97" i="8"/>
  <c r="T98" i="8"/>
  <c r="T99" i="8"/>
  <c r="T100" i="8"/>
  <c r="T101" i="8"/>
  <c r="T102" i="8"/>
  <c r="T103" i="8"/>
  <c r="T104" i="8"/>
  <c r="T105" i="8"/>
  <c r="T106" i="8"/>
  <c r="T107" i="8"/>
  <c r="T108" i="8"/>
  <c r="AP130" i="1" l="1"/>
  <c r="C16" i="34" s="1"/>
  <c r="AP131" i="1"/>
  <c r="E58" i="30" l="1"/>
  <c r="E54" i="30"/>
  <c r="E32" i="30"/>
  <c r="E5" i="30"/>
  <c r="D6" i="34"/>
  <c r="E6" i="34"/>
  <c r="F6" i="34"/>
  <c r="D7" i="34"/>
  <c r="E7" i="34"/>
  <c r="F7" i="34"/>
  <c r="D8" i="34"/>
  <c r="E8" i="34"/>
  <c r="F8" i="34"/>
  <c r="D9" i="34"/>
  <c r="E9" i="34"/>
  <c r="F9" i="34"/>
  <c r="D10" i="34"/>
  <c r="E10" i="34"/>
  <c r="F10" i="34"/>
  <c r="D11" i="34"/>
  <c r="E11" i="34"/>
  <c r="F11" i="34"/>
  <c r="D12" i="34"/>
  <c r="E12" i="34"/>
  <c r="F12" i="34"/>
  <c r="D13" i="34"/>
  <c r="E13" i="34"/>
  <c r="F13" i="34"/>
  <c r="D14" i="34"/>
  <c r="E14" i="34"/>
  <c r="F14" i="34"/>
  <c r="D15" i="34"/>
  <c r="E15" i="34"/>
  <c r="F15" i="34"/>
  <c r="D16" i="34"/>
  <c r="E16" i="34"/>
  <c r="F16" i="34"/>
  <c r="D17" i="34"/>
  <c r="E17" i="34"/>
  <c r="F17" i="34"/>
  <c r="D18" i="34"/>
  <c r="E18" i="34"/>
  <c r="F18" i="34"/>
  <c r="D19" i="34"/>
  <c r="E19" i="34"/>
  <c r="F19" i="34"/>
  <c r="D20" i="34"/>
  <c r="E20" i="34"/>
  <c r="F20" i="34"/>
  <c r="D21" i="34"/>
  <c r="E21" i="34"/>
  <c r="F21" i="34"/>
  <c r="D22" i="34"/>
  <c r="E22" i="34"/>
  <c r="F22" i="34"/>
  <c r="D25" i="34"/>
  <c r="E25" i="34"/>
  <c r="F25" i="34"/>
  <c r="D26" i="34"/>
  <c r="E26" i="34"/>
  <c r="F26" i="34"/>
  <c r="D27" i="34"/>
  <c r="E27" i="34"/>
  <c r="F27" i="34"/>
  <c r="D28" i="34"/>
  <c r="E28" i="34"/>
  <c r="F28" i="34"/>
  <c r="D30" i="34"/>
  <c r="E30" i="34"/>
  <c r="F30" i="34"/>
  <c r="D31" i="34"/>
  <c r="E31" i="34"/>
  <c r="F31" i="34"/>
  <c r="D32" i="34"/>
  <c r="E32" i="34"/>
  <c r="F32" i="34"/>
  <c r="D34" i="34"/>
  <c r="E34" i="34"/>
  <c r="F34" i="34"/>
  <c r="D35" i="34"/>
  <c r="E35" i="34"/>
  <c r="F35" i="34"/>
  <c r="D36" i="34"/>
  <c r="E36" i="34"/>
  <c r="F36" i="34"/>
  <c r="D37" i="34"/>
  <c r="E37" i="34"/>
  <c r="F37" i="34"/>
  <c r="D38" i="34"/>
  <c r="E38" i="34"/>
  <c r="F38" i="34"/>
  <c r="D39" i="34"/>
  <c r="E39" i="34"/>
  <c r="F39" i="34"/>
  <c r="D40" i="34"/>
  <c r="E40" i="34"/>
  <c r="F40" i="34"/>
  <c r="D41" i="34"/>
  <c r="E41" i="34"/>
  <c r="F41" i="34"/>
  <c r="D42" i="34"/>
  <c r="E42" i="34"/>
  <c r="F42" i="34"/>
  <c r="D43" i="34"/>
  <c r="E43" i="34"/>
  <c r="F43" i="34"/>
  <c r="D44" i="34"/>
  <c r="E44" i="34"/>
  <c r="F44" i="34"/>
  <c r="D45" i="34"/>
  <c r="E45" i="34"/>
  <c r="F45" i="34"/>
  <c r="D46" i="34"/>
  <c r="E46" i="34"/>
  <c r="F46" i="34"/>
  <c r="D48" i="34"/>
  <c r="E48" i="34"/>
  <c r="F48" i="34"/>
  <c r="D49" i="34"/>
  <c r="E49" i="34"/>
  <c r="F49" i="34"/>
  <c r="D50" i="34"/>
  <c r="E50" i="34"/>
  <c r="F50" i="34"/>
  <c r="D51" i="34"/>
  <c r="E51" i="34"/>
  <c r="F51" i="34"/>
  <c r="F5" i="34"/>
  <c r="E5" i="34"/>
  <c r="D5" i="34"/>
  <c r="G6" i="33"/>
  <c r="H6" i="33"/>
  <c r="I6" i="33"/>
  <c r="J6" i="33"/>
  <c r="K6" i="33"/>
  <c r="L6" i="33"/>
  <c r="M6" i="33"/>
  <c r="G7" i="33"/>
  <c r="H7" i="33"/>
  <c r="I7" i="33"/>
  <c r="J7" i="33"/>
  <c r="K7" i="33"/>
  <c r="L7" i="33"/>
  <c r="M7" i="33"/>
  <c r="G9" i="33"/>
  <c r="H9" i="33"/>
  <c r="I9" i="33"/>
  <c r="J9" i="33"/>
  <c r="K9" i="33"/>
  <c r="L9" i="33"/>
  <c r="M9" i="33"/>
  <c r="G10" i="33"/>
  <c r="H10" i="33"/>
  <c r="I10" i="33"/>
  <c r="J10" i="33"/>
  <c r="K10" i="33"/>
  <c r="L10" i="33"/>
  <c r="M10" i="33"/>
  <c r="G11" i="33"/>
  <c r="H11" i="33"/>
  <c r="I11" i="33"/>
  <c r="J11" i="33"/>
  <c r="K11" i="33"/>
  <c r="L11" i="33"/>
  <c r="M11" i="33"/>
  <c r="G12" i="33"/>
  <c r="H12" i="33"/>
  <c r="I12" i="33"/>
  <c r="J12" i="33"/>
  <c r="K12" i="33"/>
  <c r="L12" i="33"/>
  <c r="M12" i="33"/>
  <c r="G13" i="33"/>
  <c r="H13" i="33"/>
  <c r="I13" i="33"/>
  <c r="J13" i="33"/>
  <c r="K13" i="33"/>
  <c r="L13" i="33"/>
  <c r="M13" i="33"/>
  <c r="G14" i="33"/>
  <c r="H14" i="33"/>
  <c r="I14" i="33"/>
  <c r="J14" i="33"/>
  <c r="K14" i="33"/>
  <c r="L14" i="33"/>
  <c r="M14" i="33"/>
  <c r="G15" i="33"/>
  <c r="H15" i="33"/>
  <c r="I15" i="33"/>
  <c r="J15" i="33"/>
  <c r="K15" i="33"/>
  <c r="L15" i="33"/>
  <c r="M15" i="33"/>
  <c r="G16" i="33"/>
  <c r="H16" i="33"/>
  <c r="I16" i="33"/>
  <c r="J16" i="33"/>
  <c r="K16" i="33"/>
  <c r="L16" i="33"/>
  <c r="M16" i="33"/>
  <c r="G17" i="33"/>
  <c r="H17" i="33"/>
  <c r="I17" i="33"/>
  <c r="J17" i="33"/>
  <c r="K17" i="33"/>
  <c r="L17" i="33"/>
  <c r="M17" i="33"/>
  <c r="G18" i="33"/>
  <c r="H18" i="33"/>
  <c r="I18" i="33"/>
  <c r="J18" i="33"/>
  <c r="K18" i="33"/>
  <c r="L18" i="33"/>
  <c r="M18" i="33"/>
  <c r="G19" i="33"/>
  <c r="H19" i="33"/>
  <c r="I19" i="33"/>
  <c r="J19" i="33"/>
  <c r="K19" i="33"/>
  <c r="L19" i="33"/>
  <c r="M19" i="33"/>
  <c r="G20" i="33"/>
  <c r="H20" i="33"/>
  <c r="I20" i="33"/>
  <c r="J20" i="33"/>
  <c r="K20" i="33"/>
  <c r="L20" i="33"/>
  <c r="M20" i="33"/>
  <c r="G21" i="33"/>
  <c r="H21" i="33"/>
  <c r="I21" i="33"/>
  <c r="J21" i="33"/>
  <c r="K21" i="33"/>
  <c r="L21" i="33"/>
  <c r="M21" i="33"/>
  <c r="G22" i="33"/>
  <c r="H22" i="33"/>
  <c r="I22" i="33"/>
  <c r="J22" i="33"/>
  <c r="K22" i="33"/>
  <c r="L22" i="33"/>
  <c r="M22" i="33"/>
  <c r="G25" i="33"/>
  <c r="H25" i="33"/>
  <c r="I25" i="33"/>
  <c r="J25" i="33"/>
  <c r="K25" i="33"/>
  <c r="L25" i="33"/>
  <c r="M25" i="33"/>
  <c r="G26" i="33"/>
  <c r="H26" i="33"/>
  <c r="I26" i="33"/>
  <c r="J26" i="33"/>
  <c r="K26" i="33"/>
  <c r="L26" i="33"/>
  <c r="M26" i="33"/>
  <c r="G27" i="33"/>
  <c r="H27" i="33"/>
  <c r="I27" i="33"/>
  <c r="J27" i="33"/>
  <c r="K27" i="33"/>
  <c r="L27" i="33"/>
  <c r="M27" i="33"/>
  <c r="G28" i="33"/>
  <c r="H28" i="33"/>
  <c r="I28" i="33"/>
  <c r="J28" i="33"/>
  <c r="K28" i="33"/>
  <c r="L28" i="33"/>
  <c r="M28" i="33"/>
  <c r="G30" i="33"/>
  <c r="H30" i="33"/>
  <c r="I30" i="33"/>
  <c r="J30" i="33"/>
  <c r="K30" i="33"/>
  <c r="L30" i="33"/>
  <c r="M30" i="33"/>
  <c r="G31" i="33"/>
  <c r="H31" i="33"/>
  <c r="I31" i="33"/>
  <c r="J31" i="33"/>
  <c r="K31" i="33"/>
  <c r="L31" i="33"/>
  <c r="M31" i="33"/>
  <c r="G32" i="33"/>
  <c r="H32" i="33"/>
  <c r="I32" i="33"/>
  <c r="J32" i="33"/>
  <c r="K32" i="33"/>
  <c r="L32" i="33"/>
  <c r="M32" i="33"/>
  <c r="G34" i="33"/>
  <c r="H34" i="33"/>
  <c r="I34" i="33"/>
  <c r="J34" i="33"/>
  <c r="K34" i="33"/>
  <c r="L34" i="33"/>
  <c r="M34" i="33"/>
  <c r="G35" i="33"/>
  <c r="H35" i="33"/>
  <c r="I35" i="33"/>
  <c r="J35" i="33"/>
  <c r="K35" i="33"/>
  <c r="L35" i="33"/>
  <c r="M35" i="33"/>
  <c r="G36" i="33"/>
  <c r="H36" i="33"/>
  <c r="I36" i="33"/>
  <c r="J36" i="33"/>
  <c r="K36" i="33"/>
  <c r="L36" i="33"/>
  <c r="M36" i="33"/>
  <c r="G37" i="33"/>
  <c r="H37" i="33"/>
  <c r="I37" i="33"/>
  <c r="J37" i="33"/>
  <c r="K37" i="33"/>
  <c r="L37" i="33"/>
  <c r="M37" i="33"/>
  <c r="G38" i="33"/>
  <c r="H38" i="33"/>
  <c r="I38" i="33"/>
  <c r="J38" i="33"/>
  <c r="K38" i="33"/>
  <c r="L38" i="33"/>
  <c r="M38" i="33"/>
  <c r="G39" i="33"/>
  <c r="H39" i="33"/>
  <c r="I39" i="33"/>
  <c r="J39" i="33"/>
  <c r="K39" i="33"/>
  <c r="L39" i="33"/>
  <c r="M39" i="33"/>
  <c r="G40" i="33"/>
  <c r="H40" i="33"/>
  <c r="I40" i="33"/>
  <c r="J40" i="33"/>
  <c r="K40" i="33"/>
  <c r="L40" i="33"/>
  <c r="M40" i="33"/>
  <c r="G41" i="33"/>
  <c r="H41" i="33"/>
  <c r="I41" i="33"/>
  <c r="J41" i="33"/>
  <c r="K41" i="33"/>
  <c r="L41" i="33"/>
  <c r="M41" i="33"/>
  <c r="G42" i="33"/>
  <c r="H42" i="33"/>
  <c r="I42" i="33"/>
  <c r="J42" i="33"/>
  <c r="K42" i="33"/>
  <c r="L42" i="33"/>
  <c r="M42" i="33"/>
  <c r="G43" i="33"/>
  <c r="H43" i="33"/>
  <c r="I43" i="33"/>
  <c r="J43" i="33"/>
  <c r="K43" i="33"/>
  <c r="L43" i="33"/>
  <c r="M43" i="33"/>
  <c r="G44" i="33"/>
  <c r="H44" i="33"/>
  <c r="I44" i="33"/>
  <c r="J44" i="33"/>
  <c r="K44" i="33"/>
  <c r="L44" i="33"/>
  <c r="M44" i="33"/>
  <c r="G45" i="33"/>
  <c r="H45" i="33"/>
  <c r="I45" i="33"/>
  <c r="J45" i="33"/>
  <c r="K45" i="33"/>
  <c r="L45" i="33"/>
  <c r="M45" i="33"/>
  <c r="G46" i="33"/>
  <c r="H46" i="33"/>
  <c r="I46" i="33"/>
  <c r="J46" i="33"/>
  <c r="K46" i="33"/>
  <c r="L46" i="33"/>
  <c r="M46" i="33"/>
  <c r="G48" i="33"/>
  <c r="H48" i="33"/>
  <c r="I48" i="33"/>
  <c r="J48" i="33"/>
  <c r="K48" i="33"/>
  <c r="L48" i="33"/>
  <c r="M48" i="33"/>
  <c r="G49" i="33"/>
  <c r="H49" i="33"/>
  <c r="I49" i="33"/>
  <c r="J49" i="33"/>
  <c r="K49" i="33"/>
  <c r="L49" i="33"/>
  <c r="M49" i="33"/>
  <c r="G50" i="33"/>
  <c r="H50" i="33"/>
  <c r="I50" i="33"/>
  <c r="J50" i="33"/>
  <c r="K50" i="33"/>
  <c r="L50" i="33"/>
  <c r="M50" i="33"/>
  <c r="G51" i="33"/>
  <c r="H51" i="33"/>
  <c r="I51" i="33"/>
  <c r="J51" i="33"/>
  <c r="K51" i="33"/>
  <c r="L51" i="33"/>
  <c r="M51" i="33"/>
  <c r="M5" i="33"/>
  <c r="L5" i="33"/>
  <c r="K5" i="33"/>
  <c r="J5" i="33"/>
  <c r="I5" i="33"/>
  <c r="H5" i="33"/>
  <c r="G5" i="33"/>
  <c r="C6" i="33"/>
  <c r="C7" i="33"/>
  <c r="C8" i="33"/>
  <c r="C9" i="33"/>
  <c r="C10" i="33"/>
  <c r="C11" i="33"/>
  <c r="C12" i="33"/>
  <c r="C13" i="33"/>
  <c r="C14" i="33"/>
  <c r="C15" i="33"/>
  <c r="C16" i="33"/>
  <c r="C17" i="33"/>
  <c r="C18" i="33"/>
  <c r="C19" i="33"/>
  <c r="C20" i="33"/>
  <c r="C21" i="33"/>
  <c r="C22" i="33"/>
  <c r="C25" i="33"/>
  <c r="C26" i="33"/>
  <c r="C27" i="33"/>
  <c r="C28" i="33"/>
  <c r="C30" i="33"/>
  <c r="C31" i="33"/>
  <c r="C32" i="33"/>
  <c r="C34" i="33"/>
  <c r="C35" i="33"/>
  <c r="C36" i="33"/>
  <c r="C37" i="33"/>
  <c r="C38" i="33"/>
  <c r="C39" i="33"/>
  <c r="C40" i="33"/>
  <c r="C41" i="33"/>
  <c r="C42" i="33"/>
  <c r="C43" i="33"/>
  <c r="C44" i="33"/>
  <c r="C45" i="33"/>
  <c r="C46" i="33"/>
  <c r="C48" i="33"/>
  <c r="C49" i="33"/>
  <c r="C51" i="33"/>
  <c r="C5" i="33"/>
  <c r="I10" i="34" l="1"/>
  <c r="M6" i="34"/>
  <c r="I51" i="34"/>
  <c r="I46" i="34"/>
  <c r="I42" i="34"/>
  <c r="I38" i="34"/>
  <c r="I34" i="34"/>
  <c r="I28" i="34"/>
  <c r="I22" i="34"/>
  <c r="I18" i="34"/>
  <c r="I14" i="34"/>
  <c r="I49" i="34"/>
  <c r="I44" i="34"/>
  <c r="I40" i="34"/>
  <c r="I36" i="34"/>
  <c r="I31" i="34"/>
  <c r="I26" i="34"/>
  <c r="I20" i="34"/>
  <c r="I16" i="34"/>
  <c r="I12" i="34"/>
  <c r="I8" i="34"/>
  <c r="J5" i="34"/>
  <c r="G5" i="34"/>
  <c r="K5" i="34"/>
  <c r="H5" i="34"/>
  <c r="L5" i="34"/>
  <c r="H50" i="34"/>
  <c r="I50" i="34"/>
  <c r="J50" i="34"/>
  <c r="H45" i="34"/>
  <c r="L45" i="34"/>
  <c r="I45" i="34"/>
  <c r="M45" i="34"/>
  <c r="J45" i="34"/>
  <c r="H41" i="34"/>
  <c r="L41" i="34"/>
  <c r="I41" i="34"/>
  <c r="M41" i="34"/>
  <c r="J41" i="34"/>
  <c r="H37" i="34"/>
  <c r="L37" i="34"/>
  <c r="I37" i="34"/>
  <c r="M37" i="34"/>
  <c r="J37" i="34"/>
  <c r="H32" i="34"/>
  <c r="L32" i="34"/>
  <c r="I32" i="34"/>
  <c r="M32" i="34"/>
  <c r="J32" i="34"/>
  <c r="H27" i="34"/>
  <c r="L27" i="34"/>
  <c r="I27" i="34"/>
  <c r="M27" i="34"/>
  <c r="J27" i="34"/>
  <c r="H21" i="34"/>
  <c r="L21" i="34"/>
  <c r="I21" i="34"/>
  <c r="M21" i="34"/>
  <c r="J21" i="34"/>
  <c r="H17" i="34"/>
  <c r="L17" i="34"/>
  <c r="I17" i="34"/>
  <c r="M17" i="34"/>
  <c r="J17" i="34"/>
  <c r="H13" i="34"/>
  <c r="L13" i="34"/>
  <c r="I13" i="34"/>
  <c r="M13" i="34"/>
  <c r="J13" i="34"/>
  <c r="H9" i="34"/>
  <c r="L9" i="34"/>
  <c r="I9" i="34"/>
  <c r="M9" i="34"/>
  <c r="J9" i="34"/>
  <c r="M5" i="34"/>
  <c r="K45" i="34"/>
  <c r="K41" i="34"/>
  <c r="K37" i="34"/>
  <c r="K32" i="34"/>
  <c r="K27" i="34"/>
  <c r="K21" i="34"/>
  <c r="K17" i="34"/>
  <c r="K13" i="34"/>
  <c r="K9" i="34"/>
  <c r="I6" i="34"/>
  <c r="J51" i="34"/>
  <c r="G51" i="34"/>
  <c r="K51" i="34"/>
  <c r="H51" i="34"/>
  <c r="L51" i="34"/>
  <c r="J46" i="34"/>
  <c r="G46" i="34"/>
  <c r="K46" i="34"/>
  <c r="H46" i="34"/>
  <c r="L46" i="34"/>
  <c r="J42" i="34"/>
  <c r="G42" i="34"/>
  <c r="K42" i="34"/>
  <c r="H42" i="34"/>
  <c r="L42" i="34"/>
  <c r="J38" i="34"/>
  <c r="G38" i="34"/>
  <c r="K38" i="34"/>
  <c r="H38" i="34"/>
  <c r="L38" i="34"/>
  <c r="J34" i="34"/>
  <c r="G34" i="34"/>
  <c r="K34" i="34"/>
  <c r="H34" i="34"/>
  <c r="L34" i="34"/>
  <c r="J28" i="34"/>
  <c r="G28" i="34"/>
  <c r="K28" i="34"/>
  <c r="H28" i="34"/>
  <c r="L28" i="34"/>
  <c r="J22" i="34"/>
  <c r="G22" i="34"/>
  <c r="K22" i="34"/>
  <c r="H22" i="34"/>
  <c r="L22" i="34"/>
  <c r="J18" i="34"/>
  <c r="G18" i="34"/>
  <c r="K18" i="34"/>
  <c r="H18" i="34"/>
  <c r="L18" i="34"/>
  <c r="J14" i="34"/>
  <c r="G14" i="34"/>
  <c r="K14" i="34"/>
  <c r="H14" i="34"/>
  <c r="L14" i="34"/>
  <c r="J10" i="34"/>
  <c r="G10" i="34"/>
  <c r="K10" i="34"/>
  <c r="H10" i="34"/>
  <c r="L10" i="34"/>
  <c r="J6" i="34"/>
  <c r="I5" i="34"/>
  <c r="G50" i="34"/>
  <c r="M49" i="34"/>
  <c r="G45" i="34"/>
  <c r="M44" i="34"/>
  <c r="G41" i="34"/>
  <c r="M40" i="34"/>
  <c r="G37" i="34"/>
  <c r="M36" i="34"/>
  <c r="G32" i="34"/>
  <c r="M31" i="34"/>
  <c r="G27" i="34"/>
  <c r="M26" i="34"/>
  <c r="G21" i="34"/>
  <c r="M20" i="34"/>
  <c r="G17" i="34"/>
  <c r="M16" i="34"/>
  <c r="G13" i="34"/>
  <c r="M12" i="34"/>
  <c r="G9" i="34"/>
  <c r="M8" i="34"/>
  <c r="H48" i="34"/>
  <c r="L48" i="34"/>
  <c r="I48" i="34"/>
  <c r="M48" i="34"/>
  <c r="J48" i="34"/>
  <c r="H43" i="34"/>
  <c r="L43" i="34"/>
  <c r="I43" i="34"/>
  <c r="M43" i="34"/>
  <c r="J43" i="34"/>
  <c r="H39" i="34"/>
  <c r="L39" i="34"/>
  <c r="I39" i="34"/>
  <c r="M39" i="34"/>
  <c r="J39" i="34"/>
  <c r="H35" i="34"/>
  <c r="L35" i="34"/>
  <c r="I35" i="34"/>
  <c r="M35" i="34"/>
  <c r="J35" i="34"/>
  <c r="H30" i="34"/>
  <c r="L30" i="34"/>
  <c r="I30" i="34"/>
  <c r="M30" i="34"/>
  <c r="J30" i="34"/>
  <c r="H25" i="34"/>
  <c r="L25" i="34"/>
  <c r="I25" i="34"/>
  <c r="M25" i="34"/>
  <c r="J25" i="34"/>
  <c r="H19" i="34"/>
  <c r="L19" i="34"/>
  <c r="I19" i="34"/>
  <c r="M19" i="34"/>
  <c r="J19" i="34"/>
  <c r="H15" i="34"/>
  <c r="L15" i="34"/>
  <c r="I15" i="34"/>
  <c r="M15" i="34"/>
  <c r="J15" i="34"/>
  <c r="H11" i="34"/>
  <c r="L11" i="34"/>
  <c r="I11" i="34"/>
  <c r="M11" i="34"/>
  <c r="J11" i="34"/>
  <c r="H7" i="34"/>
  <c r="L7" i="34"/>
  <c r="I7" i="34"/>
  <c r="M7" i="34"/>
  <c r="J7" i="34"/>
  <c r="K48" i="34"/>
  <c r="K43" i="34"/>
  <c r="K39" i="34"/>
  <c r="K35" i="34"/>
  <c r="K30" i="34"/>
  <c r="K25" i="34"/>
  <c r="K19" i="34"/>
  <c r="K15" i="34"/>
  <c r="K11" i="34"/>
  <c r="K7" i="34"/>
  <c r="J49" i="34"/>
  <c r="G49" i="34"/>
  <c r="K49" i="34"/>
  <c r="H49" i="34"/>
  <c r="L49" i="34"/>
  <c r="J44" i="34"/>
  <c r="G44" i="34"/>
  <c r="K44" i="34"/>
  <c r="H44" i="34"/>
  <c r="L44" i="34"/>
  <c r="J40" i="34"/>
  <c r="G40" i="34"/>
  <c r="K40" i="34"/>
  <c r="H40" i="34"/>
  <c r="L40" i="34"/>
  <c r="J36" i="34"/>
  <c r="G36" i="34"/>
  <c r="K36" i="34"/>
  <c r="H36" i="34"/>
  <c r="L36" i="34"/>
  <c r="J31" i="34"/>
  <c r="G31" i="34"/>
  <c r="K31" i="34"/>
  <c r="H31" i="34"/>
  <c r="L31" i="34"/>
  <c r="J26" i="34"/>
  <c r="G26" i="34"/>
  <c r="K26" i="34"/>
  <c r="H26" i="34"/>
  <c r="L26" i="34"/>
  <c r="J20" i="34"/>
  <c r="G20" i="34"/>
  <c r="K20" i="34"/>
  <c r="H20" i="34"/>
  <c r="L20" i="34"/>
  <c r="J16" i="34"/>
  <c r="G16" i="34"/>
  <c r="K16" i="34"/>
  <c r="H16" i="34"/>
  <c r="L16" i="34"/>
  <c r="J12" i="34"/>
  <c r="G12" i="34"/>
  <c r="K12" i="34"/>
  <c r="H12" i="34"/>
  <c r="L12" i="34"/>
  <c r="J8" i="34"/>
  <c r="G8" i="34"/>
  <c r="K8" i="34"/>
  <c r="H8" i="34"/>
  <c r="L8" i="34"/>
  <c r="M51" i="34"/>
  <c r="G48" i="34"/>
  <c r="M46" i="34"/>
  <c r="G43" i="34"/>
  <c r="M42" i="34"/>
  <c r="G39" i="34"/>
  <c r="M38" i="34"/>
  <c r="G35" i="34"/>
  <c r="M34" i="34"/>
  <c r="G30" i="34"/>
  <c r="M28" i="34"/>
  <c r="G25" i="34"/>
  <c r="M22" i="34"/>
  <c r="G19" i="34"/>
  <c r="M18" i="34"/>
  <c r="G15" i="34"/>
  <c r="M14" i="34"/>
  <c r="G11" i="34"/>
  <c r="M10" i="34"/>
  <c r="G7" i="34"/>
  <c r="L6" i="34"/>
  <c r="H6" i="34"/>
  <c r="K6" i="34"/>
  <c r="G6" i="34"/>
  <c r="E5" i="15"/>
  <c r="E6" i="15"/>
  <c r="E7" i="15"/>
  <c r="E8" i="15"/>
  <c r="E9" i="15"/>
  <c r="E10" i="15"/>
  <c r="E11" i="15"/>
  <c r="E12" i="15"/>
  <c r="E13" i="15"/>
  <c r="E14" i="15"/>
  <c r="E15" i="15"/>
  <c r="E16" i="15"/>
  <c r="E17" i="15"/>
  <c r="E18" i="15"/>
  <c r="E19" i="15"/>
  <c r="E20" i="15"/>
  <c r="E21" i="15"/>
  <c r="E22" i="15"/>
  <c r="E23" i="15"/>
  <c r="E24" i="15"/>
  <c r="E25" i="15"/>
  <c r="E26" i="15"/>
  <c r="E27" i="15"/>
  <c r="E28" i="15"/>
  <c r="E29" i="15"/>
  <c r="E31" i="15"/>
  <c r="E32" i="15"/>
  <c r="E33" i="15"/>
  <c r="E34" i="15"/>
  <c r="E35" i="15"/>
  <c r="E36" i="15"/>
  <c r="E37" i="15"/>
  <c r="E38" i="15"/>
  <c r="E39" i="15"/>
  <c r="E40" i="15"/>
  <c r="E41" i="15"/>
  <c r="E42" i="15"/>
  <c r="E43" i="15"/>
  <c r="E44" i="15"/>
  <c r="E45" i="15"/>
  <c r="E46" i="15"/>
  <c r="E47" i="15"/>
  <c r="E48" i="15"/>
  <c r="E49" i="15"/>
  <c r="E50" i="15"/>
  <c r="E51" i="15"/>
  <c r="E52" i="15"/>
  <c r="E53" i="15"/>
  <c r="E4" i="15"/>
  <c r="C5" i="15"/>
  <c r="D5" i="15"/>
  <c r="C6" i="15"/>
  <c r="D6" i="15"/>
  <c r="C7" i="15"/>
  <c r="D7" i="15"/>
  <c r="C8" i="15"/>
  <c r="D8" i="15"/>
  <c r="C9" i="15"/>
  <c r="D9" i="15"/>
  <c r="C10" i="15"/>
  <c r="D10" i="15"/>
  <c r="C11" i="15"/>
  <c r="D11" i="15"/>
  <c r="C12" i="15"/>
  <c r="D12" i="15"/>
  <c r="C13" i="15"/>
  <c r="D13" i="15"/>
  <c r="C14" i="15"/>
  <c r="D14" i="15"/>
  <c r="C15" i="15"/>
  <c r="D15" i="15"/>
  <c r="C16" i="15"/>
  <c r="D16" i="15"/>
  <c r="C17" i="15"/>
  <c r="D17" i="15"/>
  <c r="C18" i="15"/>
  <c r="D18" i="15"/>
  <c r="C19" i="15"/>
  <c r="D19" i="15"/>
  <c r="C20" i="15"/>
  <c r="D20" i="15"/>
  <c r="C21" i="15"/>
  <c r="D21" i="15"/>
  <c r="C22" i="15"/>
  <c r="D22" i="15"/>
  <c r="C23" i="15"/>
  <c r="D23" i="15"/>
  <c r="C24" i="15"/>
  <c r="D24" i="15"/>
  <c r="C25" i="15"/>
  <c r="D25" i="15"/>
  <c r="C26" i="15"/>
  <c r="D26" i="15"/>
  <c r="C27" i="15"/>
  <c r="D27" i="15"/>
  <c r="C28" i="15"/>
  <c r="D28" i="15"/>
  <c r="C29" i="15"/>
  <c r="D29" i="15"/>
  <c r="C30" i="15"/>
  <c r="D30" i="15"/>
  <c r="C31" i="15"/>
  <c r="D31" i="15"/>
  <c r="C32" i="15"/>
  <c r="D32" i="15"/>
  <c r="C33" i="15"/>
  <c r="D33" i="15"/>
  <c r="C34" i="15"/>
  <c r="D34" i="15"/>
  <c r="C35" i="15"/>
  <c r="D35" i="15"/>
  <c r="C36" i="15"/>
  <c r="D36" i="15"/>
  <c r="C37" i="15"/>
  <c r="D37" i="15"/>
  <c r="C38" i="15"/>
  <c r="D38" i="15"/>
  <c r="C39" i="15"/>
  <c r="D39" i="15"/>
  <c r="C40" i="15"/>
  <c r="D40" i="15"/>
  <c r="C41" i="15"/>
  <c r="D41" i="15"/>
  <c r="C42" i="15"/>
  <c r="D42" i="15"/>
  <c r="C43" i="15"/>
  <c r="D43" i="15"/>
  <c r="C44" i="15"/>
  <c r="D44" i="15"/>
  <c r="C45" i="15"/>
  <c r="D45" i="15"/>
  <c r="C46" i="15"/>
  <c r="D46" i="15"/>
  <c r="C47" i="15"/>
  <c r="D47" i="15"/>
  <c r="C48" i="15"/>
  <c r="D48" i="15"/>
  <c r="C49" i="15"/>
  <c r="D49" i="15"/>
  <c r="C50" i="15"/>
  <c r="D50" i="15"/>
  <c r="C51" i="15"/>
  <c r="D51" i="15"/>
  <c r="C52" i="15"/>
  <c r="D52" i="15"/>
  <c r="C53" i="15"/>
  <c r="D53" i="15"/>
  <c r="D4" i="15"/>
  <c r="C4" i="15"/>
  <c r="C5" i="9"/>
  <c r="D5" i="9"/>
  <c r="E5" i="9"/>
  <c r="F5" i="9"/>
  <c r="G5" i="9"/>
  <c r="H5" i="9"/>
  <c r="I5" i="9"/>
  <c r="C6" i="9"/>
  <c r="D6" i="9"/>
  <c r="E6" i="9"/>
  <c r="F6" i="9"/>
  <c r="G6" i="9"/>
  <c r="H6" i="9"/>
  <c r="I6" i="9"/>
  <c r="C7" i="9"/>
  <c r="C7" i="14" s="1"/>
  <c r="D7" i="9"/>
  <c r="E7" i="9"/>
  <c r="F7" i="9"/>
  <c r="G7" i="9"/>
  <c r="H7" i="9"/>
  <c r="I7" i="9"/>
  <c r="C8" i="9"/>
  <c r="D8" i="9"/>
  <c r="E8" i="9"/>
  <c r="F8" i="9"/>
  <c r="G8" i="9"/>
  <c r="H8" i="9"/>
  <c r="I8" i="9"/>
  <c r="C9" i="9"/>
  <c r="C9" i="14" s="1"/>
  <c r="D9" i="9"/>
  <c r="E9" i="9"/>
  <c r="F9" i="9"/>
  <c r="G9" i="9"/>
  <c r="H9" i="9"/>
  <c r="I9" i="9"/>
  <c r="C10" i="9"/>
  <c r="D10" i="9"/>
  <c r="E10" i="9"/>
  <c r="F10" i="9"/>
  <c r="G10" i="9"/>
  <c r="H10" i="9"/>
  <c r="I10" i="9"/>
  <c r="C11" i="9"/>
  <c r="D11" i="9"/>
  <c r="E11" i="9"/>
  <c r="F11" i="9"/>
  <c r="G11" i="9"/>
  <c r="H11" i="9"/>
  <c r="I11" i="9"/>
  <c r="C12" i="9"/>
  <c r="D12" i="9"/>
  <c r="E12" i="9"/>
  <c r="F12" i="9"/>
  <c r="G12" i="9"/>
  <c r="H12" i="9"/>
  <c r="I12" i="9"/>
  <c r="C13" i="9"/>
  <c r="D13" i="9"/>
  <c r="E13" i="9"/>
  <c r="F13" i="9"/>
  <c r="G13" i="9"/>
  <c r="H13" i="9"/>
  <c r="I13" i="9"/>
  <c r="C14" i="9"/>
  <c r="D14" i="9"/>
  <c r="E14" i="9"/>
  <c r="G14" i="9"/>
  <c r="H14" i="9"/>
  <c r="I14" i="9"/>
  <c r="C15" i="9"/>
  <c r="C15" i="14" s="1"/>
  <c r="D15" i="9"/>
  <c r="E15" i="9"/>
  <c r="F15" i="9"/>
  <c r="G15" i="9"/>
  <c r="H15" i="9"/>
  <c r="I15" i="9"/>
  <c r="C18" i="9"/>
  <c r="D18" i="9"/>
  <c r="E18" i="9"/>
  <c r="F18" i="9"/>
  <c r="H18" i="9"/>
  <c r="I18" i="9"/>
  <c r="C19" i="9"/>
  <c r="C19" i="14" s="1"/>
  <c r="D19" i="9"/>
  <c r="E19" i="9"/>
  <c r="F19" i="9"/>
  <c r="G19" i="9"/>
  <c r="H19" i="9"/>
  <c r="I19" i="9"/>
  <c r="C20" i="9"/>
  <c r="D20" i="9"/>
  <c r="E20" i="9"/>
  <c r="F20" i="9"/>
  <c r="G20" i="9"/>
  <c r="H20" i="9"/>
  <c r="I20" i="9"/>
  <c r="C21" i="9"/>
  <c r="D21" i="9"/>
  <c r="E21" i="9"/>
  <c r="F21" i="9"/>
  <c r="G21" i="9"/>
  <c r="H21" i="9"/>
  <c r="I21" i="9"/>
  <c r="C22" i="9"/>
  <c r="D22" i="9"/>
  <c r="E22" i="9"/>
  <c r="F22" i="9"/>
  <c r="G22" i="9"/>
  <c r="H22" i="9"/>
  <c r="I22" i="9"/>
  <c r="C23" i="9"/>
  <c r="C23" i="14" s="1"/>
  <c r="D23" i="9"/>
  <c r="E23" i="9"/>
  <c r="F23" i="9"/>
  <c r="G23" i="9"/>
  <c r="H23" i="9"/>
  <c r="I23" i="9"/>
  <c r="C24" i="9"/>
  <c r="D24" i="9"/>
  <c r="E24" i="9"/>
  <c r="F24" i="9"/>
  <c r="G24" i="9"/>
  <c r="H24" i="9"/>
  <c r="I24" i="9"/>
  <c r="C25" i="9"/>
  <c r="D25" i="9"/>
  <c r="E25" i="9"/>
  <c r="F25" i="9"/>
  <c r="G25" i="9"/>
  <c r="H25" i="9"/>
  <c r="I25" i="9"/>
  <c r="C26" i="9"/>
  <c r="D26" i="9"/>
  <c r="E26" i="9"/>
  <c r="F26" i="9"/>
  <c r="G26" i="9"/>
  <c r="H26" i="9"/>
  <c r="I26" i="9"/>
  <c r="C27" i="9"/>
  <c r="C27" i="14" s="1"/>
  <c r="D27" i="9"/>
  <c r="E27" i="9"/>
  <c r="F27" i="9"/>
  <c r="G27" i="9"/>
  <c r="H27" i="9"/>
  <c r="I27" i="9"/>
  <c r="C28" i="9"/>
  <c r="D28" i="9"/>
  <c r="E28" i="9"/>
  <c r="F28" i="9"/>
  <c r="G28" i="9"/>
  <c r="H28" i="9"/>
  <c r="I28" i="9"/>
  <c r="C29" i="9"/>
  <c r="D29" i="9"/>
  <c r="E29" i="9"/>
  <c r="F29" i="9"/>
  <c r="G29" i="9"/>
  <c r="H29" i="9"/>
  <c r="I29" i="9"/>
  <c r="D11" i="14" l="1"/>
  <c r="E11" i="14"/>
  <c r="G13" i="14"/>
  <c r="H5" i="14"/>
  <c r="I13" i="14"/>
  <c r="J13" i="14" s="1"/>
  <c r="E15" i="14"/>
  <c r="D7" i="14"/>
  <c r="F5" i="14"/>
  <c r="H23" i="14"/>
  <c r="C13" i="14"/>
  <c r="C5" i="14"/>
  <c r="H27" i="14"/>
  <c r="E23" i="14"/>
  <c r="I19" i="14"/>
  <c r="J19" i="14" s="1"/>
  <c r="E13" i="14"/>
  <c r="H9" i="14"/>
  <c r="D5" i="14"/>
  <c r="C11" i="14"/>
  <c r="J24" i="9"/>
  <c r="I24" i="14"/>
  <c r="J24" i="14" s="1"/>
  <c r="H24" i="14"/>
  <c r="G24" i="14"/>
  <c r="F24" i="14"/>
  <c r="E24" i="14"/>
  <c r="D24" i="14"/>
  <c r="C24" i="14"/>
  <c r="J25" i="9"/>
  <c r="I25" i="14"/>
  <c r="J25" i="14" s="1"/>
  <c r="H25" i="14"/>
  <c r="G25" i="14"/>
  <c r="F25" i="14"/>
  <c r="J21" i="9"/>
  <c r="I21" i="14"/>
  <c r="J21" i="14" s="1"/>
  <c r="H21" i="14"/>
  <c r="G21" i="14"/>
  <c r="F21" i="14"/>
  <c r="J26" i="9"/>
  <c r="I26" i="14"/>
  <c r="J26" i="14" s="1"/>
  <c r="H26" i="14"/>
  <c r="G26" i="14"/>
  <c r="F26" i="14"/>
  <c r="E26" i="14"/>
  <c r="D26" i="14"/>
  <c r="C26" i="14"/>
  <c r="J12" i="9"/>
  <c r="I12" i="14"/>
  <c r="J12" i="14" s="1"/>
  <c r="H12" i="14"/>
  <c r="G12" i="14"/>
  <c r="F12" i="14"/>
  <c r="E12" i="14"/>
  <c r="D12" i="14"/>
  <c r="C12" i="14"/>
  <c r="J8" i="9"/>
  <c r="I8" i="14"/>
  <c r="J8" i="14" s="1"/>
  <c r="H8" i="14"/>
  <c r="G8" i="14"/>
  <c r="F8" i="14"/>
  <c r="E8" i="14"/>
  <c r="D8" i="14"/>
  <c r="C8" i="14"/>
  <c r="D27" i="14"/>
  <c r="D19" i="14"/>
  <c r="D9" i="14"/>
  <c r="E27" i="14"/>
  <c r="E19" i="14"/>
  <c r="E9" i="14"/>
  <c r="F19" i="14"/>
  <c r="G27" i="14"/>
  <c r="G9" i="14"/>
  <c r="H19" i="14"/>
  <c r="I27" i="14"/>
  <c r="J27" i="14" s="1"/>
  <c r="I9" i="14"/>
  <c r="J9" i="14" s="1"/>
  <c r="J29" i="9"/>
  <c r="I29" i="14"/>
  <c r="J29" i="14" s="1"/>
  <c r="H29" i="14"/>
  <c r="G29" i="14"/>
  <c r="F29" i="14"/>
  <c r="C29" i="14"/>
  <c r="C21" i="14"/>
  <c r="D29" i="14"/>
  <c r="D21" i="14"/>
  <c r="E29" i="14"/>
  <c r="E21" i="14"/>
  <c r="F23" i="14"/>
  <c r="J22" i="9"/>
  <c r="I22" i="14"/>
  <c r="J22" i="14" s="1"/>
  <c r="H22" i="14"/>
  <c r="G22" i="14"/>
  <c r="F22" i="14"/>
  <c r="E22" i="14"/>
  <c r="D22" i="14"/>
  <c r="C22" i="14"/>
  <c r="J18" i="9"/>
  <c r="I18" i="14"/>
  <c r="J18" i="14" s="1"/>
  <c r="H18" i="14"/>
  <c r="G18" i="14"/>
  <c r="F18" i="14"/>
  <c r="E18" i="14"/>
  <c r="D18" i="14"/>
  <c r="C18" i="14"/>
  <c r="C25" i="14"/>
  <c r="D25" i="14"/>
  <c r="D15" i="14"/>
  <c r="E25" i="14"/>
  <c r="E5" i="14"/>
  <c r="F13" i="14"/>
  <c r="G23" i="14"/>
  <c r="G5" i="14"/>
  <c r="H13" i="14"/>
  <c r="I23" i="14"/>
  <c r="J23" i="14" s="1"/>
  <c r="I5" i="14"/>
  <c r="J5" i="14" s="1"/>
  <c r="J28" i="9"/>
  <c r="I28" i="14"/>
  <c r="J28" i="14" s="1"/>
  <c r="H28" i="14"/>
  <c r="G28" i="14"/>
  <c r="F28" i="14"/>
  <c r="E28" i="14"/>
  <c r="D28" i="14"/>
  <c r="C28" i="14"/>
  <c r="J20" i="9"/>
  <c r="I20" i="14"/>
  <c r="J20" i="14" s="1"/>
  <c r="H20" i="14"/>
  <c r="G20" i="14"/>
  <c r="F20" i="14"/>
  <c r="E20" i="14"/>
  <c r="D20" i="14"/>
  <c r="C20" i="14"/>
  <c r="I15" i="14"/>
  <c r="J15" i="14" s="1"/>
  <c r="H15" i="14"/>
  <c r="G15" i="14"/>
  <c r="F15" i="14"/>
  <c r="E14" i="14"/>
  <c r="D14" i="14"/>
  <c r="C14" i="14"/>
  <c r="I11" i="14"/>
  <c r="J11" i="14" s="1"/>
  <c r="H11" i="14"/>
  <c r="G11" i="14"/>
  <c r="F11" i="14"/>
  <c r="J10" i="9"/>
  <c r="I10" i="14"/>
  <c r="J10" i="14" s="1"/>
  <c r="H10" i="14"/>
  <c r="G10" i="14"/>
  <c r="F10" i="14"/>
  <c r="E10" i="14"/>
  <c r="D10" i="14"/>
  <c r="C10" i="14"/>
  <c r="I7" i="14"/>
  <c r="J7" i="14" s="1"/>
  <c r="H7" i="14"/>
  <c r="G7" i="14"/>
  <c r="F7" i="14"/>
  <c r="E7" i="14"/>
  <c r="J6" i="9"/>
  <c r="I6" i="14"/>
  <c r="J6" i="14" s="1"/>
  <c r="H6" i="14"/>
  <c r="G6" i="14"/>
  <c r="F6" i="14"/>
  <c r="E6" i="14"/>
  <c r="D6" i="14"/>
  <c r="C6" i="14"/>
  <c r="D23" i="14"/>
  <c r="D13" i="14"/>
  <c r="F27" i="14"/>
  <c r="F9" i="14"/>
  <c r="G19" i="14"/>
  <c r="J15" i="9"/>
  <c r="J11" i="9"/>
  <c r="J7" i="9"/>
  <c r="J27" i="9"/>
  <c r="J23" i="9"/>
  <c r="J19" i="9"/>
  <c r="J13" i="9"/>
  <c r="J9" i="9"/>
  <c r="J5" i="9"/>
  <c r="I4" i="9"/>
  <c r="H4" i="9"/>
  <c r="G4" i="9"/>
  <c r="F4" i="9"/>
  <c r="E4" i="9"/>
  <c r="D4" i="9"/>
  <c r="C4" i="9"/>
  <c r="K6" i="12"/>
  <c r="L6" i="12"/>
  <c r="M6" i="12"/>
  <c r="N6" i="12"/>
  <c r="O6" i="12"/>
  <c r="P6" i="12"/>
  <c r="Q6" i="12"/>
  <c r="R6" i="12"/>
  <c r="S6" i="12"/>
  <c r="T6" i="12"/>
  <c r="U6" i="12"/>
  <c r="V6" i="12"/>
  <c r="K7" i="12"/>
  <c r="L7" i="12"/>
  <c r="M7" i="12"/>
  <c r="N7" i="12"/>
  <c r="O7" i="12"/>
  <c r="P7" i="12"/>
  <c r="Q7" i="12"/>
  <c r="R7" i="12"/>
  <c r="S7" i="12"/>
  <c r="T7" i="12"/>
  <c r="U7" i="12"/>
  <c r="V7" i="12"/>
  <c r="K8" i="12"/>
  <c r="L8" i="12"/>
  <c r="M8" i="12"/>
  <c r="N8" i="12"/>
  <c r="O8" i="12"/>
  <c r="P8" i="12"/>
  <c r="Q8" i="12"/>
  <c r="R8" i="12"/>
  <c r="S8" i="12"/>
  <c r="T8" i="12"/>
  <c r="U8" i="12"/>
  <c r="V8" i="12"/>
  <c r="K9" i="12"/>
  <c r="L9" i="12"/>
  <c r="M9" i="12"/>
  <c r="N9" i="12"/>
  <c r="O9" i="12"/>
  <c r="P9" i="12"/>
  <c r="Q9" i="12"/>
  <c r="R9" i="12"/>
  <c r="S9" i="12"/>
  <c r="T9" i="12"/>
  <c r="U9" i="12"/>
  <c r="V9" i="12"/>
  <c r="K10" i="12"/>
  <c r="L10" i="12"/>
  <c r="M10" i="12"/>
  <c r="N10" i="12"/>
  <c r="O10" i="12"/>
  <c r="P10" i="12"/>
  <c r="Q10" i="12"/>
  <c r="R10" i="12"/>
  <c r="S10" i="12"/>
  <c r="T10" i="12"/>
  <c r="U10" i="12"/>
  <c r="V10" i="12"/>
  <c r="K11" i="12"/>
  <c r="L11" i="12"/>
  <c r="M11" i="12"/>
  <c r="N11" i="12"/>
  <c r="O11" i="12"/>
  <c r="P11" i="12"/>
  <c r="Q11" i="12"/>
  <c r="R11" i="12"/>
  <c r="S11" i="12"/>
  <c r="T11" i="12"/>
  <c r="U11" i="12"/>
  <c r="V11" i="12"/>
  <c r="K12" i="12"/>
  <c r="L12" i="12"/>
  <c r="M12" i="12"/>
  <c r="N12" i="12"/>
  <c r="O12" i="12"/>
  <c r="P12" i="12"/>
  <c r="Q12" i="12"/>
  <c r="R12" i="12"/>
  <c r="S12" i="12"/>
  <c r="T12" i="12"/>
  <c r="U12" i="12"/>
  <c r="V12" i="12"/>
  <c r="K13" i="12"/>
  <c r="L13" i="12"/>
  <c r="M13" i="12"/>
  <c r="N13" i="12"/>
  <c r="O13" i="12"/>
  <c r="P13" i="12"/>
  <c r="Q13" i="12"/>
  <c r="R13" i="12"/>
  <c r="S13" i="12"/>
  <c r="T13" i="12"/>
  <c r="U13" i="12"/>
  <c r="V13" i="12"/>
  <c r="K14" i="12"/>
  <c r="L14" i="12"/>
  <c r="M14" i="12"/>
  <c r="N14" i="12"/>
  <c r="O14" i="12"/>
  <c r="P14" i="12"/>
  <c r="Q14" i="12"/>
  <c r="R14" i="12"/>
  <c r="S14" i="12"/>
  <c r="T14" i="12"/>
  <c r="U14" i="12"/>
  <c r="V14" i="12"/>
  <c r="K15" i="12"/>
  <c r="L15" i="12"/>
  <c r="M15" i="12"/>
  <c r="N15" i="12"/>
  <c r="O15" i="12"/>
  <c r="P15" i="12"/>
  <c r="Q15" i="12"/>
  <c r="R15" i="12"/>
  <c r="S15" i="12"/>
  <c r="T15" i="12"/>
  <c r="U15" i="12"/>
  <c r="V15" i="12"/>
  <c r="K16" i="12"/>
  <c r="L16" i="12"/>
  <c r="M16" i="12"/>
  <c r="N16" i="12"/>
  <c r="O16" i="12"/>
  <c r="P16" i="12"/>
  <c r="Q16" i="12"/>
  <c r="R16" i="12"/>
  <c r="S16" i="12"/>
  <c r="T16" i="12"/>
  <c r="U16" i="12"/>
  <c r="V16" i="12"/>
  <c r="K17" i="12"/>
  <c r="L17" i="12"/>
  <c r="M17" i="12"/>
  <c r="N17" i="12"/>
  <c r="O17" i="12"/>
  <c r="P17" i="12"/>
  <c r="Q17" i="12"/>
  <c r="R17" i="12"/>
  <c r="S17" i="12"/>
  <c r="T17" i="12"/>
  <c r="U17" i="12"/>
  <c r="V17" i="12"/>
  <c r="K18" i="12"/>
  <c r="L18" i="12"/>
  <c r="M18" i="12"/>
  <c r="N18" i="12"/>
  <c r="O18" i="12"/>
  <c r="P18" i="12"/>
  <c r="Q18" i="12"/>
  <c r="R18" i="12"/>
  <c r="S18" i="12"/>
  <c r="T18" i="12"/>
  <c r="U18" i="12"/>
  <c r="V18" i="12"/>
  <c r="K19" i="12"/>
  <c r="L19" i="12"/>
  <c r="M19" i="12"/>
  <c r="N19" i="12"/>
  <c r="O19" i="12"/>
  <c r="P19" i="12"/>
  <c r="Q19" i="12"/>
  <c r="R19" i="12"/>
  <c r="S19" i="12"/>
  <c r="T19" i="12"/>
  <c r="U19" i="12"/>
  <c r="V19" i="12"/>
  <c r="K20" i="12"/>
  <c r="L20" i="12"/>
  <c r="M20" i="12"/>
  <c r="N20" i="12"/>
  <c r="O20" i="12"/>
  <c r="P20" i="12"/>
  <c r="Q20" i="12"/>
  <c r="R20" i="12"/>
  <c r="S20" i="12"/>
  <c r="T20" i="12"/>
  <c r="U20" i="12"/>
  <c r="V20" i="12"/>
  <c r="K21" i="12"/>
  <c r="L21" i="12"/>
  <c r="M21" i="12"/>
  <c r="N21" i="12"/>
  <c r="O21" i="12"/>
  <c r="P21" i="12"/>
  <c r="Q21" i="12"/>
  <c r="R21" i="12"/>
  <c r="S21" i="12"/>
  <c r="T21" i="12"/>
  <c r="U21" i="12"/>
  <c r="V21" i="12"/>
  <c r="K22" i="12"/>
  <c r="L22" i="12"/>
  <c r="M22" i="12"/>
  <c r="N22" i="12"/>
  <c r="O22" i="12"/>
  <c r="P22" i="12"/>
  <c r="Q22" i="12"/>
  <c r="R22" i="12"/>
  <c r="S22" i="12"/>
  <c r="T22" i="12"/>
  <c r="U22" i="12"/>
  <c r="V22" i="12"/>
  <c r="K23" i="12"/>
  <c r="L23" i="12"/>
  <c r="M23" i="12"/>
  <c r="N23" i="12"/>
  <c r="O23" i="12"/>
  <c r="P23" i="12"/>
  <c r="Q23" i="12"/>
  <c r="R23" i="12"/>
  <c r="S23" i="12"/>
  <c r="T23" i="12"/>
  <c r="U23" i="12"/>
  <c r="V23" i="12"/>
  <c r="K24" i="12"/>
  <c r="L24" i="12"/>
  <c r="M24" i="12"/>
  <c r="N24" i="12"/>
  <c r="O24" i="12"/>
  <c r="P24" i="12"/>
  <c r="Q24" i="12"/>
  <c r="R24" i="12"/>
  <c r="S24" i="12"/>
  <c r="T24" i="12"/>
  <c r="U24" i="12"/>
  <c r="V24" i="12"/>
  <c r="K25" i="12"/>
  <c r="L25" i="12"/>
  <c r="M25" i="12"/>
  <c r="N25" i="12"/>
  <c r="O25" i="12"/>
  <c r="P25" i="12"/>
  <c r="Q25" i="12"/>
  <c r="R25" i="12"/>
  <c r="S25" i="12"/>
  <c r="T25" i="12"/>
  <c r="U25" i="12"/>
  <c r="V25" i="12"/>
  <c r="K26" i="12"/>
  <c r="L26" i="12"/>
  <c r="M26" i="12"/>
  <c r="N26" i="12"/>
  <c r="O26" i="12"/>
  <c r="P26" i="12"/>
  <c r="Q26" i="12"/>
  <c r="R26" i="12"/>
  <c r="S26" i="12"/>
  <c r="T26" i="12"/>
  <c r="U26" i="12"/>
  <c r="V26" i="12"/>
  <c r="K27" i="12"/>
  <c r="L27" i="12"/>
  <c r="M27" i="12"/>
  <c r="N27" i="12"/>
  <c r="O27" i="12"/>
  <c r="P27" i="12"/>
  <c r="Q27" i="12"/>
  <c r="R27" i="12"/>
  <c r="S27" i="12"/>
  <c r="T27" i="12"/>
  <c r="U27" i="12"/>
  <c r="V27" i="12"/>
  <c r="K28" i="12"/>
  <c r="L28" i="12"/>
  <c r="M28" i="12"/>
  <c r="N28" i="12"/>
  <c r="O28" i="12"/>
  <c r="P28" i="12"/>
  <c r="Q28" i="12"/>
  <c r="R28" i="12"/>
  <c r="S28" i="12"/>
  <c r="T28" i="12"/>
  <c r="U28" i="12"/>
  <c r="V28" i="12"/>
  <c r="K29" i="12"/>
  <c r="L29" i="12"/>
  <c r="M29" i="12"/>
  <c r="N29" i="12"/>
  <c r="O29" i="12"/>
  <c r="P29" i="12"/>
  <c r="Q29" i="12"/>
  <c r="R29" i="12"/>
  <c r="S29" i="12"/>
  <c r="T29" i="12"/>
  <c r="U29" i="12"/>
  <c r="V29" i="12"/>
  <c r="K30" i="12"/>
  <c r="L30" i="12"/>
  <c r="M30" i="12"/>
  <c r="N30" i="12"/>
  <c r="O30" i="12"/>
  <c r="P30" i="12"/>
  <c r="Q30" i="12"/>
  <c r="R30" i="12"/>
  <c r="S30" i="12"/>
  <c r="T30" i="12"/>
  <c r="U30" i="12"/>
  <c r="V30" i="12"/>
  <c r="K31" i="12"/>
  <c r="L31" i="12"/>
  <c r="M31" i="12"/>
  <c r="N31" i="12"/>
  <c r="O31" i="12"/>
  <c r="P31" i="12"/>
  <c r="Q31" i="12"/>
  <c r="R31" i="12"/>
  <c r="S31" i="12"/>
  <c r="T31" i="12"/>
  <c r="U31" i="12"/>
  <c r="V31" i="12"/>
  <c r="K32" i="12"/>
  <c r="L32" i="12"/>
  <c r="M32" i="12"/>
  <c r="N32" i="12"/>
  <c r="O32" i="12"/>
  <c r="P32" i="12"/>
  <c r="Q32" i="12"/>
  <c r="R32" i="12"/>
  <c r="S32" i="12"/>
  <c r="T32" i="12"/>
  <c r="U32" i="12"/>
  <c r="V32" i="12"/>
  <c r="K33" i="12"/>
  <c r="L33" i="12"/>
  <c r="M33" i="12"/>
  <c r="N33" i="12"/>
  <c r="O33" i="12"/>
  <c r="P33" i="12"/>
  <c r="Q33" i="12"/>
  <c r="R33" i="12"/>
  <c r="S33" i="12"/>
  <c r="T33" i="12"/>
  <c r="U33" i="12"/>
  <c r="V33" i="12"/>
  <c r="K34" i="12"/>
  <c r="L34" i="12"/>
  <c r="M34" i="12"/>
  <c r="N34" i="12"/>
  <c r="O34" i="12"/>
  <c r="P34" i="12"/>
  <c r="Q34" i="12"/>
  <c r="R34" i="12"/>
  <c r="S34" i="12"/>
  <c r="T34" i="12"/>
  <c r="U34" i="12"/>
  <c r="V34" i="12"/>
  <c r="K35" i="12"/>
  <c r="L35" i="12"/>
  <c r="M35" i="12"/>
  <c r="N35" i="12"/>
  <c r="O35" i="12"/>
  <c r="P35" i="12"/>
  <c r="Q35" i="12"/>
  <c r="R35" i="12"/>
  <c r="S35" i="12"/>
  <c r="T35" i="12"/>
  <c r="U35" i="12"/>
  <c r="V35" i="12"/>
  <c r="K36" i="12"/>
  <c r="L36" i="12"/>
  <c r="M36" i="12"/>
  <c r="N36" i="12"/>
  <c r="O36" i="12"/>
  <c r="P36" i="12"/>
  <c r="Q36" i="12"/>
  <c r="R36" i="12"/>
  <c r="S36" i="12"/>
  <c r="T36" i="12"/>
  <c r="U36" i="12"/>
  <c r="V36" i="12"/>
  <c r="K37" i="12"/>
  <c r="L37" i="12"/>
  <c r="M37" i="12"/>
  <c r="N37" i="12"/>
  <c r="O37" i="12"/>
  <c r="P37" i="12"/>
  <c r="Q37" i="12"/>
  <c r="R37" i="12"/>
  <c r="S37" i="12"/>
  <c r="T37" i="12"/>
  <c r="U37" i="12"/>
  <c r="V37" i="12"/>
  <c r="K38" i="12"/>
  <c r="L38" i="12"/>
  <c r="M38" i="12"/>
  <c r="N38" i="12"/>
  <c r="O38" i="12"/>
  <c r="P38" i="12"/>
  <c r="Q38" i="12"/>
  <c r="R38" i="12"/>
  <c r="S38" i="12"/>
  <c r="T38" i="12"/>
  <c r="U38" i="12"/>
  <c r="V38" i="12"/>
  <c r="K39" i="12"/>
  <c r="L39" i="12"/>
  <c r="M39" i="12"/>
  <c r="N39" i="12"/>
  <c r="O39" i="12"/>
  <c r="P39" i="12"/>
  <c r="Q39" i="12"/>
  <c r="R39" i="12"/>
  <c r="S39" i="12"/>
  <c r="T39" i="12"/>
  <c r="U39" i="12"/>
  <c r="V39" i="12"/>
  <c r="K40" i="12"/>
  <c r="L40" i="12"/>
  <c r="M40" i="12"/>
  <c r="N40" i="12"/>
  <c r="O40" i="12"/>
  <c r="P40" i="12"/>
  <c r="Q40" i="12"/>
  <c r="R40" i="12"/>
  <c r="S40" i="12"/>
  <c r="T40" i="12"/>
  <c r="U40" i="12"/>
  <c r="V40" i="12"/>
  <c r="K41" i="12"/>
  <c r="L41" i="12"/>
  <c r="M41" i="12"/>
  <c r="N41" i="12"/>
  <c r="O41" i="12"/>
  <c r="P41" i="12"/>
  <c r="Q41" i="12"/>
  <c r="R41" i="12"/>
  <c r="S41" i="12"/>
  <c r="T41" i="12"/>
  <c r="U41" i="12"/>
  <c r="V41" i="12"/>
  <c r="K42" i="12"/>
  <c r="L42" i="12"/>
  <c r="M42" i="12"/>
  <c r="N42" i="12"/>
  <c r="O42" i="12"/>
  <c r="P42" i="12"/>
  <c r="Q42" i="12"/>
  <c r="R42" i="12"/>
  <c r="S42" i="12"/>
  <c r="T42" i="12"/>
  <c r="U42" i="12"/>
  <c r="V42" i="12"/>
  <c r="K43" i="12"/>
  <c r="L43" i="12"/>
  <c r="M43" i="12"/>
  <c r="N43" i="12"/>
  <c r="O43" i="12"/>
  <c r="P43" i="12"/>
  <c r="Q43" i="12"/>
  <c r="R43" i="12"/>
  <c r="S43" i="12"/>
  <c r="T43" i="12"/>
  <c r="U43" i="12"/>
  <c r="V43" i="12"/>
  <c r="K44" i="12"/>
  <c r="L44" i="12"/>
  <c r="M44" i="12"/>
  <c r="N44" i="12"/>
  <c r="O44" i="12"/>
  <c r="P44" i="12"/>
  <c r="Q44" i="12"/>
  <c r="R44" i="12"/>
  <c r="S44" i="12"/>
  <c r="T44" i="12"/>
  <c r="U44" i="12"/>
  <c r="V44" i="12"/>
  <c r="K45" i="12"/>
  <c r="L45" i="12"/>
  <c r="M45" i="12"/>
  <c r="N45" i="12"/>
  <c r="O45" i="12"/>
  <c r="P45" i="12"/>
  <c r="Q45" i="12"/>
  <c r="R45" i="12"/>
  <c r="S45" i="12"/>
  <c r="T45" i="12"/>
  <c r="U45" i="12"/>
  <c r="V45" i="12"/>
  <c r="K46" i="12"/>
  <c r="L46" i="12"/>
  <c r="M46" i="12"/>
  <c r="N46" i="12"/>
  <c r="O46" i="12"/>
  <c r="P46" i="12"/>
  <c r="Q46" i="12"/>
  <c r="R46" i="12"/>
  <c r="S46" i="12"/>
  <c r="T46" i="12"/>
  <c r="U46" i="12"/>
  <c r="V46" i="12"/>
  <c r="K47" i="12"/>
  <c r="L47" i="12"/>
  <c r="M47" i="12"/>
  <c r="N47" i="12"/>
  <c r="O47" i="12"/>
  <c r="P47" i="12"/>
  <c r="Q47" i="12"/>
  <c r="R47" i="12"/>
  <c r="S47" i="12"/>
  <c r="T47" i="12"/>
  <c r="U47" i="12"/>
  <c r="V47" i="12"/>
  <c r="K48" i="12"/>
  <c r="L48" i="12"/>
  <c r="M48" i="12"/>
  <c r="N48" i="12"/>
  <c r="O48" i="12"/>
  <c r="P48" i="12"/>
  <c r="Q48" i="12"/>
  <c r="R48" i="12"/>
  <c r="S48" i="12"/>
  <c r="T48" i="12"/>
  <c r="U48" i="12"/>
  <c r="V48" i="12"/>
  <c r="K49" i="12"/>
  <c r="L49" i="12"/>
  <c r="M49" i="12"/>
  <c r="N49" i="12"/>
  <c r="O49" i="12"/>
  <c r="P49" i="12"/>
  <c r="Q49" i="12"/>
  <c r="R49" i="12"/>
  <c r="S49" i="12"/>
  <c r="T49" i="12"/>
  <c r="U49" i="12"/>
  <c r="V49" i="12"/>
  <c r="K50" i="12"/>
  <c r="L50" i="12"/>
  <c r="M50" i="12"/>
  <c r="N50" i="12"/>
  <c r="O50" i="12"/>
  <c r="P50" i="12"/>
  <c r="Q50" i="12"/>
  <c r="R50" i="12"/>
  <c r="S50" i="12"/>
  <c r="T50" i="12"/>
  <c r="U50" i="12"/>
  <c r="V50" i="12"/>
  <c r="K51" i="12"/>
  <c r="L51" i="12"/>
  <c r="M51" i="12"/>
  <c r="N51" i="12"/>
  <c r="O51" i="12"/>
  <c r="P51" i="12"/>
  <c r="Q51" i="12"/>
  <c r="R51" i="12"/>
  <c r="S51" i="12"/>
  <c r="T51" i="12"/>
  <c r="U51" i="12"/>
  <c r="V51" i="12"/>
  <c r="K52" i="12"/>
  <c r="L52" i="12"/>
  <c r="M52" i="12"/>
  <c r="N52" i="12"/>
  <c r="O52" i="12"/>
  <c r="P52" i="12"/>
  <c r="Q52" i="12"/>
  <c r="R52" i="12"/>
  <c r="S52" i="12"/>
  <c r="T52" i="12"/>
  <c r="U52" i="12"/>
  <c r="V52" i="12"/>
  <c r="K53" i="12"/>
  <c r="L53" i="12"/>
  <c r="M53" i="12"/>
  <c r="N53" i="12"/>
  <c r="O53" i="12"/>
  <c r="P53" i="12"/>
  <c r="Q53" i="12"/>
  <c r="R53" i="12"/>
  <c r="S53" i="12"/>
  <c r="T53" i="12"/>
  <c r="U53" i="12"/>
  <c r="V53" i="12"/>
  <c r="K54" i="12"/>
  <c r="L54" i="12"/>
  <c r="M54" i="12"/>
  <c r="N54" i="12"/>
  <c r="O54" i="12"/>
  <c r="P54" i="12"/>
  <c r="Q54" i="12"/>
  <c r="R54" i="12"/>
  <c r="S54" i="12"/>
  <c r="T54" i="12"/>
  <c r="U54" i="12"/>
  <c r="V54" i="12"/>
  <c r="K55" i="12"/>
  <c r="L55" i="12"/>
  <c r="M55" i="12"/>
  <c r="N55" i="12"/>
  <c r="O55" i="12"/>
  <c r="P55" i="12"/>
  <c r="Q55" i="12"/>
  <c r="R55" i="12"/>
  <c r="S55" i="12"/>
  <c r="T55" i="12"/>
  <c r="U55" i="12"/>
  <c r="V55" i="12"/>
  <c r="K56" i="12"/>
  <c r="L56" i="12"/>
  <c r="M56" i="12"/>
  <c r="N56" i="12"/>
  <c r="O56" i="12"/>
  <c r="P56" i="12"/>
  <c r="Q56" i="12"/>
  <c r="R56" i="12"/>
  <c r="S56" i="12"/>
  <c r="T56" i="12"/>
  <c r="U56" i="12"/>
  <c r="V56" i="12"/>
  <c r="K57" i="12"/>
  <c r="L57" i="12"/>
  <c r="M57" i="12"/>
  <c r="N57" i="12"/>
  <c r="O57" i="12"/>
  <c r="P57" i="12"/>
  <c r="Q57" i="12"/>
  <c r="R57" i="12"/>
  <c r="S57" i="12"/>
  <c r="T57" i="12"/>
  <c r="U57" i="12"/>
  <c r="V57" i="12"/>
  <c r="K58" i="12"/>
  <c r="L58" i="12"/>
  <c r="M58" i="12"/>
  <c r="N58" i="12"/>
  <c r="O58" i="12"/>
  <c r="P58" i="12"/>
  <c r="Q58" i="12"/>
  <c r="R58" i="12"/>
  <c r="S58" i="12"/>
  <c r="T58" i="12"/>
  <c r="U58" i="12"/>
  <c r="V58" i="12"/>
  <c r="K59" i="12"/>
  <c r="L59" i="12"/>
  <c r="M59" i="12"/>
  <c r="N59" i="12"/>
  <c r="O59" i="12"/>
  <c r="P59" i="12"/>
  <c r="Q59" i="12"/>
  <c r="R59" i="12"/>
  <c r="S59" i="12"/>
  <c r="T59" i="12"/>
  <c r="U59" i="12"/>
  <c r="V59" i="12"/>
  <c r="K60" i="12"/>
  <c r="L60" i="12"/>
  <c r="M60" i="12"/>
  <c r="N60" i="12"/>
  <c r="O60" i="12"/>
  <c r="P60" i="12"/>
  <c r="Q60" i="12"/>
  <c r="R60" i="12"/>
  <c r="S60" i="12"/>
  <c r="T60" i="12"/>
  <c r="U60" i="12"/>
  <c r="V60" i="12"/>
  <c r="K61" i="12"/>
  <c r="L61" i="12"/>
  <c r="M61" i="12"/>
  <c r="N61" i="12"/>
  <c r="O61" i="12"/>
  <c r="P61" i="12"/>
  <c r="Q61" i="12"/>
  <c r="R61" i="12"/>
  <c r="S61" i="12"/>
  <c r="T61" i="12"/>
  <c r="U61" i="12"/>
  <c r="V61" i="12"/>
  <c r="K62" i="12"/>
  <c r="L62" i="12"/>
  <c r="M62" i="12"/>
  <c r="N62" i="12"/>
  <c r="O62" i="12"/>
  <c r="P62" i="12"/>
  <c r="Q62" i="12"/>
  <c r="R62" i="12"/>
  <c r="S62" i="12"/>
  <c r="T62" i="12"/>
  <c r="U62" i="12"/>
  <c r="V62" i="12"/>
  <c r="K63" i="12"/>
  <c r="L63" i="12"/>
  <c r="M63" i="12"/>
  <c r="N63" i="12"/>
  <c r="O63" i="12"/>
  <c r="P63" i="12"/>
  <c r="Q63" i="12"/>
  <c r="R63" i="12"/>
  <c r="S63" i="12"/>
  <c r="T63" i="12"/>
  <c r="U63" i="12"/>
  <c r="V63" i="12"/>
  <c r="K64" i="12"/>
  <c r="L64" i="12"/>
  <c r="M64" i="12"/>
  <c r="N64" i="12"/>
  <c r="O64" i="12"/>
  <c r="P64" i="12"/>
  <c r="Q64" i="12"/>
  <c r="R64" i="12"/>
  <c r="S64" i="12"/>
  <c r="T64" i="12"/>
  <c r="U64" i="12"/>
  <c r="V64" i="12"/>
  <c r="K65" i="12"/>
  <c r="L65" i="12"/>
  <c r="M65" i="12"/>
  <c r="N65" i="12"/>
  <c r="O65" i="12"/>
  <c r="P65" i="12"/>
  <c r="Q65" i="12"/>
  <c r="R65" i="12"/>
  <c r="S65" i="12"/>
  <c r="T65" i="12"/>
  <c r="U65" i="12"/>
  <c r="V65" i="12"/>
  <c r="K66" i="12"/>
  <c r="L66" i="12"/>
  <c r="M66" i="12"/>
  <c r="N66" i="12"/>
  <c r="O66" i="12"/>
  <c r="P66" i="12"/>
  <c r="Q66" i="12"/>
  <c r="R66" i="12"/>
  <c r="S66" i="12"/>
  <c r="T66" i="12"/>
  <c r="U66" i="12"/>
  <c r="V66" i="12"/>
  <c r="K67" i="12"/>
  <c r="L67" i="12"/>
  <c r="M67" i="12"/>
  <c r="N67" i="12"/>
  <c r="O67" i="12"/>
  <c r="P67" i="12"/>
  <c r="Q67" i="12"/>
  <c r="R67" i="12"/>
  <c r="S67" i="12"/>
  <c r="T67" i="12"/>
  <c r="U67" i="12"/>
  <c r="V67" i="12"/>
  <c r="K94" i="12"/>
  <c r="L94" i="12"/>
  <c r="M94" i="12"/>
  <c r="N94" i="12"/>
  <c r="O94" i="12"/>
  <c r="P94" i="12"/>
  <c r="Q94" i="12"/>
  <c r="R94" i="12"/>
  <c r="S94" i="12"/>
  <c r="T94" i="12"/>
  <c r="U94" i="12"/>
  <c r="V94" i="12"/>
  <c r="K95" i="12"/>
  <c r="L95" i="12"/>
  <c r="M95" i="12"/>
  <c r="N95" i="12"/>
  <c r="O95" i="12"/>
  <c r="P95" i="12"/>
  <c r="Q95" i="12"/>
  <c r="R95" i="12"/>
  <c r="S95" i="12"/>
  <c r="T95" i="12"/>
  <c r="U95" i="12"/>
  <c r="V95" i="12"/>
  <c r="K96" i="12"/>
  <c r="L96" i="12"/>
  <c r="M96" i="12"/>
  <c r="N96" i="12"/>
  <c r="O96" i="12"/>
  <c r="P96" i="12"/>
  <c r="Q96" i="12"/>
  <c r="R96" i="12"/>
  <c r="S96" i="12"/>
  <c r="T96" i="12"/>
  <c r="U96" i="12"/>
  <c r="V96" i="12"/>
  <c r="K97" i="12"/>
  <c r="L97" i="12"/>
  <c r="M97" i="12"/>
  <c r="N97" i="12"/>
  <c r="O97" i="12"/>
  <c r="P97" i="12"/>
  <c r="Q97" i="12"/>
  <c r="R97" i="12"/>
  <c r="S97" i="12"/>
  <c r="T97" i="12"/>
  <c r="U97" i="12"/>
  <c r="V97" i="12"/>
  <c r="K98" i="12"/>
  <c r="L98" i="12"/>
  <c r="M98" i="12"/>
  <c r="N98" i="12"/>
  <c r="O98" i="12"/>
  <c r="P98" i="12"/>
  <c r="Q98" i="12"/>
  <c r="R98" i="12"/>
  <c r="S98" i="12"/>
  <c r="T98" i="12"/>
  <c r="U98" i="12"/>
  <c r="V98" i="12"/>
  <c r="K99" i="12"/>
  <c r="L99" i="12"/>
  <c r="M99" i="12"/>
  <c r="N99" i="12"/>
  <c r="O99" i="12"/>
  <c r="P99" i="12"/>
  <c r="Q99" i="12"/>
  <c r="R99" i="12"/>
  <c r="S99" i="12"/>
  <c r="T99" i="12"/>
  <c r="U99" i="12"/>
  <c r="V99" i="12"/>
  <c r="K100" i="12"/>
  <c r="L100" i="12"/>
  <c r="M100" i="12"/>
  <c r="N100" i="12"/>
  <c r="O100" i="12"/>
  <c r="P100" i="12"/>
  <c r="Q100" i="12"/>
  <c r="R100" i="12"/>
  <c r="S100" i="12"/>
  <c r="T100" i="12"/>
  <c r="U100" i="12"/>
  <c r="V100" i="12"/>
  <c r="K101" i="12"/>
  <c r="L101" i="12"/>
  <c r="M101" i="12"/>
  <c r="N101" i="12"/>
  <c r="O101" i="12"/>
  <c r="P101" i="12"/>
  <c r="Q101" i="12"/>
  <c r="R101" i="12"/>
  <c r="S101" i="12"/>
  <c r="T101" i="12"/>
  <c r="U101" i="12"/>
  <c r="V101" i="12"/>
  <c r="K102" i="12"/>
  <c r="L102" i="12"/>
  <c r="M102" i="12"/>
  <c r="N102" i="12"/>
  <c r="O102" i="12"/>
  <c r="P102" i="12"/>
  <c r="Q102" i="12"/>
  <c r="R102" i="12"/>
  <c r="S102" i="12"/>
  <c r="T102" i="12"/>
  <c r="U102" i="12"/>
  <c r="V102" i="12"/>
  <c r="K103" i="12"/>
  <c r="L103" i="12"/>
  <c r="M103" i="12"/>
  <c r="N103" i="12"/>
  <c r="O103" i="12"/>
  <c r="P103" i="12"/>
  <c r="Q103" i="12"/>
  <c r="R103" i="12"/>
  <c r="S103" i="12"/>
  <c r="T103" i="12"/>
  <c r="U103" i="12"/>
  <c r="V103" i="12"/>
  <c r="K104" i="12"/>
  <c r="L104" i="12"/>
  <c r="M104" i="12"/>
  <c r="N104" i="12"/>
  <c r="O104" i="12"/>
  <c r="P104" i="12"/>
  <c r="Q104" i="12"/>
  <c r="R104" i="12"/>
  <c r="S104" i="12"/>
  <c r="T104" i="12"/>
  <c r="U104" i="12"/>
  <c r="V104" i="12"/>
  <c r="K105" i="12"/>
  <c r="L105" i="12"/>
  <c r="M105" i="12"/>
  <c r="N105" i="12"/>
  <c r="O105" i="12"/>
  <c r="P105" i="12"/>
  <c r="Q105" i="12"/>
  <c r="R105" i="12"/>
  <c r="S105" i="12"/>
  <c r="T105" i="12"/>
  <c r="U105" i="12"/>
  <c r="V105" i="12"/>
  <c r="K106" i="12"/>
  <c r="L106" i="12"/>
  <c r="M106" i="12"/>
  <c r="N106" i="12"/>
  <c r="O106" i="12"/>
  <c r="P106" i="12"/>
  <c r="Q106" i="12"/>
  <c r="R106" i="12"/>
  <c r="S106" i="12"/>
  <c r="T106" i="12"/>
  <c r="U106" i="12"/>
  <c r="V106" i="12"/>
  <c r="K107" i="12"/>
  <c r="L107" i="12"/>
  <c r="M107" i="12"/>
  <c r="N107" i="12"/>
  <c r="O107" i="12"/>
  <c r="P107" i="12"/>
  <c r="Q107" i="12"/>
  <c r="R107" i="12"/>
  <c r="S107" i="12"/>
  <c r="T107" i="12"/>
  <c r="U107" i="12"/>
  <c r="V107" i="12"/>
  <c r="K108" i="12"/>
  <c r="L108" i="12"/>
  <c r="M108" i="12"/>
  <c r="N108" i="12"/>
  <c r="O108" i="12"/>
  <c r="P108" i="12"/>
  <c r="Q108" i="12"/>
  <c r="R108" i="12"/>
  <c r="S108" i="12"/>
  <c r="T108" i="12"/>
  <c r="U108" i="12"/>
  <c r="V108" i="12"/>
  <c r="K110" i="12"/>
  <c r="L110" i="12"/>
  <c r="M110" i="12"/>
  <c r="N110" i="12"/>
  <c r="O110" i="12"/>
  <c r="P110" i="12"/>
  <c r="Q110" i="12"/>
  <c r="R110" i="12"/>
  <c r="S110" i="12"/>
  <c r="T110" i="12"/>
  <c r="U110" i="12"/>
  <c r="V110" i="12"/>
  <c r="K111" i="12"/>
  <c r="L111" i="12"/>
  <c r="M111" i="12"/>
  <c r="N111" i="12"/>
  <c r="O111" i="12"/>
  <c r="P111" i="12"/>
  <c r="Q111" i="12"/>
  <c r="R111" i="12"/>
  <c r="S111" i="12"/>
  <c r="T111" i="12"/>
  <c r="U111" i="12"/>
  <c r="V111" i="12"/>
  <c r="K112" i="12"/>
  <c r="L112" i="12"/>
  <c r="M112" i="12"/>
  <c r="N112" i="12"/>
  <c r="O112" i="12"/>
  <c r="P112" i="12"/>
  <c r="Q112" i="12"/>
  <c r="R112" i="12"/>
  <c r="S112" i="12"/>
  <c r="T112" i="12"/>
  <c r="U112" i="12"/>
  <c r="V112" i="12"/>
  <c r="K113" i="12"/>
  <c r="L113" i="12"/>
  <c r="M113" i="12"/>
  <c r="N113" i="12"/>
  <c r="O113" i="12"/>
  <c r="P113" i="12"/>
  <c r="Q113" i="12"/>
  <c r="R113" i="12"/>
  <c r="S113" i="12"/>
  <c r="T113" i="12"/>
  <c r="U113" i="12"/>
  <c r="V113" i="12"/>
  <c r="K114" i="12"/>
  <c r="L114" i="12"/>
  <c r="M114" i="12"/>
  <c r="N114" i="12"/>
  <c r="O114" i="12"/>
  <c r="P114" i="12"/>
  <c r="Q114" i="12"/>
  <c r="R114" i="12"/>
  <c r="S114" i="12"/>
  <c r="T114" i="12"/>
  <c r="U114" i="12"/>
  <c r="V114" i="12"/>
  <c r="K115" i="12"/>
  <c r="L115" i="12"/>
  <c r="M115" i="12"/>
  <c r="N115" i="12"/>
  <c r="O115" i="12"/>
  <c r="P115" i="12"/>
  <c r="Q115" i="12"/>
  <c r="R115" i="12"/>
  <c r="S115" i="12"/>
  <c r="T115" i="12"/>
  <c r="U115" i="12"/>
  <c r="V115" i="12"/>
  <c r="K116" i="12"/>
  <c r="L116" i="12"/>
  <c r="M116" i="12"/>
  <c r="N116" i="12"/>
  <c r="O116" i="12"/>
  <c r="P116" i="12"/>
  <c r="Q116" i="12"/>
  <c r="R116" i="12"/>
  <c r="S116" i="12"/>
  <c r="T116" i="12"/>
  <c r="U116" i="12"/>
  <c r="V116" i="12"/>
  <c r="K121" i="12"/>
  <c r="L121" i="12"/>
  <c r="M121" i="12"/>
  <c r="N121" i="12"/>
  <c r="O121" i="12"/>
  <c r="P121" i="12"/>
  <c r="Q121" i="12"/>
  <c r="R121" i="12"/>
  <c r="S121" i="12"/>
  <c r="T121" i="12"/>
  <c r="U121" i="12"/>
  <c r="V121" i="12"/>
  <c r="K122" i="12"/>
  <c r="L122" i="12"/>
  <c r="M122" i="12"/>
  <c r="N122" i="12"/>
  <c r="O122" i="12"/>
  <c r="P122" i="12"/>
  <c r="Q122" i="12"/>
  <c r="R122" i="12"/>
  <c r="S122" i="12"/>
  <c r="T122" i="12"/>
  <c r="U122" i="12"/>
  <c r="V122" i="12"/>
  <c r="K123" i="12"/>
  <c r="L123" i="12"/>
  <c r="M123" i="12"/>
  <c r="N123" i="12"/>
  <c r="O123" i="12"/>
  <c r="P123" i="12"/>
  <c r="Q123" i="12"/>
  <c r="R123" i="12"/>
  <c r="S123" i="12"/>
  <c r="T123" i="12"/>
  <c r="U123" i="12"/>
  <c r="V123" i="12"/>
  <c r="K124" i="12"/>
  <c r="L124" i="12"/>
  <c r="M124" i="12"/>
  <c r="N124" i="12"/>
  <c r="O124" i="12"/>
  <c r="P124" i="12"/>
  <c r="Q124" i="12"/>
  <c r="R124" i="12"/>
  <c r="S124" i="12"/>
  <c r="T124" i="12"/>
  <c r="U124" i="12"/>
  <c r="V124" i="12"/>
  <c r="K125" i="12"/>
  <c r="L125" i="12"/>
  <c r="M125" i="12"/>
  <c r="N125" i="12"/>
  <c r="O125" i="12"/>
  <c r="P125" i="12"/>
  <c r="Q125" i="12"/>
  <c r="R125" i="12"/>
  <c r="S125" i="12"/>
  <c r="T125" i="12"/>
  <c r="U125" i="12"/>
  <c r="V125" i="12"/>
  <c r="K126" i="12"/>
  <c r="L126" i="12"/>
  <c r="M126" i="12"/>
  <c r="N126" i="12"/>
  <c r="O126" i="12"/>
  <c r="P126" i="12"/>
  <c r="Q126" i="12"/>
  <c r="R126" i="12"/>
  <c r="S126" i="12"/>
  <c r="T126" i="12"/>
  <c r="U126" i="12"/>
  <c r="V126" i="12"/>
  <c r="K127" i="12"/>
  <c r="L127" i="12"/>
  <c r="M127" i="12"/>
  <c r="N127" i="12"/>
  <c r="O127" i="12"/>
  <c r="P127" i="12"/>
  <c r="Q127" i="12"/>
  <c r="R127" i="12"/>
  <c r="S127" i="12"/>
  <c r="T127" i="12"/>
  <c r="U127" i="12"/>
  <c r="V127" i="12"/>
  <c r="K128" i="12"/>
  <c r="L128" i="12"/>
  <c r="M128" i="12"/>
  <c r="N128" i="12"/>
  <c r="O128" i="12"/>
  <c r="P128" i="12"/>
  <c r="Q128" i="12"/>
  <c r="R128" i="12"/>
  <c r="S128" i="12"/>
  <c r="T128" i="12"/>
  <c r="U128" i="12"/>
  <c r="V128" i="12"/>
  <c r="K129" i="12"/>
  <c r="L129" i="12"/>
  <c r="M129" i="12"/>
  <c r="N129" i="12"/>
  <c r="O129" i="12"/>
  <c r="P129" i="12"/>
  <c r="Q129" i="12"/>
  <c r="R129" i="12"/>
  <c r="S129" i="12"/>
  <c r="T129" i="12"/>
  <c r="U129" i="12"/>
  <c r="V129" i="12"/>
  <c r="K130" i="12"/>
  <c r="L130" i="12"/>
  <c r="M130" i="12"/>
  <c r="N130" i="12"/>
  <c r="O130" i="12"/>
  <c r="P130" i="12"/>
  <c r="Q130" i="12"/>
  <c r="R130" i="12"/>
  <c r="S130" i="12"/>
  <c r="T130" i="12"/>
  <c r="U130" i="12"/>
  <c r="V130" i="12"/>
  <c r="K131" i="12"/>
  <c r="L131" i="12"/>
  <c r="M131" i="12"/>
  <c r="N131" i="12"/>
  <c r="O131" i="12"/>
  <c r="P131" i="12"/>
  <c r="Q131" i="12"/>
  <c r="R131" i="12"/>
  <c r="S131" i="12"/>
  <c r="T131" i="12"/>
  <c r="U131" i="12"/>
  <c r="V131" i="12"/>
  <c r="K132" i="12"/>
  <c r="L132" i="12"/>
  <c r="M132" i="12"/>
  <c r="N132" i="12"/>
  <c r="O132" i="12"/>
  <c r="P132" i="12"/>
  <c r="Q132" i="12"/>
  <c r="R132" i="12"/>
  <c r="S132" i="12"/>
  <c r="T132" i="12"/>
  <c r="U132" i="12"/>
  <c r="V132" i="12"/>
  <c r="K133" i="12"/>
  <c r="L133" i="12"/>
  <c r="M133" i="12"/>
  <c r="N133" i="12"/>
  <c r="O133" i="12"/>
  <c r="P133" i="12"/>
  <c r="Q133" i="12"/>
  <c r="R133" i="12"/>
  <c r="S133" i="12"/>
  <c r="T133" i="12"/>
  <c r="U133" i="12"/>
  <c r="V133" i="12"/>
  <c r="K134" i="12"/>
  <c r="L134" i="12"/>
  <c r="M134" i="12"/>
  <c r="N134" i="12"/>
  <c r="O134" i="12"/>
  <c r="P134" i="12"/>
  <c r="Q134" i="12"/>
  <c r="R134" i="12"/>
  <c r="S134" i="12"/>
  <c r="T134" i="12"/>
  <c r="U134" i="12"/>
  <c r="V134" i="12"/>
  <c r="K135" i="12"/>
  <c r="L135" i="12"/>
  <c r="M135" i="12"/>
  <c r="N135" i="12"/>
  <c r="O135" i="12"/>
  <c r="P135" i="12"/>
  <c r="Q135" i="12"/>
  <c r="R135" i="12"/>
  <c r="S135" i="12"/>
  <c r="T135" i="12"/>
  <c r="U135" i="12"/>
  <c r="V135" i="12"/>
  <c r="L5" i="12"/>
  <c r="M5" i="12"/>
  <c r="N5" i="12"/>
  <c r="O5" i="12"/>
  <c r="P5" i="12"/>
  <c r="Q5" i="12"/>
  <c r="R5" i="12"/>
  <c r="S5" i="12"/>
  <c r="T5" i="12"/>
  <c r="U5" i="12"/>
  <c r="V5" i="12"/>
  <c r="K5" i="12"/>
  <c r="A6" i="12"/>
  <c r="C6" i="12"/>
  <c r="D6" i="12"/>
  <c r="E6" i="12"/>
  <c r="F6" i="12"/>
  <c r="G6" i="12"/>
  <c r="H6" i="12"/>
  <c r="I6" i="12"/>
  <c r="J6" i="12"/>
  <c r="A7" i="12"/>
  <c r="C7" i="12"/>
  <c r="D7" i="12"/>
  <c r="E7" i="12"/>
  <c r="F7" i="12"/>
  <c r="G7" i="12"/>
  <c r="H7" i="12"/>
  <c r="I7" i="12"/>
  <c r="J7" i="12"/>
  <c r="A8" i="12"/>
  <c r="C8" i="12"/>
  <c r="D8" i="12"/>
  <c r="E8" i="12"/>
  <c r="F8" i="12"/>
  <c r="G8" i="12"/>
  <c r="H8" i="12"/>
  <c r="I8" i="12"/>
  <c r="J8" i="12"/>
  <c r="A9" i="12"/>
  <c r="C9" i="12"/>
  <c r="D9" i="12"/>
  <c r="E9" i="12"/>
  <c r="F9" i="12"/>
  <c r="G9" i="12"/>
  <c r="H9" i="12"/>
  <c r="I9" i="12"/>
  <c r="J9" i="12"/>
  <c r="A10" i="12"/>
  <c r="C10" i="12"/>
  <c r="D10" i="12"/>
  <c r="E10" i="12"/>
  <c r="F10" i="12"/>
  <c r="G10" i="12"/>
  <c r="H10" i="12"/>
  <c r="I10" i="12"/>
  <c r="J10" i="12"/>
  <c r="A11" i="12"/>
  <c r="C11" i="12"/>
  <c r="D11" i="12"/>
  <c r="E11" i="12"/>
  <c r="F11" i="12"/>
  <c r="G11" i="12"/>
  <c r="H11" i="12"/>
  <c r="I11" i="12"/>
  <c r="J11" i="12"/>
  <c r="A12" i="12"/>
  <c r="C12" i="12"/>
  <c r="D12" i="12"/>
  <c r="E12" i="12"/>
  <c r="F12" i="12"/>
  <c r="G12" i="12"/>
  <c r="H12" i="12"/>
  <c r="I12" i="12"/>
  <c r="J12" i="12"/>
  <c r="A13" i="12"/>
  <c r="C13" i="12"/>
  <c r="D13" i="12"/>
  <c r="E13" i="12"/>
  <c r="F13" i="12"/>
  <c r="G13" i="12"/>
  <c r="H13" i="12"/>
  <c r="I13" i="12"/>
  <c r="J13" i="12"/>
  <c r="A14" i="12"/>
  <c r="C14" i="12"/>
  <c r="D14" i="12"/>
  <c r="E14" i="12"/>
  <c r="F14" i="12"/>
  <c r="G14" i="12"/>
  <c r="H14" i="12"/>
  <c r="I14" i="12"/>
  <c r="J14" i="12"/>
  <c r="A15" i="12"/>
  <c r="C15" i="12"/>
  <c r="D15" i="12"/>
  <c r="E15" i="12"/>
  <c r="F15" i="12"/>
  <c r="G15" i="12"/>
  <c r="H15" i="12"/>
  <c r="I15" i="12"/>
  <c r="J15" i="12"/>
  <c r="A16" i="12"/>
  <c r="C16" i="12"/>
  <c r="D16" i="12"/>
  <c r="E16" i="12"/>
  <c r="F16" i="12"/>
  <c r="G16" i="12"/>
  <c r="H16" i="12"/>
  <c r="I16" i="12"/>
  <c r="J16" i="12"/>
  <c r="A17" i="12"/>
  <c r="C17" i="12"/>
  <c r="D17" i="12"/>
  <c r="E17" i="12"/>
  <c r="F17" i="12"/>
  <c r="G17" i="12"/>
  <c r="H17" i="12"/>
  <c r="I17" i="12"/>
  <c r="J17" i="12"/>
  <c r="A18" i="12"/>
  <c r="C18" i="12"/>
  <c r="D18" i="12"/>
  <c r="E18" i="12"/>
  <c r="F18" i="12"/>
  <c r="G18" i="12"/>
  <c r="H18" i="12"/>
  <c r="I18" i="12"/>
  <c r="J18" i="12"/>
  <c r="A19" i="12"/>
  <c r="C19" i="12"/>
  <c r="D19" i="12"/>
  <c r="E19" i="12"/>
  <c r="F19" i="12"/>
  <c r="G19" i="12"/>
  <c r="H19" i="12"/>
  <c r="I19" i="12"/>
  <c r="J19" i="12"/>
  <c r="A20" i="12"/>
  <c r="C20" i="12"/>
  <c r="D20" i="12"/>
  <c r="E20" i="12"/>
  <c r="F20" i="12"/>
  <c r="G20" i="12"/>
  <c r="H20" i="12"/>
  <c r="I20" i="12"/>
  <c r="J20" i="12"/>
  <c r="A21" i="12"/>
  <c r="C21" i="12"/>
  <c r="D21" i="12"/>
  <c r="E21" i="12"/>
  <c r="F21" i="12"/>
  <c r="G21" i="12"/>
  <c r="H21" i="12"/>
  <c r="I21" i="12"/>
  <c r="J21" i="12"/>
  <c r="A22" i="12"/>
  <c r="C22" i="12"/>
  <c r="D22" i="12"/>
  <c r="E22" i="12"/>
  <c r="F22" i="12"/>
  <c r="G22" i="12"/>
  <c r="H22" i="12"/>
  <c r="I22" i="12"/>
  <c r="J22" i="12"/>
  <c r="A23" i="12"/>
  <c r="C23" i="12"/>
  <c r="D23" i="12"/>
  <c r="E23" i="12"/>
  <c r="F23" i="12"/>
  <c r="G23" i="12"/>
  <c r="H23" i="12"/>
  <c r="I23" i="12"/>
  <c r="J23" i="12"/>
  <c r="A24" i="12"/>
  <c r="C24" i="12"/>
  <c r="D24" i="12"/>
  <c r="E24" i="12"/>
  <c r="F24" i="12"/>
  <c r="G24" i="12"/>
  <c r="H24" i="12"/>
  <c r="I24" i="12"/>
  <c r="J24" i="12"/>
  <c r="A25" i="12"/>
  <c r="C25" i="12"/>
  <c r="D25" i="12"/>
  <c r="E25" i="12"/>
  <c r="F25" i="12"/>
  <c r="G25" i="12"/>
  <c r="H25" i="12"/>
  <c r="I25" i="12"/>
  <c r="J25" i="12"/>
  <c r="A26" i="12"/>
  <c r="C26" i="12"/>
  <c r="D26" i="12"/>
  <c r="E26" i="12"/>
  <c r="F26" i="12"/>
  <c r="G26" i="12"/>
  <c r="H26" i="12"/>
  <c r="I26" i="12"/>
  <c r="J26" i="12"/>
  <c r="A27" i="12"/>
  <c r="C27" i="12"/>
  <c r="D27" i="12"/>
  <c r="E27" i="12"/>
  <c r="F27" i="12"/>
  <c r="G27" i="12"/>
  <c r="H27" i="12"/>
  <c r="I27" i="12"/>
  <c r="J27" i="12"/>
  <c r="A28" i="12"/>
  <c r="C28" i="12"/>
  <c r="D28" i="12"/>
  <c r="E28" i="12"/>
  <c r="F28" i="12"/>
  <c r="G28" i="12"/>
  <c r="H28" i="12"/>
  <c r="I28" i="12"/>
  <c r="J28" i="12"/>
  <c r="A29" i="12"/>
  <c r="C29" i="12"/>
  <c r="D29" i="12"/>
  <c r="E29" i="12"/>
  <c r="F29" i="12"/>
  <c r="G29" i="12"/>
  <c r="H29" i="12"/>
  <c r="I29" i="12"/>
  <c r="J29" i="12"/>
  <c r="A30" i="12"/>
  <c r="C30" i="12"/>
  <c r="D30" i="12"/>
  <c r="E30" i="12"/>
  <c r="F30" i="12"/>
  <c r="G30" i="12"/>
  <c r="H30" i="12"/>
  <c r="I30" i="12"/>
  <c r="J30" i="12"/>
  <c r="A31" i="12"/>
  <c r="C31" i="12"/>
  <c r="D31" i="12"/>
  <c r="E31" i="12"/>
  <c r="F31" i="12"/>
  <c r="G31" i="12"/>
  <c r="H31" i="12"/>
  <c r="I31" i="12"/>
  <c r="J31" i="12"/>
  <c r="A32" i="12"/>
  <c r="C32" i="12"/>
  <c r="D32" i="12"/>
  <c r="E32" i="12"/>
  <c r="F32" i="12"/>
  <c r="G32" i="12"/>
  <c r="H32" i="12"/>
  <c r="I32" i="12"/>
  <c r="J32" i="12"/>
  <c r="A33" i="12"/>
  <c r="C33" i="12"/>
  <c r="D33" i="12"/>
  <c r="E33" i="12"/>
  <c r="F33" i="12"/>
  <c r="G33" i="12"/>
  <c r="H33" i="12"/>
  <c r="I33" i="12"/>
  <c r="J33" i="12"/>
  <c r="A34" i="12"/>
  <c r="C34" i="12"/>
  <c r="D34" i="12"/>
  <c r="E34" i="12"/>
  <c r="F34" i="12"/>
  <c r="G34" i="12"/>
  <c r="H34" i="12"/>
  <c r="I34" i="12"/>
  <c r="J34" i="12"/>
  <c r="A35" i="12"/>
  <c r="C35" i="12"/>
  <c r="D35" i="12"/>
  <c r="E35" i="12"/>
  <c r="F35" i="12"/>
  <c r="G35" i="12"/>
  <c r="H35" i="12"/>
  <c r="I35" i="12"/>
  <c r="J35" i="12"/>
  <c r="A36" i="12"/>
  <c r="C36" i="12"/>
  <c r="D36" i="12"/>
  <c r="E36" i="12"/>
  <c r="F36" i="12"/>
  <c r="G36" i="12"/>
  <c r="H36" i="12"/>
  <c r="I36" i="12"/>
  <c r="J36" i="12"/>
  <c r="A37" i="12"/>
  <c r="C37" i="12"/>
  <c r="D37" i="12"/>
  <c r="E37" i="12"/>
  <c r="F37" i="12"/>
  <c r="G37" i="12"/>
  <c r="H37" i="12"/>
  <c r="I37" i="12"/>
  <c r="J37" i="12"/>
  <c r="A38" i="12"/>
  <c r="C38" i="12"/>
  <c r="D38" i="12"/>
  <c r="E38" i="12"/>
  <c r="F38" i="12"/>
  <c r="G38" i="12"/>
  <c r="H38" i="12"/>
  <c r="I38" i="12"/>
  <c r="J38" i="12"/>
  <c r="A39" i="12"/>
  <c r="C39" i="12"/>
  <c r="D39" i="12"/>
  <c r="E39" i="12"/>
  <c r="F39" i="12"/>
  <c r="G39" i="12"/>
  <c r="H39" i="12"/>
  <c r="I39" i="12"/>
  <c r="J39" i="12"/>
  <c r="A40" i="12"/>
  <c r="C40" i="12"/>
  <c r="D40" i="12"/>
  <c r="E40" i="12"/>
  <c r="F40" i="12"/>
  <c r="G40" i="12"/>
  <c r="H40" i="12"/>
  <c r="I40" i="12"/>
  <c r="J40" i="12"/>
  <c r="A41" i="12"/>
  <c r="C41" i="12"/>
  <c r="D41" i="12"/>
  <c r="E41" i="12"/>
  <c r="F41" i="12"/>
  <c r="G41" i="12"/>
  <c r="H41" i="12"/>
  <c r="I41" i="12"/>
  <c r="J41" i="12"/>
  <c r="A42" i="12"/>
  <c r="C42" i="12"/>
  <c r="D42" i="12"/>
  <c r="E42" i="12"/>
  <c r="F42" i="12"/>
  <c r="G42" i="12"/>
  <c r="H42" i="12"/>
  <c r="I42" i="12"/>
  <c r="J42" i="12"/>
  <c r="A43" i="12"/>
  <c r="C43" i="12"/>
  <c r="D43" i="12"/>
  <c r="E43" i="12"/>
  <c r="F43" i="12"/>
  <c r="G43" i="12"/>
  <c r="H43" i="12"/>
  <c r="I43" i="12"/>
  <c r="J43" i="12"/>
  <c r="A44" i="12"/>
  <c r="C44" i="12"/>
  <c r="D44" i="12"/>
  <c r="E44" i="12"/>
  <c r="F44" i="12"/>
  <c r="G44" i="12"/>
  <c r="H44" i="12"/>
  <c r="I44" i="12"/>
  <c r="J44" i="12"/>
  <c r="A45" i="12"/>
  <c r="C45" i="12"/>
  <c r="D45" i="12"/>
  <c r="E45" i="12"/>
  <c r="F45" i="12"/>
  <c r="G45" i="12"/>
  <c r="H45" i="12"/>
  <c r="I45" i="12"/>
  <c r="J45" i="12"/>
  <c r="A46" i="12"/>
  <c r="C46" i="12"/>
  <c r="D46" i="12"/>
  <c r="E46" i="12"/>
  <c r="F46" i="12"/>
  <c r="G46" i="12"/>
  <c r="H46" i="12"/>
  <c r="I46" i="12"/>
  <c r="J46" i="12"/>
  <c r="A47" i="12"/>
  <c r="C47" i="12"/>
  <c r="D47" i="12"/>
  <c r="E47" i="12"/>
  <c r="F47" i="12"/>
  <c r="G47" i="12"/>
  <c r="H47" i="12"/>
  <c r="I47" i="12"/>
  <c r="J47" i="12"/>
  <c r="A48" i="12"/>
  <c r="C48" i="12"/>
  <c r="D48" i="12"/>
  <c r="E48" i="12"/>
  <c r="F48" i="12"/>
  <c r="G48" i="12"/>
  <c r="H48" i="12"/>
  <c r="I48" i="12"/>
  <c r="J48" i="12"/>
  <c r="A49" i="12"/>
  <c r="C49" i="12"/>
  <c r="D49" i="12"/>
  <c r="E49" i="12"/>
  <c r="F49" i="12"/>
  <c r="G49" i="12"/>
  <c r="H49" i="12"/>
  <c r="I49" i="12"/>
  <c r="J49" i="12"/>
  <c r="A50" i="12"/>
  <c r="C50" i="12"/>
  <c r="D50" i="12"/>
  <c r="E50" i="12"/>
  <c r="F50" i="12"/>
  <c r="G50" i="12"/>
  <c r="H50" i="12"/>
  <c r="I50" i="12"/>
  <c r="J50" i="12"/>
  <c r="A51" i="12"/>
  <c r="C51" i="12"/>
  <c r="D51" i="12"/>
  <c r="E51" i="12"/>
  <c r="F51" i="12"/>
  <c r="G51" i="12"/>
  <c r="H51" i="12"/>
  <c r="I51" i="12"/>
  <c r="J51" i="12"/>
  <c r="A52" i="12"/>
  <c r="C52" i="12"/>
  <c r="D52" i="12"/>
  <c r="E52" i="12"/>
  <c r="F52" i="12"/>
  <c r="G52" i="12"/>
  <c r="H52" i="12"/>
  <c r="I52" i="12"/>
  <c r="J52" i="12"/>
  <c r="A53" i="12"/>
  <c r="C53" i="12"/>
  <c r="D53" i="12"/>
  <c r="E53" i="12"/>
  <c r="F53" i="12"/>
  <c r="G53" i="12"/>
  <c r="H53" i="12"/>
  <c r="I53" i="12"/>
  <c r="J53" i="12"/>
  <c r="A54" i="12"/>
  <c r="C54" i="12"/>
  <c r="D54" i="12"/>
  <c r="E54" i="12"/>
  <c r="F54" i="12"/>
  <c r="G54" i="12"/>
  <c r="H54" i="12"/>
  <c r="I54" i="12"/>
  <c r="J54" i="12"/>
  <c r="A55" i="12"/>
  <c r="C55" i="12"/>
  <c r="D55" i="12"/>
  <c r="E55" i="12"/>
  <c r="F55" i="12"/>
  <c r="G55" i="12"/>
  <c r="H55" i="12"/>
  <c r="I55" i="12"/>
  <c r="J55" i="12"/>
  <c r="A56" i="12"/>
  <c r="C56" i="12"/>
  <c r="D56" i="12"/>
  <c r="E56" i="12"/>
  <c r="F56" i="12"/>
  <c r="G56" i="12"/>
  <c r="H56" i="12"/>
  <c r="I56" i="12"/>
  <c r="J56" i="12"/>
  <c r="A57" i="12"/>
  <c r="C57" i="12"/>
  <c r="D57" i="12"/>
  <c r="E57" i="12"/>
  <c r="F57" i="12"/>
  <c r="G57" i="12"/>
  <c r="H57" i="12"/>
  <c r="I57" i="12"/>
  <c r="J57" i="12"/>
  <c r="A58" i="12"/>
  <c r="C58" i="12"/>
  <c r="D58" i="12"/>
  <c r="E58" i="12"/>
  <c r="F58" i="12"/>
  <c r="G58" i="12"/>
  <c r="H58" i="12"/>
  <c r="I58" i="12"/>
  <c r="J58" i="12"/>
  <c r="A59" i="12"/>
  <c r="C59" i="12"/>
  <c r="D59" i="12"/>
  <c r="E59" i="12"/>
  <c r="F59" i="12"/>
  <c r="G59" i="12"/>
  <c r="H59" i="12"/>
  <c r="I59" i="12"/>
  <c r="J59" i="12"/>
  <c r="A60" i="12"/>
  <c r="C60" i="12"/>
  <c r="D60" i="12"/>
  <c r="E60" i="12"/>
  <c r="F60" i="12"/>
  <c r="G60" i="12"/>
  <c r="H60" i="12"/>
  <c r="I60" i="12"/>
  <c r="J60" i="12"/>
  <c r="A61" i="12"/>
  <c r="C61" i="12"/>
  <c r="D61" i="12"/>
  <c r="E61" i="12"/>
  <c r="F61" i="12"/>
  <c r="G61" i="12"/>
  <c r="H61" i="12"/>
  <c r="I61" i="12"/>
  <c r="J61" i="12"/>
  <c r="A62" i="12"/>
  <c r="C62" i="12"/>
  <c r="D62" i="12"/>
  <c r="E62" i="12"/>
  <c r="F62" i="12"/>
  <c r="G62" i="12"/>
  <c r="H62" i="12"/>
  <c r="I62" i="12"/>
  <c r="J62" i="12"/>
  <c r="A63" i="12"/>
  <c r="C63" i="12"/>
  <c r="D63" i="12"/>
  <c r="E63" i="12"/>
  <c r="F63" i="12"/>
  <c r="G63" i="12"/>
  <c r="H63" i="12"/>
  <c r="I63" i="12"/>
  <c r="J63" i="12"/>
  <c r="A64" i="12"/>
  <c r="C64" i="12"/>
  <c r="D64" i="12"/>
  <c r="E64" i="12"/>
  <c r="F64" i="12"/>
  <c r="G64" i="12"/>
  <c r="H64" i="12"/>
  <c r="I64" i="12"/>
  <c r="J64" i="12"/>
  <c r="A65" i="12"/>
  <c r="C65" i="12"/>
  <c r="D65" i="12"/>
  <c r="E65" i="12"/>
  <c r="F65" i="12"/>
  <c r="G65" i="12"/>
  <c r="H65" i="12"/>
  <c r="I65" i="12"/>
  <c r="J65" i="12"/>
  <c r="A66" i="12"/>
  <c r="C66" i="12"/>
  <c r="D66" i="12"/>
  <c r="E66" i="12"/>
  <c r="F66" i="12"/>
  <c r="G66" i="12"/>
  <c r="H66" i="12"/>
  <c r="I66" i="12"/>
  <c r="J66" i="12"/>
  <c r="A67" i="12"/>
  <c r="C67" i="12"/>
  <c r="D67" i="12"/>
  <c r="E67" i="12"/>
  <c r="F67" i="12"/>
  <c r="G67" i="12"/>
  <c r="H67" i="12"/>
  <c r="I67" i="12"/>
  <c r="J67" i="12"/>
  <c r="A68" i="12"/>
  <c r="C68" i="12"/>
  <c r="D68" i="12"/>
  <c r="E68" i="12"/>
  <c r="F68" i="12"/>
  <c r="G68" i="12"/>
  <c r="H68" i="12"/>
  <c r="I68" i="12"/>
  <c r="J68" i="12"/>
  <c r="A69" i="12"/>
  <c r="C69" i="12"/>
  <c r="D69" i="12"/>
  <c r="E69" i="12"/>
  <c r="F69" i="12"/>
  <c r="G69" i="12"/>
  <c r="H69" i="12"/>
  <c r="I69" i="12"/>
  <c r="J69" i="12"/>
  <c r="A70" i="12"/>
  <c r="C70" i="12"/>
  <c r="D70" i="12"/>
  <c r="E70" i="12"/>
  <c r="F70" i="12"/>
  <c r="G70" i="12"/>
  <c r="H70" i="12"/>
  <c r="I70" i="12"/>
  <c r="J70" i="12"/>
  <c r="A94" i="12"/>
  <c r="C94" i="12"/>
  <c r="D94" i="12"/>
  <c r="E94" i="12"/>
  <c r="F94" i="12"/>
  <c r="G94" i="12"/>
  <c r="H94" i="12"/>
  <c r="I94" i="12"/>
  <c r="J94" i="12"/>
  <c r="A95" i="12"/>
  <c r="C95" i="12"/>
  <c r="D95" i="12"/>
  <c r="E95" i="12"/>
  <c r="F95" i="12"/>
  <c r="G95" i="12"/>
  <c r="H95" i="12"/>
  <c r="I95" i="12"/>
  <c r="J95" i="12"/>
  <c r="A96" i="12"/>
  <c r="C96" i="12"/>
  <c r="D96" i="12"/>
  <c r="E96" i="12"/>
  <c r="F96" i="12"/>
  <c r="G96" i="12"/>
  <c r="H96" i="12"/>
  <c r="I96" i="12"/>
  <c r="J96" i="12"/>
  <c r="A97" i="12"/>
  <c r="C97" i="12"/>
  <c r="D97" i="12"/>
  <c r="E97" i="12"/>
  <c r="F97" i="12"/>
  <c r="G97" i="12"/>
  <c r="H97" i="12"/>
  <c r="I97" i="12"/>
  <c r="J97" i="12"/>
  <c r="A98" i="12"/>
  <c r="C98" i="12"/>
  <c r="D98" i="12"/>
  <c r="E98" i="12"/>
  <c r="F98" i="12"/>
  <c r="G98" i="12"/>
  <c r="H98" i="12"/>
  <c r="I98" i="12"/>
  <c r="J98" i="12"/>
  <c r="A99" i="12"/>
  <c r="C99" i="12"/>
  <c r="D99" i="12"/>
  <c r="E99" i="12"/>
  <c r="F99" i="12"/>
  <c r="G99" i="12"/>
  <c r="H99" i="12"/>
  <c r="I99" i="12"/>
  <c r="J99" i="12"/>
  <c r="A100" i="12"/>
  <c r="C100" i="12"/>
  <c r="D100" i="12"/>
  <c r="E100" i="12"/>
  <c r="F100" i="12"/>
  <c r="G100" i="12"/>
  <c r="H100" i="12"/>
  <c r="I100" i="12"/>
  <c r="J100" i="12"/>
  <c r="A101" i="12"/>
  <c r="C101" i="12"/>
  <c r="D101" i="12"/>
  <c r="E101" i="12"/>
  <c r="F101" i="12"/>
  <c r="G101" i="12"/>
  <c r="H101" i="12"/>
  <c r="I101" i="12"/>
  <c r="J101" i="12"/>
  <c r="A102" i="12"/>
  <c r="C102" i="12"/>
  <c r="D102" i="12"/>
  <c r="E102" i="12"/>
  <c r="F102" i="12"/>
  <c r="G102" i="12"/>
  <c r="H102" i="12"/>
  <c r="I102" i="12"/>
  <c r="J102" i="12"/>
  <c r="A103" i="12"/>
  <c r="C103" i="12"/>
  <c r="D103" i="12"/>
  <c r="E103" i="12"/>
  <c r="F103" i="12"/>
  <c r="G103" i="12"/>
  <c r="H103" i="12"/>
  <c r="I103" i="12"/>
  <c r="J103" i="12"/>
  <c r="A104" i="12"/>
  <c r="C104" i="12"/>
  <c r="D104" i="12"/>
  <c r="E104" i="12"/>
  <c r="F104" i="12"/>
  <c r="G104" i="12"/>
  <c r="H104" i="12"/>
  <c r="I104" i="12"/>
  <c r="J104" i="12"/>
  <c r="A105" i="12"/>
  <c r="C105" i="12"/>
  <c r="D105" i="12"/>
  <c r="E105" i="12"/>
  <c r="F105" i="12"/>
  <c r="G105" i="12"/>
  <c r="H105" i="12"/>
  <c r="I105" i="12"/>
  <c r="J105" i="12"/>
  <c r="A106" i="12"/>
  <c r="C106" i="12"/>
  <c r="D106" i="12"/>
  <c r="E106" i="12"/>
  <c r="F106" i="12"/>
  <c r="G106" i="12"/>
  <c r="H106" i="12"/>
  <c r="I106" i="12"/>
  <c r="J106" i="12"/>
  <c r="A107" i="12"/>
  <c r="C107" i="12"/>
  <c r="D107" i="12"/>
  <c r="E107" i="12"/>
  <c r="F107" i="12"/>
  <c r="G107" i="12"/>
  <c r="H107" i="12"/>
  <c r="I107" i="12"/>
  <c r="J107" i="12"/>
  <c r="A108" i="12"/>
  <c r="C108" i="12"/>
  <c r="D108" i="12"/>
  <c r="E108" i="12"/>
  <c r="F108" i="12"/>
  <c r="G108" i="12"/>
  <c r="H108" i="12"/>
  <c r="I108" i="12"/>
  <c r="J108" i="12"/>
  <c r="A110" i="12"/>
  <c r="C110" i="12"/>
  <c r="D110" i="12"/>
  <c r="E110" i="12"/>
  <c r="F110" i="12"/>
  <c r="G110" i="12"/>
  <c r="H110" i="12"/>
  <c r="I110" i="12"/>
  <c r="J110" i="12"/>
  <c r="A111" i="12"/>
  <c r="C111" i="12"/>
  <c r="D111" i="12"/>
  <c r="E111" i="12"/>
  <c r="F111" i="12"/>
  <c r="G111" i="12"/>
  <c r="H111" i="12"/>
  <c r="I111" i="12"/>
  <c r="J111" i="12"/>
  <c r="A112" i="12"/>
  <c r="C112" i="12"/>
  <c r="D112" i="12"/>
  <c r="E112" i="12"/>
  <c r="F112" i="12"/>
  <c r="G112" i="12"/>
  <c r="H112" i="12"/>
  <c r="I112" i="12"/>
  <c r="J112" i="12"/>
  <c r="A113" i="12"/>
  <c r="C113" i="12"/>
  <c r="D113" i="12"/>
  <c r="E113" i="12"/>
  <c r="F113" i="12"/>
  <c r="G113" i="12"/>
  <c r="H113" i="12"/>
  <c r="I113" i="12"/>
  <c r="J113" i="12"/>
  <c r="A114" i="12"/>
  <c r="C114" i="12"/>
  <c r="D114" i="12"/>
  <c r="E114" i="12"/>
  <c r="F114" i="12"/>
  <c r="G114" i="12"/>
  <c r="H114" i="12"/>
  <c r="I114" i="12"/>
  <c r="J114" i="12"/>
  <c r="A115" i="12"/>
  <c r="C115" i="12"/>
  <c r="D115" i="12"/>
  <c r="E115" i="12"/>
  <c r="F115" i="12"/>
  <c r="G115" i="12"/>
  <c r="H115" i="12"/>
  <c r="I115" i="12"/>
  <c r="J115" i="12"/>
  <c r="A116" i="12"/>
  <c r="C116" i="12"/>
  <c r="D116" i="12"/>
  <c r="E116" i="12"/>
  <c r="F116" i="12"/>
  <c r="G116" i="12"/>
  <c r="H116" i="12"/>
  <c r="I116" i="12"/>
  <c r="J116" i="12"/>
  <c r="A121" i="12"/>
  <c r="C121" i="12"/>
  <c r="D121" i="12"/>
  <c r="E121" i="12"/>
  <c r="F121" i="12"/>
  <c r="G121" i="12"/>
  <c r="H121" i="12"/>
  <c r="I121" i="12"/>
  <c r="J121" i="12"/>
  <c r="A122" i="12"/>
  <c r="C122" i="12"/>
  <c r="D122" i="12"/>
  <c r="E122" i="12"/>
  <c r="F122" i="12"/>
  <c r="G122" i="12"/>
  <c r="H122" i="12"/>
  <c r="I122" i="12"/>
  <c r="J122" i="12"/>
  <c r="A123" i="12"/>
  <c r="C123" i="12"/>
  <c r="D123" i="12"/>
  <c r="E123" i="12"/>
  <c r="F123" i="12"/>
  <c r="G123" i="12"/>
  <c r="H123" i="12"/>
  <c r="I123" i="12"/>
  <c r="J123" i="12"/>
  <c r="A124" i="12"/>
  <c r="C124" i="12"/>
  <c r="D124" i="12"/>
  <c r="E124" i="12"/>
  <c r="F124" i="12"/>
  <c r="G124" i="12"/>
  <c r="H124" i="12"/>
  <c r="I124" i="12"/>
  <c r="J124" i="12"/>
  <c r="A125" i="12"/>
  <c r="C125" i="12"/>
  <c r="D125" i="12"/>
  <c r="E125" i="12"/>
  <c r="F125" i="12"/>
  <c r="G125" i="12"/>
  <c r="H125" i="12"/>
  <c r="I125" i="12"/>
  <c r="J125" i="12"/>
  <c r="A126" i="12"/>
  <c r="C126" i="12"/>
  <c r="D126" i="12"/>
  <c r="E126" i="12"/>
  <c r="F126" i="12"/>
  <c r="G126" i="12"/>
  <c r="H126" i="12"/>
  <c r="I126" i="12"/>
  <c r="J126" i="12"/>
  <c r="A127" i="12"/>
  <c r="C127" i="12"/>
  <c r="D127" i="12"/>
  <c r="E127" i="12"/>
  <c r="F127" i="12"/>
  <c r="G127" i="12"/>
  <c r="H127" i="12"/>
  <c r="I127" i="12"/>
  <c r="J127" i="12"/>
  <c r="A128" i="12"/>
  <c r="C128" i="12"/>
  <c r="D128" i="12"/>
  <c r="E128" i="12"/>
  <c r="F128" i="12"/>
  <c r="G128" i="12"/>
  <c r="H128" i="12"/>
  <c r="I128" i="12"/>
  <c r="J128" i="12"/>
  <c r="A129" i="12"/>
  <c r="C129" i="12"/>
  <c r="D129" i="12"/>
  <c r="E129" i="12"/>
  <c r="F129" i="12"/>
  <c r="G129" i="12"/>
  <c r="H129" i="12"/>
  <c r="I129" i="12"/>
  <c r="J129" i="12"/>
  <c r="A130" i="12"/>
  <c r="C130" i="12"/>
  <c r="D130" i="12"/>
  <c r="E130" i="12"/>
  <c r="F130" i="12"/>
  <c r="G130" i="12"/>
  <c r="H130" i="12"/>
  <c r="I130" i="12"/>
  <c r="J130" i="12"/>
  <c r="A131" i="12"/>
  <c r="C131" i="12"/>
  <c r="D131" i="12"/>
  <c r="E131" i="12"/>
  <c r="F131" i="12"/>
  <c r="G131" i="12"/>
  <c r="H131" i="12"/>
  <c r="I131" i="12"/>
  <c r="J131" i="12"/>
  <c r="A132" i="12"/>
  <c r="C132" i="12"/>
  <c r="D132" i="12"/>
  <c r="E132" i="12"/>
  <c r="F132" i="12"/>
  <c r="G132" i="12"/>
  <c r="H132" i="12"/>
  <c r="I132" i="12"/>
  <c r="J132" i="12"/>
  <c r="A133" i="12"/>
  <c r="C133" i="12"/>
  <c r="D133" i="12"/>
  <c r="E133" i="12"/>
  <c r="F133" i="12"/>
  <c r="G133" i="12"/>
  <c r="H133" i="12"/>
  <c r="I133" i="12"/>
  <c r="J133" i="12"/>
  <c r="A134" i="12"/>
  <c r="C134" i="12"/>
  <c r="D134" i="12"/>
  <c r="E134" i="12"/>
  <c r="F134" i="12"/>
  <c r="G134" i="12"/>
  <c r="H134" i="12"/>
  <c r="I134" i="12"/>
  <c r="J134" i="12"/>
  <c r="A135" i="12"/>
  <c r="C135" i="12"/>
  <c r="D135" i="12"/>
  <c r="E135" i="12"/>
  <c r="F135" i="12"/>
  <c r="G135" i="12"/>
  <c r="H135" i="12"/>
  <c r="I135" i="12"/>
  <c r="J135" i="12"/>
  <c r="C5" i="12"/>
  <c r="D5" i="12"/>
  <c r="E5" i="12"/>
  <c r="F5" i="12"/>
  <c r="G5" i="12"/>
  <c r="H5" i="12"/>
  <c r="I5" i="12"/>
  <c r="J5" i="12"/>
  <c r="A5" i="12"/>
  <c r="C33" i="5" l="1"/>
  <c r="C22" i="5"/>
  <c r="C23" i="5"/>
  <c r="C47" i="5"/>
  <c r="C28" i="5"/>
  <c r="C29" i="5"/>
  <c r="I4" i="14"/>
  <c r="J4" i="14" s="1"/>
  <c r="H4" i="14"/>
  <c r="G4" i="14"/>
  <c r="F4" i="14"/>
  <c r="E4" i="14"/>
  <c r="D4" i="14"/>
  <c r="C4" i="14"/>
  <c r="C6" i="8"/>
  <c r="D6" i="8"/>
  <c r="E6" i="8"/>
  <c r="F6" i="8"/>
  <c r="G6" i="8"/>
  <c r="H6" i="8"/>
  <c r="I6" i="8"/>
  <c r="J6" i="8"/>
  <c r="K6" i="8"/>
  <c r="L6" i="8"/>
  <c r="M6" i="8"/>
  <c r="N6" i="8"/>
  <c r="O6" i="8"/>
  <c r="P6" i="8"/>
  <c r="Q6" i="8"/>
  <c r="R6" i="8"/>
  <c r="S6" i="8"/>
  <c r="U6" i="8"/>
  <c r="C7" i="8"/>
  <c r="D7" i="8"/>
  <c r="E7" i="8"/>
  <c r="F7" i="8"/>
  <c r="G7" i="8"/>
  <c r="H7" i="8"/>
  <c r="I7" i="8"/>
  <c r="J7" i="8"/>
  <c r="K7" i="8"/>
  <c r="L7" i="8"/>
  <c r="M7" i="8"/>
  <c r="N7" i="8"/>
  <c r="O7" i="8"/>
  <c r="P7" i="8"/>
  <c r="Q7" i="8"/>
  <c r="R7" i="8"/>
  <c r="S7" i="8"/>
  <c r="U7" i="8"/>
  <c r="C8" i="8"/>
  <c r="D8" i="8"/>
  <c r="E8" i="8"/>
  <c r="F8" i="8"/>
  <c r="G8" i="8"/>
  <c r="H8" i="8"/>
  <c r="I8" i="8"/>
  <c r="J8" i="8"/>
  <c r="K8" i="8"/>
  <c r="L8" i="8"/>
  <c r="M8" i="8"/>
  <c r="N8" i="8"/>
  <c r="O8" i="8"/>
  <c r="P8" i="8"/>
  <c r="Q8" i="8"/>
  <c r="R8" i="8"/>
  <c r="S8" i="8"/>
  <c r="U8" i="8"/>
  <c r="C9" i="8"/>
  <c r="D9" i="8"/>
  <c r="E9" i="8"/>
  <c r="F9" i="8"/>
  <c r="G9" i="8"/>
  <c r="H9" i="8"/>
  <c r="I9" i="8"/>
  <c r="J9" i="8"/>
  <c r="K9" i="8"/>
  <c r="L9" i="8"/>
  <c r="M9" i="8"/>
  <c r="N9" i="8"/>
  <c r="O9" i="8"/>
  <c r="P9" i="8"/>
  <c r="Q9" i="8"/>
  <c r="R9" i="8"/>
  <c r="S9" i="8"/>
  <c r="U9" i="8"/>
  <c r="C10" i="8"/>
  <c r="D10" i="8"/>
  <c r="E10" i="8"/>
  <c r="F10" i="8"/>
  <c r="G10" i="8"/>
  <c r="H10" i="8"/>
  <c r="I10" i="8"/>
  <c r="J10" i="8"/>
  <c r="K10" i="8"/>
  <c r="L10" i="8"/>
  <c r="M10" i="8"/>
  <c r="N10" i="8"/>
  <c r="O10" i="8"/>
  <c r="P10" i="8"/>
  <c r="Q10" i="8"/>
  <c r="R10" i="8"/>
  <c r="S10" i="8"/>
  <c r="U10" i="8"/>
  <c r="C11" i="8"/>
  <c r="D11" i="8"/>
  <c r="E11" i="8"/>
  <c r="F11" i="8"/>
  <c r="G11" i="8"/>
  <c r="H11" i="8"/>
  <c r="I11" i="8"/>
  <c r="J11" i="8"/>
  <c r="K11" i="8"/>
  <c r="L11" i="8"/>
  <c r="M11" i="8"/>
  <c r="N11" i="8"/>
  <c r="O11" i="8"/>
  <c r="P11" i="8"/>
  <c r="Q11" i="8"/>
  <c r="R11" i="8"/>
  <c r="S11" i="8"/>
  <c r="U11" i="8"/>
  <c r="C12" i="8"/>
  <c r="D12" i="8"/>
  <c r="E12" i="8"/>
  <c r="F12" i="8"/>
  <c r="G12" i="8"/>
  <c r="H12" i="8"/>
  <c r="I12" i="8"/>
  <c r="J12" i="8"/>
  <c r="K12" i="8"/>
  <c r="L12" i="8"/>
  <c r="M12" i="8"/>
  <c r="N12" i="8"/>
  <c r="O12" i="8"/>
  <c r="P12" i="8"/>
  <c r="Q12" i="8"/>
  <c r="R12" i="8"/>
  <c r="S12" i="8"/>
  <c r="U12" i="8"/>
  <c r="C13" i="8"/>
  <c r="D13" i="8"/>
  <c r="E13" i="8"/>
  <c r="F13" i="8"/>
  <c r="G13" i="8"/>
  <c r="H13" i="8"/>
  <c r="I13" i="8"/>
  <c r="J13" i="8"/>
  <c r="K13" i="8"/>
  <c r="L13" i="8"/>
  <c r="M13" i="8"/>
  <c r="N13" i="8"/>
  <c r="O13" i="8"/>
  <c r="P13" i="8"/>
  <c r="Q13" i="8"/>
  <c r="R13" i="8"/>
  <c r="S13" i="8"/>
  <c r="U13" i="8"/>
  <c r="C14" i="8"/>
  <c r="D14" i="8"/>
  <c r="E14" i="8"/>
  <c r="F14" i="8"/>
  <c r="G14" i="8"/>
  <c r="H14" i="8"/>
  <c r="I14" i="8"/>
  <c r="J14" i="8"/>
  <c r="K14" i="8"/>
  <c r="L14" i="8"/>
  <c r="M14" i="8"/>
  <c r="N14" i="8"/>
  <c r="O14" i="8"/>
  <c r="P14" i="8"/>
  <c r="Q14" i="8"/>
  <c r="R14" i="8"/>
  <c r="S14" i="8"/>
  <c r="U14" i="8"/>
  <c r="C15" i="8"/>
  <c r="D15" i="8"/>
  <c r="E15" i="8"/>
  <c r="F15" i="8"/>
  <c r="G15" i="8"/>
  <c r="H15" i="8"/>
  <c r="I15" i="8"/>
  <c r="J15" i="8"/>
  <c r="K15" i="8"/>
  <c r="L15" i="8"/>
  <c r="M15" i="8"/>
  <c r="N15" i="8"/>
  <c r="O15" i="8"/>
  <c r="P15" i="8"/>
  <c r="Q15" i="8"/>
  <c r="R15" i="8"/>
  <c r="S15" i="8"/>
  <c r="U15" i="8"/>
  <c r="C16" i="8"/>
  <c r="D16" i="8"/>
  <c r="E16" i="8"/>
  <c r="F16" i="8"/>
  <c r="G16" i="8"/>
  <c r="H16" i="8"/>
  <c r="I16" i="8"/>
  <c r="J16" i="8"/>
  <c r="L16" i="8"/>
  <c r="M16" i="8"/>
  <c r="N16" i="8"/>
  <c r="O16" i="8"/>
  <c r="P16" i="8"/>
  <c r="Q16" i="8"/>
  <c r="R16" i="8"/>
  <c r="S16" i="8"/>
  <c r="U16" i="8"/>
  <c r="C17" i="8"/>
  <c r="D17" i="8"/>
  <c r="E17" i="8"/>
  <c r="F17" i="8"/>
  <c r="G17" i="8"/>
  <c r="H17" i="8"/>
  <c r="I17" i="8"/>
  <c r="J17" i="8"/>
  <c r="K17" i="8"/>
  <c r="L17" i="8"/>
  <c r="M17" i="8"/>
  <c r="N17" i="8"/>
  <c r="O17" i="8"/>
  <c r="P17" i="8"/>
  <c r="Q17" i="8"/>
  <c r="R17" i="8"/>
  <c r="S17" i="8"/>
  <c r="U17" i="8"/>
  <c r="C18" i="8"/>
  <c r="D18" i="8"/>
  <c r="E18" i="8"/>
  <c r="F18" i="8"/>
  <c r="G18" i="8"/>
  <c r="H18" i="8"/>
  <c r="I18" i="8"/>
  <c r="J18" i="8"/>
  <c r="K18" i="8"/>
  <c r="L18" i="8"/>
  <c r="M18" i="8"/>
  <c r="N18" i="8"/>
  <c r="O18" i="8"/>
  <c r="P18" i="8"/>
  <c r="Q18" i="8"/>
  <c r="R18" i="8"/>
  <c r="S18" i="8"/>
  <c r="U18" i="8"/>
  <c r="C19" i="8"/>
  <c r="D19" i="8"/>
  <c r="E19" i="8"/>
  <c r="F19" i="8"/>
  <c r="G19" i="8"/>
  <c r="H19" i="8"/>
  <c r="I19" i="8"/>
  <c r="J19" i="8"/>
  <c r="K19" i="8"/>
  <c r="L19" i="8"/>
  <c r="M19" i="8"/>
  <c r="N19" i="8"/>
  <c r="O19" i="8"/>
  <c r="P19" i="8"/>
  <c r="Q19" i="8"/>
  <c r="R19" i="8"/>
  <c r="S19" i="8"/>
  <c r="U19" i="8"/>
  <c r="C20" i="8"/>
  <c r="D20" i="8"/>
  <c r="E20" i="8"/>
  <c r="F20" i="8"/>
  <c r="G20" i="8"/>
  <c r="H20" i="8"/>
  <c r="I20" i="8"/>
  <c r="J20" i="8"/>
  <c r="K20" i="8"/>
  <c r="L20" i="8"/>
  <c r="M20" i="8"/>
  <c r="N20" i="8"/>
  <c r="O20" i="8"/>
  <c r="P20" i="8"/>
  <c r="Q20" i="8"/>
  <c r="R20" i="8"/>
  <c r="S20" i="8"/>
  <c r="U20" i="8"/>
  <c r="C21" i="8"/>
  <c r="D21" i="8"/>
  <c r="E21" i="8"/>
  <c r="F21" i="8"/>
  <c r="G21" i="8"/>
  <c r="H21" i="8"/>
  <c r="I21" i="8"/>
  <c r="J21" i="8"/>
  <c r="K21" i="8"/>
  <c r="L21" i="8"/>
  <c r="M21" i="8"/>
  <c r="N21" i="8"/>
  <c r="O21" i="8"/>
  <c r="P21" i="8"/>
  <c r="Q21" i="8"/>
  <c r="R21" i="8"/>
  <c r="S21" i="8"/>
  <c r="U21" i="8"/>
  <c r="C22" i="8"/>
  <c r="D22" i="8"/>
  <c r="E22" i="8"/>
  <c r="F22" i="8"/>
  <c r="G22" i="8"/>
  <c r="H22" i="8"/>
  <c r="I22" i="8"/>
  <c r="J22" i="8"/>
  <c r="K22" i="8"/>
  <c r="L22" i="8"/>
  <c r="M22" i="8"/>
  <c r="N22" i="8"/>
  <c r="O22" i="8"/>
  <c r="P22" i="8"/>
  <c r="Q22" i="8"/>
  <c r="R22" i="8"/>
  <c r="S22" i="8"/>
  <c r="U22" i="8"/>
  <c r="C23" i="8"/>
  <c r="D23" i="8"/>
  <c r="E23" i="8"/>
  <c r="F23" i="8"/>
  <c r="G23" i="8"/>
  <c r="H23" i="8"/>
  <c r="I23" i="8"/>
  <c r="J23" i="8"/>
  <c r="L23" i="8"/>
  <c r="M23" i="8"/>
  <c r="N23" i="8"/>
  <c r="O23" i="8"/>
  <c r="P23" i="8"/>
  <c r="Q23" i="8"/>
  <c r="R23" i="8"/>
  <c r="S23" i="8"/>
  <c r="U23" i="8"/>
  <c r="C24" i="8"/>
  <c r="D24" i="8"/>
  <c r="E24" i="8"/>
  <c r="F24" i="8"/>
  <c r="G24" i="8"/>
  <c r="H24" i="8"/>
  <c r="I24" i="8"/>
  <c r="J24" i="8"/>
  <c r="K24" i="8"/>
  <c r="L24" i="8"/>
  <c r="M24" i="8"/>
  <c r="N24" i="8"/>
  <c r="O24" i="8"/>
  <c r="P24" i="8"/>
  <c r="Q24" i="8"/>
  <c r="R24" i="8"/>
  <c r="S24" i="8"/>
  <c r="U24" i="8"/>
  <c r="C25" i="8"/>
  <c r="D25" i="8"/>
  <c r="E25" i="8"/>
  <c r="F25" i="8"/>
  <c r="G25" i="8"/>
  <c r="H25" i="8"/>
  <c r="I25" i="8"/>
  <c r="J25" i="8"/>
  <c r="K25" i="8"/>
  <c r="M25" i="8"/>
  <c r="N25" i="8"/>
  <c r="O25" i="8"/>
  <c r="P25" i="8"/>
  <c r="Q25" i="8"/>
  <c r="R25" i="8"/>
  <c r="S25" i="8"/>
  <c r="U25" i="8"/>
  <c r="C26" i="8"/>
  <c r="D26" i="8"/>
  <c r="E26" i="8"/>
  <c r="F26" i="8"/>
  <c r="G26" i="8"/>
  <c r="H26" i="8"/>
  <c r="I26" i="8"/>
  <c r="J26" i="8"/>
  <c r="K26" i="8"/>
  <c r="L26" i="8"/>
  <c r="M26" i="8"/>
  <c r="N26" i="8"/>
  <c r="O26" i="8"/>
  <c r="P26" i="8"/>
  <c r="Q26" i="8"/>
  <c r="R26" i="8"/>
  <c r="S26" i="8"/>
  <c r="U26" i="8"/>
  <c r="C27" i="8"/>
  <c r="D27" i="8"/>
  <c r="E27" i="8"/>
  <c r="F27" i="8"/>
  <c r="G27" i="8"/>
  <c r="H27" i="8"/>
  <c r="I27" i="8"/>
  <c r="J27" i="8"/>
  <c r="K27" i="8"/>
  <c r="L27" i="8"/>
  <c r="M27" i="8"/>
  <c r="N27" i="8"/>
  <c r="O27" i="8"/>
  <c r="P27" i="8"/>
  <c r="Q27" i="8"/>
  <c r="R27" i="8"/>
  <c r="S27" i="8"/>
  <c r="U27" i="8"/>
  <c r="C28" i="8"/>
  <c r="D28" i="8"/>
  <c r="E28" i="8"/>
  <c r="F28" i="8"/>
  <c r="G28" i="8"/>
  <c r="H28" i="8"/>
  <c r="I28" i="8"/>
  <c r="J28" i="8"/>
  <c r="L28" i="8"/>
  <c r="M28" i="8"/>
  <c r="N28" i="8"/>
  <c r="O28" i="8"/>
  <c r="P28" i="8"/>
  <c r="Q28" i="8"/>
  <c r="R28" i="8"/>
  <c r="S28" i="8"/>
  <c r="U28" i="8"/>
  <c r="C29" i="8"/>
  <c r="D29" i="8"/>
  <c r="E29" i="8"/>
  <c r="F29" i="8"/>
  <c r="G29" i="8"/>
  <c r="H29" i="8"/>
  <c r="I29" i="8"/>
  <c r="J29" i="8"/>
  <c r="K29" i="8"/>
  <c r="L29" i="8"/>
  <c r="M29" i="8"/>
  <c r="N29" i="8"/>
  <c r="O29" i="8"/>
  <c r="P29" i="8"/>
  <c r="Q29" i="8"/>
  <c r="R29" i="8"/>
  <c r="S29" i="8"/>
  <c r="U29" i="8"/>
  <c r="C30" i="8"/>
  <c r="D30" i="8"/>
  <c r="E30" i="8"/>
  <c r="F30" i="8"/>
  <c r="G30" i="8"/>
  <c r="H30" i="8"/>
  <c r="I30" i="8"/>
  <c r="J30" i="8"/>
  <c r="K30" i="8"/>
  <c r="L30" i="8"/>
  <c r="M30" i="8"/>
  <c r="N30" i="8"/>
  <c r="O30" i="8"/>
  <c r="P30" i="8"/>
  <c r="Q30" i="8"/>
  <c r="R30" i="8"/>
  <c r="S30" i="8"/>
  <c r="U30" i="8"/>
  <c r="C31" i="8"/>
  <c r="D31" i="8"/>
  <c r="E31" i="8"/>
  <c r="F31" i="8"/>
  <c r="G31" i="8"/>
  <c r="H31" i="8"/>
  <c r="I31" i="8"/>
  <c r="J31" i="8"/>
  <c r="K31" i="8"/>
  <c r="L31" i="8"/>
  <c r="M31" i="8"/>
  <c r="N31" i="8"/>
  <c r="O31" i="8"/>
  <c r="P31" i="8"/>
  <c r="Q31" i="8"/>
  <c r="R31" i="8"/>
  <c r="S31" i="8"/>
  <c r="U31" i="8"/>
  <c r="C32" i="8"/>
  <c r="D32" i="8"/>
  <c r="E32" i="8"/>
  <c r="F32" i="8"/>
  <c r="G32" i="8"/>
  <c r="H32" i="8"/>
  <c r="I32" i="8"/>
  <c r="J32" i="8"/>
  <c r="K32" i="8"/>
  <c r="L32" i="8"/>
  <c r="M32" i="8"/>
  <c r="N32" i="8"/>
  <c r="O32" i="8"/>
  <c r="P32" i="8"/>
  <c r="Q32" i="8"/>
  <c r="R32" i="8"/>
  <c r="S32" i="8"/>
  <c r="U32" i="8"/>
  <c r="C33" i="8"/>
  <c r="D33" i="8"/>
  <c r="E33" i="8"/>
  <c r="F33" i="8"/>
  <c r="G33" i="8"/>
  <c r="H33" i="8"/>
  <c r="I33" i="8"/>
  <c r="J33" i="8"/>
  <c r="K33" i="8"/>
  <c r="L33" i="8"/>
  <c r="M33" i="8"/>
  <c r="N33" i="8"/>
  <c r="O33" i="8"/>
  <c r="P33" i="8"/>
  <c r="Q33" i="8"/>
  <c r="R33" i="8"/>
  <c r="S33" i="8"/>
  <c r="U33" i="8"/>
  <c r="C34" i="8"/>
  <c r="D34" i="8"/>
  <c r="E34" i="8"/>
  <c r="F34" i="8"/>
  <c r="G34" i="8"/>
  <c r="H34" i="8"/>
  <c r="I34" i="8"/>
  <c r="J34" i="8"/>
  <c r="K34" i="8"/>
  <c r="L34" i="8"/>
  <c r="N34" i="8"/>
  <c r="O34" i="8"/>
  <c r="P34" i="8"/>
  <c r="Q34" i="8"/>
  <c r="R34" i="8"/>
  <c r="S34" i="8"/>
  <c r="U34" i="8"/>
  <c r="C35" i="8"/>
  <c r="D35" i="8"/>
  <c r="E35" i="8"/>
  <c r="F35" i="8"/>
  <c r="G35" i="8"/>
  <c r="H35" i="8"/>
  <c r="I35" i="8"/>
  <c r="J35" i="8"/>
  <c r="K35" i="8"/>
  <c r="L35" i="8"/>
  <c r="M35" i="8"/>
  <c r="N35" i="8"/>
  <c r="O35" i="8"/>
  <c r="P35" i="8"/>
  <c r="Q35" i="8"/>
  <c r="R35" i="8"/>
  <c r="S35" i="8"/>
  <c r="U35" i="8"/>
  <c r="C36" i="8"/>
  <c r="D36" i="8"/>
  <c r="E36" i="8"/>
  <c r="F36" i="8"/>
  <c r="G36" i="8"/>
  <c r="H36" i="8"/>
  <c r="I36" i="8"/>
  <c r="J36" i="8"/>
  <c r="L36" i="8"/>
  <c r="M36" i="8"/>
  <c r="N36" i="8"/>
  <c r="O36" i="8"/>
  <c r="P36" i="8"/>
  <c r="Q36" i="8"/>
  <c r="R36" i="8"/>
  <c r="S36" i="8"/>
  <c r="U36" i="8"/>
  <c r="C37" i="8"/>
  <c r="D37" i="8"/>
  <c r="E37" i="8"/>
  <c r="F37" i="8"/>
  <c r="G37" i="8"/>
  <c r="H37" i="8"/>
  <c r="I37" i="8"/>
  <c r="J37" i="8"/>
  <c r="K37" i="8"/>
  <c r="L37" i="8"/>
  <c r="M37" i="8"/>
  <c r="N37" i="8"/>
  <c r="O37" i="8"/>
  <c r="P37" i="8"/>
  <c r="Q37" i="8"/>
  <c r="R37" i="8"/>
  <c r="S37" i="8"/>
  <c r="U37" i="8"/>
  <c r="C38" i="8"/>
  <c r="D38" i="8"/>
  <c r="E38" i="8"/>
  <c r="F38" i="8"/>
  <c r="G38" i="8"/>
  <c r="H38" i="8"/>
  <c r="I38" i="8"/>
  <c r="J38" i="8"/>
  <c r="K38" i="8"/>
  <c r="L38" i="8"/>
  <c r="M38" i="8"/>
  <c r="N38" i="8"/>
  <c r="O38" i="8"/>
  <c r="P38" i="8"/>
  <c r="Q38" i="8"/>
  <c r="R38" i="8"/>
  <c r="S38" i="8"/>
  <c r="U38" i="8"/>
  <c r="C39" i="8"/>
  <c r="D39" i="8"/>
  <c r="E39" i="8"/>
  <c r="F39" i="8"/>
  <c r="G39" i="8"/>
  <c r="H39" i="8"/>
  <c r="I39" i="8"/>
  <c r="J39" i="8"/>
  <c r="K39" i="8"/>
  <c r="L39" i="8"/>
  <c r="M39" i="8"/>
  <c r="N39" i="8"/>
  <c r="O39" i="8"/>
  <c r="P39" i="8"/>
  <c r="Q39" i="8"/>
  <c r="R39" i="8"/>
  <c r="S39" i="8"/>
  <c r="U39" i="8"/>
  <c r="C40" i="8"/>
  <c r="D40" i="8"/>
  <c r="E40" i="8"/>
  <c r="F40" i="8"/>
  <c r="G40" i="8"/>
  <c r="H40" i="8"/>
  <c r="I40" i="8"/>
  <c r="J40" i="8"/>
  <c r="L40" i="8"/>
  <c r="M40" i="8"/>
  <c r="N40" i="8"/>
  <c r="O40" i="8"/>
  <c r="P40" i="8"/>
  <c r="Q40" i="8"/>
  <c r="R40" i="8"/>
  <c r="S40" i="8"/>
  <c r="U40" i="8"/>
  <c r="C41" i="8"/>
  <c r="D41" i="8"/>
  <c r="E41" i="8"/>
  <c r="F41" i="8"/>
  <c r="G41" i="8"/>
  <c r="H41" i="8"/>
  <c r="I41" i="8"/>
  <c r="J41" i="8"/>
  <c r="K41" i="8"/>
  <c r="L41" i="8"/>
  <c r="M41" i="8"/>
  <c r="N41" i="8"/>
  <c r="O41" i="8"/>
  <c r="P41" i="8"/>
  <c r="Q41" i="8"/>
  <c r="R41" i="8"/>
  <c r="S41" i="8"/>
  <c r="U41" i="8"/>
  <c r="C42" i="8"/>
  <c r="D42" i="8"/>
  <c r="E42" i="8"/>
  <c r="F42" i="8"/>
  <c r="G42" i="8"/>
  <c r="H42" i="8"/>
  <c r="I42" i="8"/>
  <c r="J42" i="8"/>
  <c r="K42" i="8"/>
  <c r="L42" i="8"/>
  <c r="M42" i="8"/>
  <c r="N42" i="8"/>
  <c r="O42" i="8"/>
  <c r="P42" i="8"/>
  <c r="Q42" i="8"/>
  <c r="R42" i="8"/>
  <c r="S42" i="8"/>
  <c r="U42" i="8"/>
  <c r="C43" i="8"/>
  <c r="D43" i="8"/>
  <c r="E43" i="8"/>
  <c r="F43" i="8"/>
  <c r="G43" i="8"/>
  <c r="H43" i="8"/>
  <c r="I43" i="8"/>
  <c r="J43" i="8"/>
  <c r="L43" i="8"/>
  <c r="M43" i="8"/>
  <c r="N43" i="8"/>
  <c r="O43" i="8"/>
  <c r="P43" i="8"/>
  <c r="Q43" i="8"/>
  <c r="R43" i="8"/>
  <c r="S43" i="8"/>
  <c r="U43" i="8"/>
  <c r="C44" i="8"/>
  <c r="D44" i="8"/>
  <c r="E44" i="8"/>
  <c r="F44" i="8"/>
  <c r="G44" i="8"/>
  <c r="H44" i="8"/>
  <c r="I44" i="8"/>
  <c r="J44" i="8"/>
  <c r="K44" i="8"/>
  <c r="L44" i="8"/>
  <c r="M44" i="8"/>
  <c r="N44" i="8"/>
  <c r="O44" i="8"/>
  <c r="P44" i="8"/>
  <c r="Q44" i="8"/>
  <c r="R44" i="8"/>
  <c r="S44" i="8"/>
  <c r="U44" i="8"/>
  <c r="C45" i="8"/>
  <c r="D45" i="8"/>
  <c r="E45" i="8"/>
  <c r="F45" i="8"/>
  <c r="G45" i="8"/>
  <c r="H45" i="8"/>
  <c r="I45" i="8"/>
  <c r="J45" i="8"/>
  <c r="K45" i="8"/>
  <c r="L45" i="8"/>
  <c r="M45" i="8"/>
  <c r="N45" i="8"/>
  <c r="O45" i="8"/>
  <c r="P45" i="8"/>
  <c r="Q45" i="8"/>
  <c r="R45" i="8"/>
  <c r="S45" i="8"/>
  <c r="U45" i="8"/>
  <c r="C46" i="8"/>
  <c r="D46" i="8"/>
  <c r="E46" i="8"/>
  <c r="F46" i="8"/>
  <c r="G46" i="8"/>
  <c r="H46" i="8"/>
  <c r="I46" i="8"/>
  <c r="J46" i="8"/>
  <c r="K46" i="8"/>
  <c r="L46" i="8"/>
  <c r="M46" i="8"/>
  <c r="N46" i="8"/>
  <c r="O46" i="8"/>
  <c r="P46" i="8"/>
  <c r="Q46" i="8"/>
  <c r="R46" i="8"/>
  <c r="S46" i="8"/>
  <c r="U46" i="8"/>
  <c r="C47" i="8"/>
  <c r="D47" i="8"/>
  <c r="E47" i="8"/>
  <c r="F47" i="8"/>
  <c r="G47" i="8"/>
  <c r="H47" i="8"/>
  <c r="I47" i="8"/>
  <c r="J47" i="8"/>
  <c r="K47" i="8"/>
  <c r="L47" i="8"/>
  <c r="M47" i="8"/>
  <c r="N47" i="8"/>
  <c r="O47" i="8"/>
  <c r="P47" i="8"/>
  <c r="Q47" i="8"/>
  <c r="R47" i="8"/>
  <c r="S47" i="8"/>
  <c r="U47" i="8"/>
  <c r="C48" i="8"/>
  <c r="D48" i="8"/>
  <c r="E48" i="8"/>
  <c r="F48" i="8"/>
  <c r="G48" i="8"/>
  <c r="H48" i="8"/>
  <c r="I48" i="8"/>
  <c r="J48" i="8"/>
  <c r="K48" i="8"/>
  <c r="L48" i="8"/>
  <c r="M48" i="8"/>
  <c r="N48" i="8"/>
  <c r="O48" i="8"/>
  <c r="P48" i="8"/>
  <c r="Q48" i="8"/>
  <c r="R48" i="8"/>
  <c r="S48" i="8"/>
  <c r="U48" i="8"/>
  <c r="C49" i="8"/>
  <c r="D49" i="8"/>
  <c r="E49" i="8"/>
  <c r="F49" i="8"/>
  <c r="G49" i="8"/>
  <c r="H49" i="8"/>
  <c r="I49" i="8"/>
  <c r="J49" i="8"/>
  <c r="K49" i="8"/>
  <c r="L49" i="8"/>
  <c r="M49" i="8"/>
  <c r="N49" i="8"/>
  <c r="O49" i="8"/>
  <c r="P49" i="8"/>
  <c r="Q49" i="8"/>
  <c r="R49" i="8"/>
  <c r="S49" i="8"/>
  <c r="U49" i="8"/>
  <c r="C50" i="8"/>
  <c r="D50" i="8"/>
  <c r="E50" i="8"/>
  <c r="F50" i="8"/>
  <c r="G50" i="8"/>
  <c r="H50" i="8"/>
  <c r="I50" i="8"/>
  <c r="J50" i="8"/>
  <c r="K50" i="8"/>
  <c r="L50" i="8"/>
  <c r="M50" i="8"/>
  <c r="N50" i="8"/>
  <c r="O50" i="8"/>
  <c r="P50" i="8"/>
  <c r="Q50" i="8"/>
  <c r="R50" i="8"/>
  <c r="S50" i="8"/>
  <c r="U50" i="8"/>
  <c r="C51" i="8"/>
  <c r="D51" i="8"/>
  <c r="E51" i="8"/>
  <c r="F51" i="8"/>
  <c r="G51" i="8"/>
  <c r="H51" i="8"/>
  <c r="I51" i="8"/>
  <c r="J51" i="8"/>
  <c r="K51" i="8"/>
  <c r="L51" i="8"/>
  <c r="M51" i="8"/>
  <c r="N51" i="8"/>
  <c r="O51" i="8"/>
  <c r="P51" i="8"/>
  <c r="Q51" i="8"/>
  <c r="R51" i="8"/>
  <c r="S51" i="8"/>
  <c r="U51" i="8"/>
  <c r="C52" i="8"/>
  <c r="D52" i="8"/>
  <c r="E52" i="8"/>
  <c r="F52" i="8"/>
  <c r="G52" i="8"/>
  <c r="H52" i="8"/>
  <c r="I52" i="8"/>
  <c r="J52" i="8"/>
  <c r="L52" i="8"/>
  <c r="M52" i="8"/>
  <c r="N52" i="8"/>
  <c r="O52" i="8"/>
  <c r="P52" i="8"/>
  <c r="Q52" i="8"/>
  <c r="R52" i="8"/>
  <c r="S52" i="8"/>
  <c r="U52" i="8"/>
  <c r="C53" i="8"/>
  <c r="D53" i="8"/>
  <c r="E53" i="8"/>
  <c r="F53" i="8"/>
  <c r="G53" i="8"/>
  <c r="H53" i="8"/>
  <c r="I53" i="8"/>
  <c r="J53" i="8"/>
  <c r="N53" i="8"/>
  <c r="O53" i="8"/>
  <c r="P53" i="8"/>
  <c r="Q53" i="8"/>
  <c r="R53" i="8"/>
  <c r="S53" i="8"/>
  <c r="U53" i="8"/>
  <c r="C54" i="8"/>
  <c r="D54" i="8"/>
  <c r="E54" i="8"/>
  <c r="F54" i="8"/>
  <c r="G54" i="8"/>
  <c r="H54" i="8"/>
  <c r="I54" i="8"/>
  <c r="J54" i="8"/>
  <c r="L54" i="8"/>
  <c r="M54" i="8"/>
  <c r="N54" i="8"/>
  <c r="O54" i="8"/>
  <c r="P54" i="8"/>
  <c r="Q54" i="8"/>
  <c r="R54" i="8"/>
  <c r="S54" i="8"/>
  <c r="U54" i="8"/>
  <c r="C55" i="8"/>
  <c r="D55" i="8"/>
  <c r="E55" i="8"/>
  <c r="F55" i="8"/>
  <c r="G55" i="8"/>
  <c r="H55" i="8"/>
  <c r="I55" i="8"/>
  <c r="J55" i="8"/>
  <c r="L55" i="8"/>
  <c r="M55" i="8"/>
  <c r="N55" i="8"/>
  <c r="O55" i="8"/>
  <c r="P55" i="8"/>
  <c r="Q55" i="8"/>
  <c r="R55" i="8"/>
  <c r="S55" i="8"/>
  <c r="U55" i="8"/>
  <c r="C56" i="8"/>
  <c r="D56" i="8"/>
  <c r="E56" i="8"/>
  <c r="F56" i="8"/>
  <c r="G56" i="8"/>
  <c r="H56" i="8"/>
  <c r="I56" i="8"/>
  <c r="J56" i="8"/>
  <c r="K56" i="8"/>
  <c r="L56" i="8"/>
  <c r="M56" i="8"/>
  <c r="N56" i="8"/>
  <c r="O56" i="8"/>
  <c r="P56" i="8"/>
  <c r="Q56" i="8"/>
  <c r="R56" i="8"/>
  <c r="S56" i="8"/>
  <c r="U56" i="8"/>
  <c r="C57" i="8"/>
  <c r="D57" i="8"/>
  <c r="E57" i="8"/>
  <c r="F57" i="8"/>
  <c r="G57" i="8"/>
  <c r="H57" i="8"/>
  <c r="I57" i="8"/>
  <c r="J57" i="8"/>
  <c r="L57" i="8"/>
  <c r="M57" i="8"/>
  <c r="N57" i="8"/>
  <c r="O57" i="8"/>
  <c r="P57" i="8"/>
  <c r="Q57" i="8"/>
  <c r="R57" i="8"/>
  <c r="S57" i="8"/>
  <c r="U57" i="8"/>
  <c r="C58" i="8"/>
  <c r="D58" i="8"/>
  <c r="E58" i="8"/>
  <c r="F58" i="8"/>
  <c r="G58" i="8"/>
  <c r="H58" i="8"/>
  <c r="I58" i="8"/>
  <c r="J58" i="8"/>
  <c r="L58" i="8"/>
  <c r="M58" i="8"/>
  <c r="N58" i="8"/>
  <c r="O58" i="8"/>
  <c r="P58" i="8"/>
  <c r="Q58" i="8"/>
  <c r="R58" i="8"/>
  <c r="S58" i="8"/>
  <c r="U58" i="8"/>
  <c r="C59" i="8"/>
  <c r="D59" i="8"/>
  <c r="E59" i="8"/>
  <c r="F59" i="8"/>
  <c r="G59" i="8"/>
  <c r="H59" i="8"/>
  <c r="I59" i="8"/>
  <c r="J59" i="8"/>
  <c r="L59" i="8"/>
  <c r="M59" i="8"/>
  <c r="N59" i="8"/>
  <c r="O59" i="8"/>
  <c r="P59" i="8"/>
  <c r="Q59" i="8"/>
  <c r="R59" i="8"/>
  <c r="S59" i="8"/>
  <c r="U59" i="8"/>
  <c r="C60" i="8"/>
  <c r="D60" i="8"/>
  <c r="E60" i="8"/>
  <c r="F60" i="8"/>
  <c r="G60" i="8"/>
  <c r="H60" i="8"/>
  <c r="I60" i="8"/>
  <c r="J60" i="8"/>
  <c r="L60" i="8"/>
  <c r="M60" i="8"/>
  <c r="N60" i="8"/>
  <c r="O60" i="8"/>
  <c r="P60" i="8"/>
  <c r="Q60" i="8"/>
  <c r="R60" i="8"/>
  <c r="S60" i="8"/>
  <c r="U60" i="8"/>
  <c r="C61" i="8"/>
  <c r="D61" i="8"/>
  <c r="E61" i="8"/>
  <c r="F61" i="8"/>
  <c r="G61" i="8"/>
  <c r="H61" i="8"/>
  <c r="I61" i="8"/>
  <c r="J61" i="8"/>
  <c r="K61" i="8"/>
  <c r="L61" i="8"/>
  <c r="M61" i="8"/>
  <c r="N61" i="8"/>
  <c r="O61" i="8"/>
  <c r="P61" i="8"/>
  <c r="Q61" i="8"/>
  <c r="R61" i="8"/>
  <c r="S61" i="8"/>
  <c r="U61" i="8"/>
  <c r="C62" i="8"/>
  <c r="D62" i="8"/>
  <c r="E62" i="8"/>
  <c r="F62" i="8"/>
  <c r="G62" i="8"/>
  <c r="H62" i="8"/>
  <c r="I62" i="8"/>
  <c r="J62" i="8"/>
  <c r="L62" i="8"/>
  <c r="M62" i="8"/>
  <c r="N62" i="8"/>
  <c r="O62" i="8"/>
  <c r="P62" i="8"/>
  <c r="Q62" i="8"/>
  <c r="R62" i="8"/>
  <c r="S62" i="8"/>
  <c r="U62" i="8"/>
  <c r="C63" i="8"/>
  <c r="D63" i="8"/>
  <c r="E63" i="8"/>
  <c r="F63" i="8"/>
  <c r="G63" i="8"/>
  <c r="H63" i="8"/>
  <c r="I63" i="8"/>
  <c r="J63" i="8"/>
  <c r="L63" i="8"/>
  <c r="M63" i="8"/>
  <c r="N63" i="8"/>
  <c r="O63" i="8"/>
  <c r="P63" i="8"/>
  <c r="Q63" i="8"/>
  <c r="R63" i="8"/>
  <c r="S63" i="8"/>
  <c r="U63" i="8"/>
  <c r="C64" i="8"/>
  <c r="D64" i="8"/>
  <c r="E64" i="8"/>
  <c r="F64" i="8"/>
  <c r="G64" i="8"/>
  <c r="H64" i="8"/>
  <c r="I64" i="8"/>
  <c r="J64" i="8"/>
  <c r="N64" i="8"/>
  <c r="O64" i="8"/>
  <c r="P64" i="8"/>
  <c r="Q64" i="8"/>
  <c r="R64" i="8"/>
  <c r="S64" i="8"/>
  <c r="U64" i="8"/>
  <c r="C65" i="8"/>
  <c r="D65" i="8"/>
  <c r="E65" i="8"/>
  <c r="F65" i="8"/>
  <c r="G65" i="8"/>
  <c r="H65" i="8"/>
  <c r="I65" i="8"/>
  <c r="J65" i="8"/>
  <c r="K65" i="8"/>
  <c r="L65" i="8"/>
  <c r="M65" i="8"/>
  <c r="N65" i="8"/>
  <c r="O65" i="8"/>
  <c r="P65" i="8"/>
  <c r="Q65" i="8"/>
  <c r="R65" i="8"/>
  <c r="S65" i="8"/>
  <c r="U65" i="8"/>
  <c r="C66" i="8"/>
  <c r="D66" i="8"/>
  <c r="E66" i="8"/>
  <c r="F66" i="8"/>
  <c r="G66" i="8"/>
  <c r="H66" i="8"/>
  <c r="I66" i="8"/>
  <c r="J66" i="8"/>
  <c r="K66" i="8"/>
  <c r="L66" i="8"/>
  <c r="M66" i="8"/>
  <c r="N66" i="8"/>
  <c r="O66" i="8"/>
  <c r="P66" i="8"/>
  <c r="Q66" i="8"/>
  <c r="R66" i="8"/>
  <c r="S66" i="8"/>
  <c r="U66" i="8"/>
  <c r="C67" i="8"/>
  <c r="D67" i="8"/>
  <c r="E67" i="8"/>
  <c r="F67" i="8"/>
  <c r="G67" i="8"/>
  <c r="H67" i="8"/>
  <c r="I67" i="8"/>
  <c r="J67" i="8"/>
  <c r="K67" i="8"/>
  <c r="L67" i="8"/>
  <c r="M67" i="8"/>
  <c r="N67" i="8"/>
  <c r="O67" i="8"/>
  <c r="P67" i="8"/>
  <c r="Q67" i="8"/>
  <c r="R67" i="8"/>
  <c r="S67" i="8"/>
  <c r="U67" i="8"/>
  <c r="C68" i="8"/>
  <c r="D68" i="8"/>
  <c r="E68" i="8"/>
  <c r="F68" i="8"/>
  <c r="G68" i="8"/>
  <c r="H68" i="8"/>
  <c r="I68" i="8"/>
  <c r="J68" i="8"/>
  <c r="K68" i="8"/>
  <c r="L68" i="8"/>
  <c r="M68" i="8"/>
  <c r="N68" i="8"/>
  <c r="O68" i="8"/>
  <c r="P68" i="8"/>
  <c r="Q68" i="8"/>
  <c r="R68" i="8"/>
  <c r="S68" i="8"/>
  <c r="U68" i="8"/>
  <c r="C69" i="8"/>
  <c r="D69" i="8"/>
  <c r="E69" i="8"/>
  <c r="F69" i="8"/>
  <c r="G69" i="8"/>
  <c r="H69" i="8"/>
  <c r="I69" i="8"/>
  <c r="J69" i="8"/>
  <c r="K69" i="8"/>
  <c r="L69" i="8"/>
  <c r="M69" i="8"/>
  <c r="N69" i="8"/>
  <c r="O69" i="8"/>
  <c r="P69" i="8"/>
  <c r="Q69" i="8"/>
  <c r="R69" i="8"/>
  <c r="S69" i="8"/>
  <c r="U69" i="8"/>
  <c r="C70" i="8"/>
  <c r="D70" i="8"/>
  <c r="E70" i="8"/>
  <c r="F70" i="8"/>
  <c r="G70" i="8"/>
  <c r="H70" i="8"/>
  <c r="I70" i="8"/>
  <c r="J70" i="8"/>
  <c r="K70" i="8"/>
  <c r="L70" i="8"/>
  <c r="M70" i="8"/>
  <c r="N70" i="8"/>
  <c r="O70" i="8"/>
  <c r="P70" i="8"/>
  <c r="Q70" i="8"/>
  <c r="R70" i="8"/>
  <c r="S70" i="8"/>
  <c r="U70" i="8"/>
  <c r="C94" i="8"/>
  <c r="D94" i="8"/>
  <c r="E94" i="8"/>
  <c r="F94" i="8"/>
  <c r="G94" i="8"/>
  <c r="H94" i="8"/>
  <c r="I94" i="8"/>
  <c r="J94" i="8"/>
  <c r="K94" i="8"/>
  <c r="L94" i="8"/>
  <c r="M94" i="8"/>
  <c r="N94" i="8"/>
  <c r="O94" i="8"/>
  <c r="P94" i="8"/>
  <c r="Q94" i="8"/>
  <c r="R94" i="8"/>
  <c r="S94" i="8"/>
  <c r="U94" i="8"/>
  <c r="C95" i="8"/>
  <c r="D95" i="8"/>
  <c r="E95" i="8"/>
  <c r="F95" i="8"/>
  <c r="G95" i="8"/>
  <c r="H95" i="8"/>
  <c r="I95" i="8"/>
  <c r="J95" i="8"/>
  <c r="K95" i="8"/>
  <c r="L95" i="8"/>
  <c r="M95" i="8"/>
  <c r="N95" i="8"/>
  <c r="O95" i="8"/>
  <c r="P95" i="8"/>
  <c r="Q95" i="8"/>
  <c r="R95" i="8"/>
  <c r="S95" i="8"/>
  <c r="U95" i="8"/>
  <c r="C96" i="8"/>
  <c r="D96" i="8"/>
  <c r="E96" i="8"/>
  <c r="F96" i="8"/>
  <c r="G96" i="8"/>
  <c r="H96" i="8"/>
  <c r="I96" i="8"/>
  <c r="J96" i="8"/>
  <c r="K96" i="8"/>
  <c r="L96" i="8"/>
  <c r="M96" i="8"/>
  <c r="N96" i="8"/>
  <c r="O96" i="8"/>
  <c r="P96" i="8"/>
  <c r="Q96" i="8"/>
  <c r="R96" i="8"/>
  <c r="S96" i="8"/>
  <c r="U96" i="8"/>
  <c r="C97" i="8"/>
  <c r="D97" i="8"/>
  <c r="E97" i="8"/>
  <c r="F97" i="8"/>
  <c r="G97" i="8"/>
  <c r="H97" i="8"/>
  <c r="I97" i="8"/>
  <c r="J97" i="8"/>
  <c r="L97" i="8"/>
  <c r="M97" i="8"/>
  <c r="N97" i="8"/>
  <c r="O97" i="8"/>
  <c r="P97" i="8"/>
  <c r="Q97" i="8"/>
  <c r="R97" i="8"/>
  <c r="S97" i="8"/>
  <c r="U97" i="8"/>
  <c r="C98" i="8"/>
  <c r="D98" i="8"/>
  <c r="E98" i="8"/>
  <c r="F98" i="8"/>
  <c r="G98" i="8"/>
  <c r="H98" i="8"/>
  <c r="I98" i="8"/>
  <c r="J98" i="8"/>
  <c r="L98" i="8"/>
  <c r="M98" i="8"/>
  <c r="N98" i="8"/>
  <c r="O98" i="8"/>
  <c r="P98" i="8"/>
  <c r="Q98" i="8"/>
  <c r="R98" i="8"/>
  <c r="S98" i="8"/>
  <c r="U98" i="8"/>
  <c r="C99" i="8"/>
  <c r="D99" i="8"/>
  <c r="E99" i="8"/>
  <c r="F99" i="8"/>
  <c r="G99" i="8"/>
  <c r="H99" i="8"/>
  <c r="I99" i="8"/>
  <c r="J99" i="8"/>
  <c r="K99" i="8"/>
  <c r="M99" i="8"/>
  <c r="N99" i="8"/>
  <c r="O99" i="8"/>
  <c r="Q99" i="8"/>
  <c r="R99" i="8"/>
  <c r="S99" i="8"/>
  <c r="U99" i="8"/>
  <c r="C100" i="8"/>
  <c r="D100" i="8"/>
  <c r="E100" i="8"/>
  <c r="F100" i="8"/>
  <c r="G100" i="8"/>
  <c r="H100" i="8"/>
  <c r="I100" i="8"/>
  <c r="J100" i="8"/>
  <c r="K100" i="8"/>
  <c r="L100" i="8"/>
  <c r="M100" i="8"/>
  <c r="N100" i="8"/>
  <c r="O100" i="8"/>
  <c r="P100" i="8"/>
  <c r="Q100" i="8"/>
  <c r="R100" i="8"/>
  <c r="S100" i="8"/>
  <c r="U100" i="8"/>
  <c r="C101" i="8"/>
  <c r="D101" i="8"/>
  <c r="E101" i="8"/>
  <c r="F101" i="8"/>
  <c r="G101" i="8"/>
  <c r="H101" i="8"/>
  <c r="I101" i="8"/>
  <c r="J101" i="8"/>
  <c r="K101" i="8"/>
  <c r="L101" i="8"/>
  <c r="M101" i="8"/>
  <c r="N101" i="8"/>
  <c r="O101" i="8"/>
  <c r="P101" i="8"/>
  <c r="Q101" i="8"/>
  <c r="R101" i="8"/>
  <c r="S101" i="8"/>
  <c r="U101" i="8"/>
  <c r="C102" i="8"/>
  <c r="D102" i="8"/>
  <c r="E102" i="8"/>
  <c r="F102" i="8"/>
  <c r="G102" i="8"/>
  <c r="H102" i="8"/>
  <c r="I102" i="8"/>
  <c r="J102" i="8"/>
  <c r="K102" i="8"/>
  <c r="L102" i="8"/>
  <c r="M102" i="8"/>
  <c r="N102" i="8"/>
  <c r="O102" i="8"/>
  <c r="P102" i="8"/>
  <c r="Q102" i="8"/>
  <c r="R102" i="8"/>
  <c r="S102" i="8"/>
  <c r="U102" i="8"/>
  <c r="C103" i="8"/>
  <c r="D103" i="8"/>
  <c r="E103" i="8"/>
  <c r="F103" i="8"/>
  <c r="G103" i="8"/>
  <c r="H103" i="8"/>
  <c r="I103" i="8"/>
  <c r="J103" i="8"/>
  <c r="K103" i="8"/>
  <c r="L103" i="8"/>
  <c r="M103" i="8"/>
  <c r="N103" i="8"/>
  <c r="O103" i="8"/>
  <c r="P103" i="8"/>
  <c r="Q103" i="8"/>
  <c r="R103" i="8"/>
  <c r="S103" i="8"/>
  <c r="U103" i="8"/>
  <c r="C104" i="8"/>
  <c r="D104" i="8"/>
  <c r="E104" i="8"/>
  <c r="F104" i="8"/>
  <c r="G104" i="8"/>
  <c r="H104" i="8"/>
  <c r="I104" i="8"/>
  <c r="J104" i="8"/>
  <c r="K104" i="8"/>
  <c r="L104" i="8"/>
  <c r="M104" i="8"/>
  <c r="N104" i="8"/>
  <c r="O104" i="8"/>
  <c r="P104" i="8"/>
  <c r="Q104" i="8"/>
  <c r="R104" i="8"/>
  <c r="S104" i="8"/>
  <c r="U104" i="8"/>
  <c r="C105" i="8"/>
  <c r="D105" i="8"/>
  <c r="E105" i="8"/>
  <c r="F105" i="8"/>
  <c r="G105" i="8"/>
  <c r="H105" i="8"/>
  <c r="I105" i="8"/>
  <c r="J105" i="8"/>
  <c r="K105" i="8"/>
  <c r="L105" i="8"/>
  <c r="M105" i="8"/>
  <c r="N105" i="8"/>
  <c r="O105" i="8"/>
  <c r="P105" i="8"/>
  <c r="Q105" i="8"/>
  <c r="R105" i="8"/>
  <c r="S105" i="8"/>
  <c r="U105" i="8"/>
  <c r="C106" i="8"/>
  <c r="D106" i="8"/>
  <c r="E106" i="8"/>
  <c r="F106" i="8"/>
  <c r="G106" i="8"/>
  <c r="H106" i="8"/>
  <c r="I106" i="8"/>
  <c r="J106" i="8"/>
  <c r="K106" i="8"/>
  <c r="L106" i="8"/>
  <c r="M106" i="8"/>
  <c r="N106" i="8"/>
  <c r="O106" i="8"/>
  <c r="P106" i="8"/>
  <c r="Q106" i="8"/>
  <c r="R106" i="8"/>
  <c r="S106" i="8"/>
  <c r="U106" i="8"/>
  <c r="C107" i="8"/>
  <c r="D107" i="8"/>
  <c r="E107" i="8"/>
  <c r="F107" i="8"/>
  <c r="G107" i="8"/>
  <c r="H107" i="8"/>
  <c r="I107" i="8"/>
  <c r="J107" i="8"/>
  <c r="K107" i="8"/>
  <c r="L107" i="8"/>
  <c r="M107" i="8"/>
  <c r="N107" i="8"/>
  <c r="O107" i="8"/>
  <c r="P107" i="8"/>
  <c r="Q107" i="8"/>
  <c r="R107" i="8"/>
  <c r="S107" i="8"/>
  <c r="U107" i="8"/>
  <c r="C108" i="8"/>
  <c r="D108" i="8"/>
  <c r="E108" i="8"/>
  <c r="F108" i="8"/>
  <c r="G108" i="8"/>
  <c r="H108" i="8"/>
  <c r="I108" i="8"/>
  <c r="J108" i="8"/>
  <c r="K108" i="8"/>
  <c r="L108" i="8"/>
  <c r="M108" i="8"/>
  <c r="N108" i="8"/>
  <c r="O108" i="8"/>
  <c r="P108" i="8"/>
  <c r="Q108" i="8"/>
  <c r="R108" i="8"/>
  <c r="S108" i="8"/>
  <c r="U108" i="8"/>
  <c r="C5" i="8"/>
  <c r="D5" i="8"/>
  <c r="E5" i="8"/>
  <c r="F5" i="8"/>
  <c r="G5" i="8"/>
  <c r="H5" i="8"/>
  <c r="I5" i="8"/>
  <c r="J5" i="8"/>
  <c r="K5" i="8"/>
  <c r="L5" i="8"/>
  <c r="M5" i="8"/>
  <c r="N5" i="8"/>
  <c r="O5" i="8"/>
  <c r="P5" i="8"/>
  <c r="Q5" i="8"/>
  <c r="R5" i="8"/>
  <c r="S5" i="8"/>
  <c r="U5" i="8"/>
  <c r="A5" i="8"/>
  <c r="C136" i="8"/>
  <c r="D136" i="8"/>
  <c r="E136" i="8"/>
  <c r="F136" i="8"/>
  <c r="G136" i="8"/>
  <c r="H136" i="8"/>
  <c r="I136" i="8"/>
  <c r="J136" i="8"/>
  <c r="Q136" i="8"/>
  <c r="R136" i="8"/>
  <c r="S136" i="8"/>
  <c r="U136" i="8"/>
  <c r="N136" i="1"/>
  <c r="O136" i="1"/>
  <c r="N136" i="8" l="1"/>
  <c r="O136" i="8"/>
  <c r="X129" i="1"/>
  <c r="I129" i="21" s="1"/>
  <c r="Y98" i="1"/>
  <c r="K98" i="21" s="1"/>
  <c r="K98" i="1"/>
  <c r="U13" i="21"/>
  <c r="U15" i="21"/>
  <c r="U35" i="21"/>
  <c r="U47" i="21"/>
  <c r="U107" i="21"/>
  <c r="U121" i="21"/>
  <c r="U124" i="21"/>
  <c r="U5" i="21"/>
  <c r="T13" i="21"/>
  <c r="T47" i="21"/>
  <c r="T107" i="21"/>
  <c r="T121" i="21"/>
  <c r="T124" i="21"/>
  <c r="T5" i="21"/>
  <c r="E13" i="21"/>
  <c r="G13" i="21"/>
  <c r="I13" i="21"/>
  <c r="K13" i="21"/>
  <c r="M13" i="21"/>
  <c r="O13" i="21"/>
  <c r="Q13" i="21"/>
  <c r="S13" i="21"/>
  <c r="E15" i="21"/>
  <c r="G15" i="21"/>
  <c r="I15" i="21"/>
  <c r="K15" i="21"/>
  <c r="M15" i="21"/>
  <c r="O15" i="21"/>
  <c r="Q15" i="21"/>
  <c r="S15" i="21"/>
  <c r="E35" i="21"/>
  <c r="G35" i="21"/>
  <c r="K35" i="21"/>
  <c r="O35" i="21"/>
  <c r="Q35" i="21"/>
  <c r="S35" i="21"/>
  <c r="E47" i="21"/>
  <c r="G47" i="21"/>
  <c r="I47" i="21"/>
  <c r="K47" i="21"/>
  <c r="M47" i="21"/>
  <c r="O47" i="21"/>
  <c r="Q47" i="21"/>
  <c r="S47" i="21"/>
  <c r="E107" i="21"/>
  <c r="G107" i="21"/>
  <c r="I107" i="21"/>
  <c r="K107" i="21"/>
  <c r="M107" i="21"/>
  <c r="O107" i="21"/>
  <c r="Q107" i="21"/>
  <c r="S107" i="21"/>
  <c r="E121" i="21"/>
  <c r="G121" i="21"/>
  <c r="I121" i="21"/>
  <c r="M121" i="21"/>
  <c r="Q121" i="21"/>
  <c r="S121" i="21"/>
  <c r="E124" i="21"/>
  <c r="O124" i="21"/>
  <c r="Q124" i="21"/>
  <c r="S124" i="21"/>
  <c r="S5" i="21"/>
  <c r="Q5" i="21"/>
  <c r="O5" i="21"/>
  <c r="M5" i="21"/>
  <c r="K5" i="21"/>
  <c r="I5" i="21"/>
  <c r="G5" i="21"/>
  <c r="E5" i="21"/>
  <c r="H129" i="21" l="1"/>
  <c r="K98" i="8"/>
  <c r="T98" i="21"/>
  <c r="S112" i="21"/>
  <c r="E112" i="21"/>
  <c r="T112" i="21"/>
  <c r="Q112" i="21"/>
  <c r="U112" i="21"/>
  <c r="U61" i="21"/>
  <c r="U56" i="21"/>
  <c r="T7" i="21"/>
  <c r="U10" i="21"/>
  <c r="U51" i="21"/>
  <c r="U38" i="21"/>
  <c r="U27" i="21"/>
  <c r="T100" i="21"/>
  <c r="S100" i="21"/>
  <c r="S95" i="21"/>
  <c r="S66" i="21"/>
  <c r="K66" i="21"/>
  <c r="S61" i="21"/>
  <c r="S56" i="21"/>
  <c r="S51" i="21"/>
  <c r="S41" i="21"/>
  <c r="K41" i="21"/>
  <c r="S38" i="21"/>
  <c r="K38" i="21"/>
  <c r="S30" i="21"/>
  <c r="K30" i="21"/>
  <c r="S27" i="21"/>
  <c r="K27" i="21"/>
  <c r="S21" i="21"/>
  <c r="K21" i="21"/>
  <c r="S10" i="21"/>
  <c r="K10" i="21"/>
  <c r="S7" i="21"/>
  <c r="K7" i="21"/>
  <c r="U21" i="21"/>
  <c r="Q21" i="21"/>
  <c r="I21" i="21"/>
  <c r="Q10" i="21"/>
  <c r="I10" i="21"/>
  <c r="Q7" i="21"/>
  <c r="I7" i="21"/>
  <c r="U66" i="21"/>
  <c r="U41" i="21"/>
  <c r="U30" i="21"/>
  <c r="I95" i="21"/>
  <c r="I66" i="21"/>
  <c r="I61" i="21"/>
  <c r="Q56" i="21"/>
  <c r="I51" i="21"/>
  <c r="I41" i="21"/>
  <c r="I30" i="21"/>
  <c r="I27" i="21"/>
  <c r="G95" i="21"/>
  <c r="O66" i="21"/>
  <c r="G66" i="21"/>
  <c r="G61" i="21"/>
  <c r="G56" i="21"/>
  <c r="G51" i="21"/>
  <c r="O41" i="21"/>
  <c r="G41" i="21"/>
  <c r="O38" i="21"/>
  <c r="G38" i="21"/>
  <c r="O30" i="21"/>
  <c r="G30" i="21"/>
  <c r="O27" i="21"/>
  <c r="G27" i="21"/>
  <c r="O21" i="21"/>
  <c r="G21" i="21"/>
  <c r="O10" i="21"/>
  <c r="G10" i="21"/>
  <c r="O7" i="21"/>
  <c r="G7" i="21"/>
  <c r="T10" i="21"/>
  <c r="F5" i="21"/>
  <c r="U100" i="21"/>
  <c r="U7" i="21"/>
  <c r="Q100" i="21"/>
  <c r="Q95" i="21"/>
  <c r="Q66" i="21"/>
  <c r="Q61" i="21"/>
  <c r="I56" i="21"/>
  <c r="Q41" i="21"/>
  <c r="Q38" i="21"/>
  <c r="Q30" i="21"/>
  <c r="Q27" i="21"/>
  <c r="M95" i="21"/>
  <c r="E95" i="21"/>
  <c r="M66" i="21"/>
  <c r="E66" i="21"/>
  <c r="M61" i="21"/>
  <c r="E61" i="21"/>
  <c r="M56" i="21"/>
  <c r="E56" i="21"/>
  <c r="E51" i="21"/>
  <c r="M41" i="21"/>
  <c r="E41" i="21"/>
  <c r="E38" i="21"/>
  <c r="M30" i="21"/>
  <c r="E30" i="21"/>
  <c r="M27" i="21"/>
  <c r="E27" i="21"/>
  <c r="M21" i="21"/>
  <c r="E21" i="21"/>
  <c r="M10" i="21"/>
  <c r="E10" i="21"/>
  <c r="M7" i="21"/>
  <c r="E7" i="21"/>
  <c r="T66" i="21"/>
  <c r="T30" i="21"/>
  <c r="F107" i="21"/>
  <c r="F13" i="21"/>
  <c r="R121" i="21"/>
  <c r="P121" i="21"/>
  <c r="L121" i="21"/>
  <c r="F121" i="21"/>
  <c r="R47" i="21"/>
  <c r="P47" i="21"/>
  <c r="N47" i="21"/>
  <c r="L47" i="21"/>
  <c r="F47" i="21"/>
  <c r="H47" i="21"/>
  <c r="D121" i="21"/>
  <c r="H121" i="21"/>
  <c r="J47" i="21"/>
  <c r="D47" i="21"/>
  <c r="P124" i="21"/>
  <c r="R124" i="21"/>
  <c r="N124" i="21"/>
  <c r="P107" i="21"/>
  <c r="R107" i="21"/>
  <c r="N107" i="21"/>
  <c r="L107" i="21"/>
  <c r="J107" i="21"/>
  <c r="H107" i="21"/>
  <c r="D124" i="21"/>
  <c r="D107" i="21"/>
  <c r="P5" i="21"/>
  <c r="R5" i="21"/>
  <c r="L5" i="21"/>
  <c r="N5" i="21"/>
  <c r="H5" i="21"/>
  <c r="J5" i="21"/>
  <c r="D13" i="21"/>
  <c r="P13" i="21"/>
  <c r="R13" i="21"/>
  <c r="L13" i="21"/>
  <c r="N13" i="21"/>
  <c r="H13" i="21"/>
  <c r="J13" i="21"/>
  <c r="D5" i="21"/>
  <c r="Y54" i="1"/>
  <c r="K54" i="21" s="1"/>
  <c r="L98" i="21" l="1"/>
  <c r="D98" i="21"/>
  <c r="P98" i="21"/>
  <c r="N98" i="21"/>
  <c r="H98" i="21"/>
  <c r="R98" i="21"/>
  <c r="F98" i="21"/>
  <c r="J98" i="21"/>
  <c r="D112" i="21"/>
  <c r="R112" i="21"/>
  <c r="P112" i="21"/>
  <c r="F10" i="21"/>
  <c r="R10" i="21"/>
  <c r="D10" i="21"/>
  <c r="D66" i="21"/>
  <c r="D7" i="21"/>
  <c r="P10" i="21"/>
  <c r="J10" i="21"/>
  <c r="D30" i="21"/>
  <c r="L7" i="21"/>
  <c r="F66" i="21"/>
  <c r="H66" i="21"/>
  <c r="N10" i="21"/>
  <c r="J30" i="21"/>
  <c r="L66" i="21"/>
  <c r="R66" i="21"/>
  <c r="P7" i="21"/>
  <c r="P100" i="21"/>
  <c r="N30" i="21"/>
  <c r="P66" i="21"/>
  <c r="J7" i="21"/>
  <c r="F30" i="21"/>
  <c r="P30" i="21"/>
  <c r="N66" i="21"/>
  <c r="H7" i="21"/>
  <c r="N7" i="21"/>
  <c r="R100" i="21"/>
  <c r="H30" i="21"/>
  <c r="L10" i="21"/>
  <c r="L30" i="21"/>
  <c r="R30" i="21"/>
  <c r="J66" i="21"/>
  <c r="F7" i="21"/>
  <c r="R7" i="21"/>
  <c r="H10" i="21"/>
  <c r="L64" i="1"/>
  <c r="L53" i="1"/>
  <c r="L53" i="8" s="1"/>
  <c r="Y53" i="1"/>
  <c r="K53" i="21" s="1"/>
  <c r="Z55" i="1"/>
  <c r="M55" i="21" s="1"/>
  <c r="M51" i="21" l="1"/>
  <c r="I47" i="34"/>
  <c r="G47" i="34"/>
  <c r="J47" i="34"/>
  <c r="M47" i="34"/>
  <c r="L47" i="34"/>
  <c r="H47" i="34"/>
  <c r="K47" i="34"/>
  <c r="M53" i="1"/>
  <c r="M64" i="1"/>
  <c r="M64" i="8" s="1"/>
  <c r="L64" i="8"/>
  <c r="Y62" i="1"/>
  <c r="K62" i="21" s="1"/>
  <c r="K62" i="1"/>
  <c r="T62" i="21" s="1"/>
  <c r="R62" i="21" l="1"/>
  <c r="F62" i="21"/>
  <c r="N62" i="21"/>
  <c r="L62" i="21"/>
  <c r="P62" i="21"/>
  <c r="D62" i="21"/>
  <c r="H62" i="21"/>
  <c r="J62" i="21"/>
  <c r="K61" i="21"/>
  <c r="K64" i="1"/>
  <c r="T64" i="21" s="1"/>
  <c r="M53" i="8"/>
  <c r="M136" i="8" s="1"/>
  <c r="M136" i="1"/>
  <c r="K62" i="8"/>
  <c r="O61" i="21"/>
  <c r="Q51" i="21"/>
  <c r="K63" i="1"/>
  <c r="T63" i="21" s="1"/>
  <c r="K64" i="8" l="1"/>
  <c r="N64" i="21"/>
  <c r="J64" i="21"/>
  <c r="R64" i="21"/>
  <c r="F64" i="21"/>
  <c r="D64" i="21"/>
  <c r="P64" i="21"/>
  <c r="H64" i="21"/>
  <c r="L64" i="21"/>
  <c r="P63" i="21"/>
  <c r="D63" i="21"/>
  <c r="H63" i="21"/>
  <c r="L63" i="21"/>
  <c r="N63" i="21"/>
  <c r="R63" i="21"/>
  <c r="F63" i="21"/>
  <c r="J63" i="21"/>
  <c r="K63" i="8"/>
  <c r="T61" i="21"/>
  <c r="Y52" i="1"/>
  <c r="K52" i="21" s="1"/>
  <c r="K51" i="21" l="1"/>
  <c r="R61" i="21"/>
  <c r="L61" i="21"/>
  <c r="P61" i="21"/>
  <c r="F61" i="21"/>
  <c r="J61" i="21"/>
  <c r="D61" i="21"/>
  <c r="N61" i="21"/>
  <c r="H61" i="21"/>
  <c r="K53" i="1"/>
  <c r="T53" i="21" s="1"/>
  <c r="K54" i="1"/>
  <c r="T54" i="21" s="1"/>
  <c r="K55" i="1"/>
  <c r="T55" i="21" s="1"/>
  <c r="K52" i="1"/>
  <c r="T52" i="21" s="1"/>
  <c r="K57" i="1"/>
  <c r="T57" i="21" s="1"/>
  <c r="N57" i="21" l="1"/>
  <c r="R57" i="21"/>
  <c r="F57" i="21"/>
  <c r="D57" i="21"/>
  <c r="P57" i="21"/>
  <c r="H57" i="21"/>
  <c r="L57" i="21"/>
  <c r="N54" i="21"/>
  <c r="R54" i="21"/>
  <c r="F54" i="21"/>
  <c r="P54" i="21"/>
  <c r="D54" i="21"/>
  <c r="H54" i="21"/>
  <c r="L54" i="21"/>
  <c r="J54" i="21"/>
  <c r="P53" i="21"/>
  <c r="D53" i="21"/>
  <c r="H53" i="21"/>
  <c r="L53" i="21"/>
  <c r="N53" i="21"/>
  <c r="R53" i="21"/>
  <c r="F53" i="21"/>
  <c r="J53" i="21"/>
  <c r="F52" i="21"/>
  <c r="N52" i="21"/>
  <c r="R52" i="21"/>
  <c r="L52" i="21"/>
  <c r="P52" i="21"/>
  <c r="H52" i="21"/>
  <c r="D52" i="21"/>
  <c r="H55" i="21"/>
  <c r="D55" i="21"/>
  <c r="P55" i="21"/>
  <c r="F55" i="21"/>
  <c r="J55" i="21"/>
  <c r="R55" i="21"/>
  <c r="N55" i="21"/>
  <c r="L55" i="21"/>
  <c r="J52" i="21"/>
  <c r="K54" i="8"/>
  <c r="O51" i="21"/>
  <c r="K52" i="8"/>
  <c r="K53" i="8"/>
  <c r="K57" i="8"/>
  <c r="K55" i="8"/>
  <c r="T51" i="21" l="1"/>
  <c r="X125" i="1"/>
  <c r="I125" i="21" s="1"/>
  <c r="W125" i="1"/>
  <c r="G125" i="21" s="1"/>
  <c r="F125" i="21" l="1"/>
  <c r="F124" i="21" s="1"/>
  <c r="G124" i="21"/>
  <c r="H125" i="21"/>
  <c r="H124" i="21" s="1"/>
  <c r="I124" i="21"/>
  <c r="N51" i="21"/>
  <c r="J51" i="21"/>
  <c r="H51" i="21"/>
  <c r="L51" i="21"/>
  <c r="P51" i="21"/>
  <c r="R51" i="21"/>
  <c r="D51" i="21"/>
  <c r="K124" i="21"/>
  <c r="J124" i="21"/>
  <c r="M124" i="21"/>
  <c r="L124" i="21"/>
  <c r="F51" i="21"/>
  <c r="X36" i="1"/>
  <c r="I36" i="21" s="1"/>
  <c r="I35" i="21" l="1"/>
  <c r="Y57" i="1"/>
  <c r="K57" i="21" s="1"/>
  <c r="J57" i="21" l="1"/>
  <c r="K56" i="21"/>
  <c r="M35" i="21"/>
  <c r="K36" i="1"/>
  <c r="T36" i="21" s="1"/>
  <c r="F36" i="21" l="1"/>
  <c r="J36" i="21"/>
  <c r="R36" i="21"/>
  <c r="N36" i="21"/>
  <c r="D36" i="21"/>
  <c r="P36" i="21"/>
  <c r="L36" i="21"/>
  <c r="H36" i="21"/>
  <c r="K36" i="8"/>
  <c r="O56" i="21"/>
  <c r="K60" i="1"/>
  <c r="T60" i="21" s="1"/>
  <c r="H60" i="21" l="1"/>
  <c r="L60" i="21"/>
  <c r="P60" i="21"/>
  <c r="D60" i="21"/>
  <c r="J60" i="21"/>
  <c r="F60" i="21"/>
  <c r="N60" i="21"/>
  <c r="R60" i="21"/>
  <c r="T35" i="21"/>
  <c r="J35" i="21"/>
  <c r="R35" i="21"/>
  <c r="F35" i="21"/>
  <c r="N35" i="21"/>
  <c r="H35" i="21"/>
  <c r="P35" i="21"/>
  <c r="D35" i="21"/>
  <c r="L35" i="21"/>
  <c r="K60" i="8"/>
  <c r="K59" i="1"/>
  <c r="T59" i="21" s="1"/>
  <c r="J59" i="21" l="1"/>
  <c r="F59" i="21"/>
  <c r="N59" i="21"/>
  <c r="R59" i="21"/>
  <c r="P59" i="21"/>
  <c r="H59" i="21"/>
  <c r="L59" i="21"/>
  <c r="D59" i="21"/>
  <c r="K59" i="8"/>
  <c r="K58" i="1"/>
  <c r="T58" i="21" s="1"/>
  <c r="L58" i="21" l="1"/>
  <c r="P58" i="21"/>
  <c r="D58" i="21"/>
  <c r="H58" i="21"/>
  <c r="R58" i="21"/>
  <c r="N58" i="21"/>
  <c r="J58" i="21"/>
  <c r="F58" i="21"/>
  <c r="K58" i="8"/>
  <c r="X40" i="1"/>
  <c r="I40" i="21" s="1"/>
  <c r="I38" i="21" l="1"/>
  <c r="R56" i="21"/>
  <c r="H56" i="21"/>
  <c r="D56" i="21"/>
  <c r="F56" i="21"/>
  <c r="L56" i="21"/>
  <c r="J56" i="21"/>
  <c r="P56" i="21"/>
  <c r="N56" i="21"/>
  <c r="T56" i="21"/>
  <c r="K16" i="1"/>
  <c r="T16" i="21" s="1"/>
  <c r="P16" i="21" l="1"/>
  <c r="L16" i="21"/>
  <c r="H16" i="21"/>
  <c r="D16" i="21"/>
  <c r="N16" i="21"/>
  <c r="J16" i="21"/>
  <c r="R16" i="21"/>
  <c r="F16" i="21"/>
  <c r="M38" i="21"/>
  <c r="K16" i="8"/>
  <c r="P99" i="1"/>
  <c r="U99" i="21" s="1"/>
  <c r="K97" i="1"/>
  <c r="T97" i="21" s="1"/>
  <c r="P99" i="21" l="1"/>
  <c r="L99" i="21"/>
  <c r="H99" i="21"/>
  <c r="D99" i="21"/>
  <c r="N99" i="21"/>
  <c r="R99" i="21"/>
  <c r="F99" i="21"/>
  <c r="R97" i="21"/>
  <c r="N97" i="21"/>
  <c r="J97" i="21"/>
  <c r="H97" i="21"/>
  <c r="D97" i="21"/>
  <c r="F97" i="21"/>
  <c r="P97" i="21"/>
  <c r="L97" i="21"/>
  <c r="L99" i="1"/>
  <c r="L99" i="8" s="1"/>
  <c r="E30" i="15"/>
  <c r="F14" i="9"/>
  <c r="P136" i="1"/>
  <c r="P99" i="8"/>
  <c r="P136" i="8" s="1"/>
  <c r="T15" i="21"/>
  <c r="L15" i="21"/>
  <c r="R15" i="21"/>
  <c r="F15" i="21"/>
  <c r="P15" i="21"/>
  <c r="H15" i="21"/>
  <c r="D15" i="21"/>
  <c r="J15" i="21"/>
  <c r="N15" i="21"/>
  <c r="K97" i="8"/>
  <c r="Y99" i="1"/>
  <c r="K99" i="21" s="1"/>
  <c r="K95" i="21" s="1"/>
  <c r="J99" i="21" l="1"/>
  <c r="I14" i="14"/>
  <c r="J14" i="14" s="1"/>
  <c r="H14" i="14"/>
  <c r="G14" i="14"/>
  <c r="J14" i="9"/>
  <c r="F14" i="14"/>
  <c r="U95" i="21"/>
  <c r="U139" i="21" s="1"/>
  <c r="T95" i="21"/>
  <c r="H95" i="21"/>
  <c r="P95" i="21"/>
  <c r="L95" i="21"/>
  <c r="K23" i="1"/>
  <c r="T23" i="21" s="1"/>
  <c r="L25" i="1"/>
  <c r="D23" i="21" l="1"/>
  <c r="F23" i="21"/>
  <c r="P23" i="21"/>
  <c r="R23" i="21"/>
  <c r="H23" i="21"/>
  <c r="J23" i="21"/>
  <c r="L23" i="21"/>
  <c r="N23" i="21"/>
  <c r="F95" i="21"/>
  <c r="D95" i="21"/>
  <c r="R95" i="21"/>
  <c r="J95" i="21"/>
  <c r="L25" i="8"/>
  <c r="L136" i="8" s="1"/>
  <c r="N95" i="21"/>
  <c r="O95" i="21"/>
  <c r="K23" i="8"/>
  <c r="X103" i="1"/>
  <c r="I103" i="21" s="1"/>
  <c r="H103" i="21" s="1"/>
  <c r="K40" i="1"/>
  <c r="T40" i="21" s="1"/>
  <c r="P40" i="21" l="1"/>
  <c r="D40" i="21"/>
  <c r="L40" i="21"/>
  <c r="F40" i="21"/>
  <c r="R40" i="21"/>
  <c r="J40" i="21"/>
  <c r="N40" i="21"/>
  <c r="H40" i="21"/>
  <c r="T21" i="21"/>
  <c r="N21" i="21"/>
  <c r="F21" i="21"/>
  <c r="L21" i="21"/>
  <c r="R21" i="21"/>
  <c r="J21" i="21"/>
  <c r="H21" i="21"/>
  <c r="P21" i="21"/>
  <c r="D21" i="21"/>
  <c r="K40" i="8"/>
  <c r="AA131" i="1"/>
  <c r="O131" i="21" s="1"/>
  <c r="Z131" i="1"/>
  <c r="M131" i="21" s="1"/>
  <c r="Y131" i="1"/>
  <c r="K131" i="21" s="1"/>
  <c r="L131" i="21" l="1"/>
  <c r="M128" i="21"/>
  <c r="N131" i="21"/>
  <c r="O128" i="21"/>
  <c r="J131" i="21"/>
  <c r="T38" i="21"/>
  <c r="D38" i="21"/>
  <c r="R38" i="21"/>
  <c r="F38" i="21"/>
  <c r="N38" i="21"/>
  <c r="H38" i="21"/>
  <c r="J38" i="21"/>
  <c r="P38" i="21"/>
  <c r="L38" i="21"/>
  <c r="Z136" i="1"/>
  <c r="AA136" i="1"/>
  <c r="Y135" i="1"/>
  <c r="K135" i="21" s="1"/>
  <c r="K128" i="21" s="1"/>
  <c r="X135" i="1"/>
  <c r="I135" i="21" s="1"/>
  <c r="I128" i="21" s="1"/>
  <c r="S139" i="21" l="1"/>
  <c r="Q139" i="21"/>
  <c r="K134" i="1"/>
  <c r="K135" i="1"/>
  <c r="K134" i="8" l="1"/>
  <c r="T134" i="21"/>
  <c r="K135" i="8"/>
  <c r="T135" i="21"/>
  <c r="J4" i="9"/>
  <c r="T128" i="21" l="1"/>
  <c r="P135" i="21"/>
  <c r="L135" i="21"/>
  <c r="D135" i="21"/>
  <c r="R135" i="21"/>
  <c r="N135" i="21"/>
  <c r="F135" i="21"/>
  <c r="H135" i="21"/>
  <c r="J135" i="21"/>
  <c r="H134" i="21"/>
  <c r="P134" i="21"/>
  <c r="D134" i="21"/>
  <c r="D128" i="21" s="1"/>
  <c r="L134" i="21"/>
  <c r="R134" i="21"/>
  <c r="J134" i="21"/>
  <c r="N134" i="21"/>
  <c r="F134" i="21"/>
  <c r="N128" i="21" l="1"/>
  <c r="P128" i="21"/>
  <c r="J128" i="21"/>
  <c r="R128" i="21"/>
  <c r="H128" i="21"/>
  <c r="F128" i="21"/>
  <c r="L128" i="21"/>
  <c r="Y104" i="1"/>
  <c r="K104" i="21" s="1"/>
  <c r="J104" i="21" s="1"/>
  <c r="X104" i="1"/>
  <c r="I104" i="21" s="1"/>
  <c r="H104" i="21" s="1"/>
  <c r="W104" i="1"/>
  <c r="G104" i="21" s="1"/>
  <c r="F104" i="21" s="1"/>
  <c r="V104" i="1"/>
  <c r="E104" i="21" s="1"/>
  <c r="D104" i="21" s="1"/>
  <c r="X102" i="1"/>
  <c r="I102" i="21" s="1"/>
  <c r="H102" i="21" s="1"/>
  <c r="W102" i="1"/>
  <c r="G102" i="21" s="1"/>
  <c r="F102" i="21" s="1"/>
  <c r="V102" i="1"/>
  <c r="E102" i="21" s="1"/>
  <c r="D102" i="21" s="1"/>
  <c r="X101" i="1"/>
  <c r="I101" i="21" s="1"/>
  <c r="H101" i="21" s="1"/>
  <c r="Y101" i="1"/>
  <c r="G101" i="21" s="1"/>
  <c r="Z101" i="1"/>
  <c r="E101" i="21" s="1"/>
  <c r="X116" i="1"/>
  <c r="I116" i="21" s="1"/>
  <c r="H116" i="21" s="1"/>
  <c r="W116" i="1"/>
  <c r="G116" i="21" s="1"/>
  <c r="F116" i="21" s="1"/>
  <c r="Y114" i="1"/>
  <c r="K114" i="21" s="1"/>
  <c r="J114" i="21" s="1"/>
  <c r="X114" i="1"/>
  <c r="I114" i="21" s="1"/>
  <c r="H114" i="21" s="1"/>
  <c r="W114" i="1"/>
  <c r="G114" i="21" s="1"/>
  <c r="F114" i="21" s="1"/>
  <c r="K113" i="21"/>
  <c r="J113" i="21" s="1"/>
  <c r="I113" i="21"/>
  <c r="G113" i="21"/>
  <c r="Y115" i="1"/>
  <c r="K115" i="21" s="1"/>
  <c r="J115" i="21" s="1"/>
  <c r="X115" i="1"/>
  <c r="I115" i="21" s="1"/>
  <c r="H115" i="21" s="1"/>
  <c r="W115" i="1"/>
  <c r="G115" i="21" s="1"/>
  <c r="F115" i="21" s="1"/>
  <c r="F113" i="21" l="1"/>
  <c r="F112" i="21" s="1"/>
  <c r="G112" i="21"/>
  <c r="D101" i="21"/>
  <c r="D100" i="21" s="1"/>
  <c r="E100" i="21"/>
  <c r="E139" i="21" s="1"/>
  <c r="H113" i="21"/>
  <c r="H112" i="21" s="1"/>
  <c r="I112" i="21"/>
  <c r="F101" i="21"/>
  <c r="F100" i="21" s="1"/>
  <c r="G100" i="21"/>
  <c r="K112" i="21"/>
  <c r="O112" i="21"/>
  <c r="M112" i="21"/>
  <c r="N112" i="21"/>
  <c r="X136" i="1"/>
  <c r="J112" i="21"/>
  <c r="V136" i="1"/>
  <c r="L112" i="21"/>
  <c r="C6" i="5"/>
  <c r="C20" i="5"/>
  <c r="C52" i="5"/>
  <c r="C18" i="5"/>
  <c r="C10" i="5"/>
  <c r="C14" i="5"/>
  <c r="C19" i="5"/>
  <c r="C26" i="5"/>
  <c r="C32" i="5"/>
  <c r="C37" i="5"/>
  <c r="C41" i="5"/>
  <c r="C45" i="5"/>
  <c r="C12" i="5"/>
  <c r="C30" i="5"/>
  <c r="C43" i="5"/>
  <c r="C7" i="5"/>
  <c r="C11" i="5"/>
  <c r="C15" i="5"/>
  <c r="C21" i="5"/>
  <c r="C27" i="5"/>
  <c r="C34" i="5"/>
  <c r="C38" i="5"/>
  <c r="C42" i="5"/>
  <c r="E62" i="30" s="1"/>
  <c r="C46" i="5"/>
  <c r="C51" i="5"/>
  <c r="E68" i="30" s="1"/>
  <c r="C16" i="5"/>
  <c r="C35" i="5"/>
  <c r="C48" i="5"/>
  <c r="C8" i="5"/>
  <c r="C9" i="5"/>
  <c r="C13" i="5"/>
  <c r="C17" i="5"/>
  <c r="C25" i="5"/>
  <c r="C31" i="5"/>
  <c r="C36" i="5"/>
  <c r="C40" i="5"/>
  <c r="C44" i="5"/>
  <c r="C49" i="5"/>
  <c r="C4" i="5"/>
  <c r="C24" i="5"/>
  <c r="C39" i="5"/>
  <c r="C5" i="5"/>
  <c r="G139" i="21" l="1"/>
  <c r="J100" i="21"/>
  <c r="K100" i="21"/>
  <c r="H100" i="21"/>
  <c r="I100" i="21"/>
  <c r="I139" i="21" s="1"/>
  <c r="M100" i="21"/>
  <c r="M139" i="21" s="1"/>
  <c r="L100" i="21"/>
  <c r="O100" i="21"/>
  <c r="N100" i="21"/>
  <c r="K43" i="1" l="1"/>
  <c r="T43" i="21" s="1"/>
  <c r="K28" i="1"/>
  <c r="T28" i="21" s="1"/>
  <c r="P374" i="1"/>
  <c r="P28" i="21" l="1"/>
  <c r="R28" i="21"/>
  <c r="F28" i="21"/>
  <c r="D28" i="21"/>
  <c r="J28" i="21"/>
  <c r="H28" i="21"/>
  <c r="N28" i="21"/>
  <c r="L28" i="21"/>
  <c r="P43" i="21"/>
  <c r="D43" i="21"/>
  <c r="H43" i="21"/>
  <c r="L43" i="21"/>
  <c r="J43" i="21"/>
  <c r="N43" i="21"/>
  <c r="R43" i="21"/>
  <c r="F43" i="21"/>
  <c r="K28" i="8"/>
  <c r="K43" i="8"/>
  <c r="P375" i="1"/>
  <c r="P27" i="21" l="1"/>
  <c r="H27" i="21"/>
  <c r="T27" i="21"/>
  <c r="L27" i="21"/>
  <c r="R27" i="21"/>
  <c r="J27" i="21"/>
  <c r="D27" i="21"/>
  <c r="N27" i="21"/>
  <c r="F27" i="21"/>
  <c r="H41" i="21"/>
  <c r="N41" i="21"/>
  <c r="T41" i="21"/>
  <c r="R41" i="21"/>
  <c r="F41" i="21"/>
  <c r="P41" i="21"/>
  <c r="D41" i="21"/>
  <c r="J41" i="21"/>
  <c r="L41" i="21"/>
  <c r="Y136" i="1" l="1"/>
  <c r="W136" i="1"/>
  <c r="N121" i="21"/>
  <c r="K121" i="21"/>
  <c r="K139" i="21" s="1"/>
  <c r="O121" i="21" l="1"/>
  <c r="O139" i="21" s="1"/>
  <c r="J121" i="21"/>
  <c r="L136" i="1"/>
  <c r="K93" i="1"/>
  <c r="T93" i="21" s="1"/>
  <c r="D93" i="21" s="1"/>
  <c r="D76" i="21" s="1"/>
  <c r="D139" i="21" s="1"/>
  <c r="K136" i="1" l="1"/>
  <c r="K93" i="8"/>
  <c r="K136" i="8" s="1"/>
  <c r="L93" i="21"/>
  <c r="L76" i="21" s="1"/>
  <c r="L139" i="21" s="1"/>
  <c r="J93" i="21"/>
  <c r="J76" i="21" s="1"/>
  <c r="J139" i="21" s="1"/>
  <c r="N93" i="21"/>
  <c r="N76" i="21" s="1"/>
  <c r="N139" i="21" s="1"/>
  <c r="P93" i="21"/>
  <c r="P76" i="21" s="1"/>
  <c r="P139" i="21" s="1"/>
  <c r="R93" i="21"/>
  <c r="R76" i="21" s="1"/>
  <c r="R139" i="21" s="1"/>
  <c r="H93" i="21"/>
  <c r="H76" i="21" s="1"/>
  <c r="H139" i="21" s="1"/>
  <c r="T76" i="21"/>
  <c r="T139" i="21" s="1"/>
  <c r="F93" i="21"/>
  <c r="F76" i="21" s="1"/>
  <c r="F139" i="21" s="1"/>
</calcChain>
</file>

<file path=xl/comments1.xml><?xml version="1.0" encoding="utf-8"?>
<comments xmlns="http://schemas.openxmlformats.org/spreadsheetml/2006/main">
  <authors>
    <author>Autorius</author>
  </authors>
  <commentList>
    <comment ref="C14" authorId="0" shapeId="0">
      <text>
        <r>
          <rPr>
            <b/>
            <sz val="9"/>
            <color indexed="81"/>
            <rFont val="Tahoma"/>
            <family val="2"/>
            <charset val="186"/>
          </rPr>
          <t>Autorius:</t>
        </r>
        <r>
          <rPr>
            <sz val="9"/>
            <color indexed="81"/>
            <rFont val="Tahoma"/>
            <family val="2"/>
            <charset val="186"/>
          </rPr>
          <t xml:space="preserve">
pavadinimas patikslintas 2016-03-30 sprendimu</t>
        </r>
      </text>
    </comment>
    <comment ref="C23" authorId="0" shapeId="0">
      <text>
        <r>
          <rPr>
            <b/>
            <sz val="9"/>
            <color indexed="81"/>
            <rFont val="Tahoma"/>
            <family val="2"/>
            <charset val="186"/>
          </rPr>
          <t>Autorius:</t>
        </r>
        <r>
          <rPr>
            <sz val="9"/>
            <color indexed="81"/>
            <rFont val="Tahoma"/>
            <family val="2"/>
            <charset val="186"/>
          </rPr>
          <t xml:space="preserve">
Pavadinimas patikslintas RPT 2016-03-30</t>
        </r>
      </text>
    </comment>
    <comment ref="C24" authorId="0" shapeId="0">
      <text>
        <r>
          <rPr>
            <b/>
            <sz val="9"/>
            <color indexed="81"/>
            <rFont val="Tahoma"/>
            <family val="2"/>
            <charset val="186"/>
          </rPr>
          <t>Autorius:</t>
        </r>
        <r>
          <rPr>
            <sz val="9"/>
            <color indexed="81"/>
            <rFont val="Tahoma"/>
            <family val="2"/>
            <charset val="186"/>
          </rPr>
          <t xml:space="preserve">
Pavadinimas patikslintas RPT 2016-03-30
Pavadinimas patikslintas 20160809 sprendimu</t>
        </r>
      </text>
    </comment>
    <comment ref="AP24" authorId="0" shapeId="0">
      <text>
        <r>
          <rPr>
            <b/>
            <sz val="9"/>
            <color indexed="81"/>
            <rFont val="Tahoma"/>
            <family val="2"/>
            <charset val="186"/>
          </rPr>
          <t>Autorius:</t>
        </r>
        <r>
          <rPr>
            <sz val="9"/>
            <color indexed="81"/>
            <rFont val="Tahoma"/>
            <family val="2"/>
            <charset val="186"/>
          </rPr>
          <t xml:space="preserve">
buvo 2,11</t>
        </r>
      </text>
    </comment>
    <comment ref="C25" authorId="0" shapeId="0">
      <text>
        <r>
          <rPr>
            <b/>
            <sz val="9"/>
            <color indexed="81"/>
            <rFont val="Tahoma"/>
            <family val="2"/>
            <charset val="186"/>
          </rPr>
          <t>Autorius:</t>
        </r>
        <r>
          <rPr>
            <sz val="9"/>
            <color indexed="81"/>
            <rFont val="Tahoma"/>
            <family val="2"/>
            <charset val="186"/>
          </rPr>
          <t xml:space="preserve">
Pavadinimas patikslintas 20160809 sprendimu</t>
        </r>
      </text>
    </comment>
    <comment ref="C26" authorId="0" shapeId="0">
      <text>
        <r>
          <rPr>
            <b/>
            <sz val="9"/>
            <color indexed="81"/>
            <rFont val="Tahoma"/>
            <family val="2"/>
            <charset val="186"/>
          </rPr>
          <t>Autorius:</t>
        </r>
        <r>
          <rPr>
            <sz val="9"/>
            <color indexed="81"/>
            <rFont val="Tahoma"/>
            <family val="2"/>
            <charset val="186"/>
          </rPr>
          <t xml:space="preserve">
Pavadinimas patikslintas  20160809 RPT</t>
        </r>
      </text>
    </comment>
    <comment ref="C33" authorId="0" shapeId="0">
      <text>
        <r>
          <rPr>
            <b/>
            <sz val="9"/>
            <color indexed="81"/>
            <rFont val="Tahoma"/>
            <family val="2"/>
            <charset val="186"/>
          </rPr>
          <t>Autorius:</t>
        </r>
        <r>
          <rPr>
            <sz val="9"/>
            <color indexed="81"/>
            <rFont val="Tahoma"/>
            <family val="2"/>
            <charset val="186"/>
          </rPr>
          <t xml:space="preserve">
Pavadinimas patikslintas 20160809 sprendimu</t>
        </r>
      </text>
    </comment>
    <comment ref="K33" authorId="0" shapeId="0">
      <text>
        <r>
          <rPr>
            <b/>
            <sz val="9"/>
            <color indexed="81"/>
            <rFont val="Tahoma"/>
            <family val="2"/>
            <charset val="186"/>
          </rPr>
          <t>Autorius:</t>
        </r>
        <r>
          <rPr>
            <sz val="9"/>
            <color indexed="81"/>
            <rFont val="Tahoma"/>
            <family val="2"/>
            <charset val="186"/>
          </rPr>
          <t xml:space="preserve">
buvo 100 770,35</t>
        </r>
      </text>
    </comment>
    <comment ref="L33" authorId="0" shapeId="0">
      <text>
        <r>
          <rPr>
            <b/>
            <sz val="9"/>
            <color indexed="81"/>
            <rFont val="Tahoma"/>
            <family val="2"/>
            <charset val="186"/>
          </rPr>
          <t>Autorius:</t>
        </r>
        <r>
          <rPr>
            <sz val="9"/>
            <color indexed="81"/>
            <rFont val="Tahoma"/>
            <family val="2"/>
            <charset val="186"/>
          </rPr>
          <t xml:space="preserve">
buvo 20 280,35</t>
        </r>
      </text>
    </comment>
    <comment ref="R33" authorId="0" shapeId="0">
      <text>
        <r>
          <rPr>
            <b/>
            <sz val="9"/>
            <color indexed="81"/>
            <rFont val="Tahoma"/>
            <family val="2"/>
            <charset val="186"/>
          </rPr>
          <t>Autorius:</t>
        </r>
        <r>
          <rPr>
            <sz val="9"/>
            <color indexed="81"/>
            <rFont val="Tahoma"/>
            <family val="2"/>
            <charset val="186"/>
          </rPr>
          <t xml:space="preserve">
buvo 2018/06</t>
        </r>
      </text>
    </comment>
    <comment ref="T33" authorId="0" shapeId="0">
      <text>
        <r>
          <rPr>
            <b/>
            <sz val="9"/>
            <color indexed="81"/>
            <rFont val="Tahoma"/>
            <family val="2"/>
            <charset val="186"/>
          </rPr>
          <t>Autorius:</t>
        </r>
        <r>
          <rPr>
            <sz val="9"/>
            <color indexed="81"/>
            <rFont val="Tahoma"/>
            <family val="2"/>
            <charset val="186"/>
          </rPr>
          <t xml:space="preserve">
buvo 2018/08</t>
        </r>
      </text>
    </comment>
    <comment ref="U33" authorId="0" shapeId="0">
      <text>
        <r>
          <rPr>
            <b/>
            <sz val="9"/>
            <color indexed="81"/>
            <rFont val="Tahoma"/>
            <family val="2"/>
            <charset val="186"/>
          </rPr>
          <t>Autorius:</t>
        </r>
        <r>
          <rPr>
            <sz val="9"/>
            <color indexed="81"/>
            <rFont val="Tahoma"/>
            <family val="2"/>
            <charset val="186"/>
          </rPr>
          <t xml:space="preserve">
buvo 2019</t>
        </r>
      </text>
    </comment>
    <comment ref="C45" authorId="0" shapeId="0">
      <text>
        <r>
          <rPr>
            <b/>
            <sz val="9"/>
            <color indexed="81"/>
            <rFont val="Tahoma"/>
            <family val="2"/>
            <charset val="186"/>
          </rPr>
          <t>Autorius:</t>
        </r>
        <r>
          <rPr>
            <sz val="9"/>
            <color indexed="81"/>
            <rFont val="Tahoma"/>
            <family val="2"/>
            <charset val="186"/>
          </rPr>
          <t xml:space="preserve">
pavadinimas patikslintas 20160809 sprendimu</t>
        </r>
      </text>
    </comment>
    <comment ref="C62" authorId="0" shapeId="0">
      <text>
        <r>
          <rPr>
            <b/>
            <sz val="9"/>
            <color indexed="81"/>
            <rFont val="Tahoma"/>
            <family val="2"/>
            <charset val="186"/>
          </rPr>
          <t>Autorius:</t>
        </r>
        <r>
          <rPr>
            <sz val="9"/>
            <color indexed="81"/>
            <rFont val="Tahoma"/>
            <family val="2"/>
            <charset val="186"/>
          </rPr>
          <t xml:space="preserve">
buvo "m."
</t>
        </r>
      </text>
    </comment>
    <comment ref="L62" authorId="0" shapeId="0">
      <text>
        <r>
          <rPr>
            <b/>
            <sz val="9"/>
            <color indexed="81"/>
            <rFont val="Tahoma"/>
            <family val="2"/>
            <charset val="186"/>
          </rPr>
          <t>Autorius:</t>
        </r>
        <r>
          <rPr>
            <sz val="9"/>
            <color indexed="81"/>
            <rFont val="Tahoma"/>
            <family val="2"/>
            <charset val="186"/>
          </rPr>
          <t xml:space="preserve">
buvo 20 772,98</t>
        </r>
      </text>
    </comment>
    <comment ref="Q62" authorId="0" shapeId="0">
      <text>
        <r>
          <rPr>
            <b/>
            <sz val="9"/>
            <color indexed="81"/>
            <rFont val="Tahoma"/>
            <family val="2"/>
            <charset val="186"/>
          </rPr>
          <t>Autorius:</t>
        </r>
        <r>
          <rPr>
            <sz val="9"/>
            <color indexed="81"/>
            <rFont val="Tahoma"/>
            <family val="2"/>
            <charset val="186"/>
          </rPr>
          <t xml:space="preserve">
buvo 2017/07</t>
        </r>
      </text>
    </comment>
    <comment ref="R62" authorId="0" shapeId="0">
      <text>
        <r>
          <rPr>
            <b/>
            <sz val="9"/>
            <color indexed="81"/>
            <rFont val="Tahoma"/>
            <family val="2"/>
            <charset val="186"/>
          </rPr>
          <t>Autorius:</t>
        </r>
        <r>
          <rPr>
            <sz val="9"/>
            <color indexed="81"/>
            <rFont val="Tahoma"/>
            <family val="2"/>
            <charset val="186"/>
          </rPr>
          <t xml:space="preserve">
buvo 2017/09</t>
        </r>
      </text>
    </comment>
    <comment ref="T62" authorId="0" shapeId="0">
      <text>
        <r>
          <rPr>
            <b/>
            <sz val="9"/>
            <color indexed="81"/>
            <rFont val="Tahoma"/>
            <family val="2"/>
            <charset val="186"/>
          </rPr>
          <t>Autorius:</t>
        </r>
        <r>
          <rPr>
            <sz val="9"/>
            <color indexed="81"/>
            <rFont val="Tahoma"/>
            <family val="2"/>
            <charset val="186"/>
          </rPr>
          <t xml:space="preserve">
buvo 2017/12</t>
        </r>
      </text>
    </comment>
    <comment ref="Q63" authorId="0" shapeId="0">
      <text>
        <r>
          <rPr>
            <b/>
            <sz val="9"/>
            <color indexed="81"/>
            <rFont val="Tahoma"/>
            <family val="2"/>
            <charset val="186"/>
          </rPr>
          <t>Autorius:</t>
        </r>
        <r>
          <rPr>
            <sz val="9"/>
            <color indexed="81"/>
            <rFont val="Tahoma"/>
            <family val="2"/>
            <charset val="186"/>
          </rPr>
          <t xml:space="preserve">
buvo 2017/07</t>
        </r>
      </text>
    </comment>
    <comment ref="R63" authorId="0" shapeId="0">
      <text>
        <r>
          <rPr>
            <b/>
            <sz val="9"/>
            <color indexed="81"/>
            <rFont val="Tahoma"/>
            <family val="2"/>
            <charset val="186"/>
          </rPr>
          <t>Autorius:</t>
        </r>
        <r>
          <rPr>
            <sz val="9"/>
            <color indexed="81"/>
            <rFont val="Tahoma"/>
            <family val="2"/>
            <charset val="186"/>
          </rPr>
          <t xml:space="preserve">
buvo 2017/09</t>
        </r>
      </text>
    </comment>
    <comment ref="T63" authorId="0" shapeId="0">
      <text>
        <r>
          <rPr>
            <b/>
            <sz val="9"/>
            <color indexed="81"/>
            <rFont val="Tahoma"/>
            <family val="2"/>
            <charset val="186"/>
          </rPr>
          <t>Autorius:</t>
        </r>
        <r>
          <rPr>
            <sz val="9"/>
            <color indexed="81"/>
            <rFont val="Tahoma"/>
            <family val="2"/>
            <charset val="186"/>
          </rPr>
          <t xml:space="preserve">
buvo 2017/12</t>
        </r>
      </text>
    </comment>
    <comment ref="U63" authorId="0" shapeId="0">
      <text>
        <r>
          <rPr>
            <b/>
            <sz val="9"/>
            <color indexed="81"/>
            <rFont val="Tahoma"/>
            <family val="2"/>
            <charset val="186"/>
          </rPr>
          <t>Autorius:</t>
        </r>
        <r>
          <rPr>
            <sz val="9"/>
            <color indexed="81"/>
            <rFont val="Tahoma"/>
            <family val="2"/>
            <charset val="186"/>
          </rPr>
          <t xml:space="preserve">
buvo 2019
</t>
        </r>
      </text>
    </comment>
    <comment ref="AY63" authorId="0" shapeId="0">
      <text>
        <r>
          <rPr>
            <b/>
            <sz val="9"/>
            <color indexed="81"/>
            <rFont val="Tahoma"/>
            <family val="2"/>
            <charset val="186"/>
          </rPr>
          <t>Autorius:</t>
        </r>
        <r>
          <rPr>
            <sz val="9"/>
            <color indexed="81"/>
            <rFont val="Tahoma"/>
            <family val="2"/>
            <charset val="186"/>
          </rPr>
          <t xml:space="preserve">
rodiklio reikšmė nebuvo nurodyta</t>
        </r>
      </text>
    </comment>
    <comment ref="Q64" authorId="0" shapeId="0">
      <text>
        <r>
          <rPr>
            <b/>
            <sz val="9"/>
            <color indexed="81"/>
            <rFont val="Tahoma"/>
            <family val="2"/>
            <charset val="186"/>
          </rPr>
          <t>Autorius:</t>
        </r>
        <r>
          <rPr>
            <sz val="9"/>
            <color indexed="81"/>
            <rFont val="Tahoma"/>
            <family val="2"/>
            <charset val="186"/>
          </rPr>
          <t xml:space="preserve">
buvo 2017/07</t>
        </r>
      </text>
    </comment>
    <comment ref="R64" authorId="0" shapeId="0">
      <text>
        <r>
          <rPr>
            <b/>
            <sz val="9"/>
            <color indexed="81"/>
            <rFont val="Tahoma"/>
            <family val="2"/>
            <charset val="186"/>
          </rPr>
          <t>Autorius:</t>
        </r>
        <r>
          <rPr>
            <sz val="9"/>
            <color indexed="81"/>
            <rFont val="Tahoma"/>
            <family val="2"/>
            <charset val="186"/>
          </rPr>
          <t xml:space="preserve">
buvo 2017/09</t>
        </r>
      </text>
    </comment>
    <comment ref="T64" authorId="0" shapeId="0">
      <text>
        <r>
          <rPr>
            <b/>
            <sz val="9"/>
            <color indexed="81"/>
            <rFont val="Tahoma"/>
            <family val="2"/>
            <charset val="186"/>
          </rPr>
          <t>Autorius:</t>
        </r>
        <r>
          <rPr>
            <sz val="9"/>
            <color indexed="81"/>
            <rFont val="Tahoma"/>
            <family val="2"/>
            <charset val="186"/>
          </rPr>
          <t xml:space="preserve">
buvo 2017/12</t>
        </r>
      </text>
    </comment>
    <comment ref="U64" authorId="0" shapeId="0">
      <text>
        <r>
          <rPr>
            <b/>
            <sz val="9"/>
            <color indexed="81"/>
            <rFont val="Tahoma"/>
            <family val="2"/>
            <charset val="186"/>
          </rPr>
          <t>Autorius:</t>
        </r>
        <r>
          <rPr>
            <sz val="9"/>
            <color indexed="81"/>
            <rFont val="Tahoma"/>
            <family val="2"/>
            <charset val="186"/>
          </rPr>
          <t xml:space="preserve">
buvo 2019</t>
        </r>
      </text>
    </comment>
    <comment ref="AP64" authorId="0" shapeId="0">
      <text>
        <r>
          <rPr>
            <b/>
            <sz val="9"/>
            <color indexed="81"/>
            <rFont val="Tahoma"/>
            <family val="2"/>
            <charset val="186"/>
          </rPr>
          <t>Autorius:</t>
        </r>
        <r>
          <rPr>
            <sz val="9"/>
            <color indexed="81"/>
            <rFont val="Tahoma"/>
            <family val="2"/>
            <charset val="186"/>
          </rPr>
          <t xml:space="preserve">
reikšmė nebuvo nurodyta</t>
        </r>
      </text>
    </comment>
    <comment ref="AY64" authorId="0" shapeId="0">
      <text>
        <r>
          <rPr>
            <b/>
            <sz val="9"/>
            <color indexed="81"/>
            <rFont val="Tahoma"/>
            <family val="2"/>
            <charset val="186"/>
          </rPr>
          <t>Autorius:</t>
        </r>
        <r>
          <rPr>
            <sz val="9"/>
            <color indexed="81"/>
            <rFont val="Tahoma"/>
            <family val="2"/>
            <charset val="186"/>
          </rPr>
          <t xml:space="preserve">
rodiklio reikšmė nebuvo nurodyta</t>
        </r>
      </text>
    </comment>
    <comment ref="C96" authorId="0" shapeId="0">
      <text>
        <r>
          <rPr>
            <b/>
            <sz val="9"/>
            <color indexed="81"/>
            <rFont val="Tahoma"/>
            <family val="2"/>
            <charset val="186"/>
          </rPr>
          <t>Autorius:</t>
        </r>
        <r>
          <rPr>
            <sz val="9"/>
            <color indexed="81"/>
            <rFont val="Tahoma"/>
            <family val="2"/>
            <charset val="186"/>
          </rPr>
          <t xml:space="preserve">
Pavadinimas patikslintas 2016-03-30 RPT</t>
        </r>
      </text>
    </comment>
    <comment ref="C98" authorId="0" shapeId="0">
      <text>
        <r>
          <rPr>
            <b/>
            <sz val="9"/>
            <color indexed="81"/>
            <rFont val="Tahoma"/>
            <family val="2"/>
            <charset val="186"/>
          </rPr>
          <t>Autorius:</t>
        </r>
        <r>
          <rPr>
            <sz val="9"/>
            <color indexed="81"/>
            <rFont val="Tahoma"/>
            <family val="2"/>
            <charset val="186"/>
          </rPr>
          <t xml:space="preserve">
Pavadinimas patikslintas 20160809 sprendimu</t>
        </r>
      </text>
    </comment>
    <comment ref="K113" authorId="0" shapeId="0">
      <text>
        <r>
          <rPr>
            <b/>
            <sz val="9"/>
            <color indexed="81"/>
            <rFont val="Tahoma"/>
            <family val="2"/>
            <charset val="186"/>
          </rPr>
          <t>Autorius:</t>
        </r>
        <r>
          <rPr>
            <sz val="9"/>
            <color indexed="81"/>
            <rFont val="Tahoma"/>
            <family val="2"/>
            <charset val="186"/>
          </rPr>
          <t xml:space="preserve">
buvo 921 084,34</t>
        </r>
      </text>
    </comment>
    <comment ref="L113" authorId="0" shapeId="0">
      <text>
        <r>
          <rPr>
            <b/>
            <sz val="9"/>
            <color indexed="81"/>
            <rFont val="Tahoma"/>
            <family val="2"/>
            <charset val="186"/>
          </rPr>
          <t>Autorius:</t>
        </r>
        <r>
          <rPr>
            <sz val="9"/>
            <color indexed="81"/>
            <rFont val="Tahoma"/>
            <family val="2"/>
            <charset val="186"/>
          </rPr>
          <t xml:space="preserve">
buvo 217 313,22</t>
        </r>
      </text>
    </comment>
    <comment ref="P113" authorId="0" shapeId="0">
      <text>
        <r>
          <rPr>
            <b/>
            <sz val="9"/>
            <color indexed="81"/>
            <rFont val="Tahoma"/>
            <family val="2"/>
            <charset val="186"/>
          </rPr>
          <t>Autorius:</t>
        </r>
        <r>
          <rPr>
            <sz val="9"/>
            <color indexed="81"/>
            <rFont val="Tahoma"/>
            <family val="2"/>
            <charset val="186"/>
          </rPr>
          <t xml:space="preserve">
buvo 703 771,12</t>
        </r>
      </text>
    </comment>
    <comment ref="U113" authorId="0" shapeId="0">
      <text>
        <r>
          <rPr>
            <b/>
            <sz val="9"/>
            <color indexed="81"/>
            <rFont val="Tahoma"/>
            <family val="2"/>
            <charset val="186"/>
          </rPr>
          <t>Autorius:</t>
        </r>
        <r>
          <rPr>
            <sz val="9"/>
            <color indexed="81"/>
            <rFont val="Tahoma"/>
            <family val="2"/>
            <charset val="186"/>
          </rPr>
          <t xml:space="preserve">
buvo 2019</t>
        </r>
      </text>
    </comment>
    <comment ref="W113" authorId="0" shapeId="0">
      <text>
        <r>
          <rPr>
            <b/>
            <sz val="9"/>
            <color indexed="81"/>
            <rFont val="Tahoma"/>
            <family val="2"/>
            <charset val="186"/>
          </rPr>
          <t>Autorius:</t>
        </r>
        <r>
          <rPr>
            <sz val="9"/>
            <color indexed="81"/>
            <rFont val="Tahoma"/>
            <family val="2"/>
            <charset val="186"/>
          </rPr>
          <t xml:space="preserve">
buvo 534 560,06</t>
        </r>
      </text>
    </comment>
    <comment ref="K117" authorId="0" shapeId="0">
      <text>
        <r>
          <rPr>
            <b/>
            <sz val="9"/>
            <color indexed="81"/>
            <rFont val="Tahoma"/>
            <family val="2"/>
            <charset val="186"/>
          </rPr>
          <t>Autorius:</t>
        </r>
        <r>
          <rPr>
            <sz val="9"/>
            <color indexed="81"/>
            <rFont val="Tahoma"/>
            <family val="2"/>
            <charset val="186"/>
          </rPr>
          <t xml:space="preserve">
buvo 790 051,00</t>
        </r>
      </text>
    </comment>
    <comment ref="L117" authorId="0" shapeId="0">
      <text>
        <r>
          <rPr>
            <b/>
            <sz val="9"/>
            <color indexed="81"/>
            <rFont val="Tahoma"/>
            <family val="2"/>
            <charset val="186"/>
          </rPr>
          <t>Autorius:</t>
        </r>
        <r>
          <rPr>
            <sz val="9"/>
            <color indexed="81"/>
            <rFont val="Tahoma"/>
            <family val="2"/>
            <charset val="186"/>
          </rPr>
          <t xml:space="preserve">
buvo 395 025,50</t>
        </r>
      </text>
    </comment>
    <comment ref="P117" authorId="0" shapeId="0">
      <text>
        <r>
          <rPr>
            <b/>
            <sz val="9"/>
            <color indexed="81"/>
            <rFont val="Tahoma"/>
            <family val="2"/>
            <charset val="186"/>
          </rPr>
          <t>Autorius:</t>
        </r>
        <r>
          <rPr>
            <sz val="9"/>
            <color indexed="81"/>
            <rFont val="Tahoma"/>
            <family val="2"/>
            <charset val="186"/>
          </rPr>
          <t xml:space="preserve">
buvo 395 025,50</t>
        </r>
      </text>
    </comment>
    <comment ref="Q117" authorId="0" shapeId="0">
      <text>
        <r>
          <rPr>
            <b/>
            <sz val="9"/>
            <color indexed="81"/>
            <rFont val="Tahoma"/>
            <family val="2"/>
            <charset val="186"/>
          </rPr>
          <t>Autorius:</t>
        </r>
        <r>
          <rPr>
            <sz val="9"/>
            <color indexed="81"/>
            <rFont val="Tahoma"/>
            <family val="2"/>
            <charset val="186"/>
          </rPr>
          <t xml:space="preserve">
buvo 2018/03</t>
        </r>
      </text>
    </comment>
    <comment ref="R117" authorId="0" shapeId="0">
      <text>
        <r>
          <rPr>
            <b/>
            <sz val="9"/>
            <color indexed="81"/>
            <rFont val="Tahoma"/>
            <family val="2"/>
            <charset val="186"/>
          </rPr>
          <t>Autorius:</t>
        </r>
        <r>
          <rPr>
            <sz val="9"/>
            <color indexed="81"/>
            <rFont val="Tahoma"/>
            <family val="2"/>
            <charset val="186"/>
          </rPr>
          <t xml:space="preserve">
buvo 2018/04</t>
        </r>
      </text>
    </comment>
    <comment ref="T117" authorId="0" shapeId="0">
      <text>
        <r>
          <rPr>
            <b/>
            <sz val="9"/>
            <color indexed="81"/>
            <rFont val="Tahoma"/>
            <family val="2"/>
            <charset val="186"/>
          </rPr>
          <t>Autorius:</t>
        </r>
        <r>
          <rPr>
            <sz val="9"/>
            <color indexed="81"/>
            <rFont val="Tahoma"/>
            <family val="2"/>
            <charset val="186"/>
          </rPr>
          <t xml:space="preserve">
buvo 06</t>
        </r>
      </text>
    </comment>
    <comment ref="Q119" authorId="0" shapeId="0">
      <text>
        <r>
          <rPr>
            <b/>
            <sz val="9"/>
            <color indexed="81"/>
            <rFont val="Tahoma"/>
            <family val="2"/>
            <charset val="186"/>
          </rPr>
          <t>Autorius:</t>
        </r>
        <r>
          <rPr>
            <sz val="9"/>
            <color indexed="81"/>
            <rFont val="Tahoma"/>
            <family val="2"/>
            <charset val="186"/>
          </rPr>
          <t xml:space="preserve">
buvo 2018/03 (pirminis)</t>
        </r>
      </text>
    </comment>
    <comment ref="R119" authorId="0" shapeId="0">
      <text>
        <r>
          <rPr>
            <b/>
            <sz val="9"/>
            <color indexed="81"/>
            <rFont val="Tahoma"/>
            <family val="2"/>
            <charset val="186"/>
          </rPr>
          <t>Autorius:</t>
        </r>
        <r>
          <rPr>
            <sz val="9"/>
            <color indexed="81"/>
            <rFont val="Tahoma"/>
            <family val="2"/>
            <charset val="186"/>
          </rPr>
          <t xml:space="preserve">
buvo 2018/06 (pirminis)</t>
        </r>
      </text>
    </comment>
    <comment ref="T119" authorId="0" shapeId="0">
      <text>
        <r>
          <rPr>
            <b/>
            <sz val="9"/>
            <color indexed="81"/>
            <rFont val="Tahoma"/>
            <family val="2"/>
            <charset val="186"/>
          </rPr>
          <t>Autorius:</t>
        </r>
        <r>
          <rPr>
            <sz val="9"/>
            <color indexed="81"/>
            <rFont val="Tahoma"/>
            <family val="2"/>
            <charset val="186"/>
          </rPr>
          <t xml:space="preserve">
buvo 2018/08 (pirminis) 20171229</t>
        </r>
      </text>
    </comment>
    <comment ref="AF119" authorId="0" shapeId="0">
      <text>
        <r>
          <rPr>
            <b/>
            <sz val="9"/>
            <color indexed="81"/>
            <rFont val="Tahoma"/>
            <family val="2"/>
            <charset val="186"/>
          </rPr>
          <t>Autorius:</t>
        </r>
        <r>
          <rPr>
            <sz val="9"/>
            <color indexed="81"/>
            <rFont val="Tahoma"/>
            <family val="2"/>
            <charset val="186"/>
          </rPr>
          <t xml:space="preserve">
įtraukta nauja veikla 20180530</t>
        </r>
      </text>
    </comment>
    <comment ref="AP119" authorId="0" shapeId="0">
      <text>
        <r>
          <rPr>
            <b/>
            <sz val="9"/>
            <color indexed="81"/>
            <rFont val="Tahoma"/>
            <family val="2"/>
            <charset val="186"/>
          </rPr>
          <t>Autorius:</t>
        </r>
        <r>
          <rPr>
            <sz val="9"/>
            <color indexed="81"/>
            <rFont val="Tahoma"/>
            <family val="2"/>
            <charset val="186"/>
          </rPr>
          <t xml:space="preserve">
nebuvo pirminiame 20171229, keičiama į 0,227 (20180530)</t>
        </r>
      </text>
    </comment>
    <comment ref="AS119" authorId="0" shapeId="0">
      <text>
        <r>
          <rPr>
            <b/>
            <sz val="9"/>
            <color indexed="81"/>
            <rFont val="Tahoma"/>
            <family val="2"/>
            <charset val="186"/>
          </rPr>
          <t>Autorius:</t>
        </r>
        <r>
          <rPr>
            <sz val="9"/>
            <color indexed="81"/>
            <rFont val="Tahoma"/>
            <family val="2"/>
            <charset val="186"/>
          </rPr>
          <t xml:space="preserve">
buvo 10 (pirminis), keičiama į 27 20180530</t>
        </r>
      </text>
    </comment>
    <comment ref="AV119" authorId="0" shapeId="0">
      <text>
        <r>
          <rPr>
            <b/>
            <sz val="9"/>
            <color indexed="81"/>
            <rFont val="Tahoma"/>
            <family val="2"/>
            <charset val="186"/>
          </rPr>
          <t>Autorius:</t>
        </r>
        <r>
          <rPr>
            <sz val="9"/>
            <color indexed="81"/>
            <rFont val="Tahoma"/>
            <family val="2"/>
            <charset val="186"/>
          </rPr>
          <t xml:space="preserve">
buvo 50 (pirminis), keičiama į 93 20180530</t>
        </r>
      </text>
    </comment>
    <comment ref="K120" authorId="0" shapeId="0">
      <text>
        <r>
          <rPr>
            <b/>
            <sz val="9"/>
            <color indexed="81"/>
            <rFont val="Tahoma"/>
            <family val="2"/>
            <charset val="186"/>
          </rPr>
          <t>Autorius:</t>
        </r>
        <r>
          <rPr>
            <sz val="9"/>
            <color indexed="81"/>
            <rFont val="Tahoma"/>
            <family val="2"/>
            <charset val="186"/>
          </rPr>
          <t xml:space="preserve">
buvo 517 707,16 (pirminis), pakeista į 667 310,59 (2018-05-02)
</t>
        </r>
      </text>
    </comment>
    <comment ref="L120" authorId="0" shapeId="0">
      <text>
        <r>
          <rPr>
            <b/>
            <sz val="9"/>
            <color indexed="81"/>
            <rFont val="Tahoma"/>
            <family val="2"/>
            <charset val="186"/>
          </rPr>
          <t>Autorius:</t>
        </r>
        <r>
          <rPr>
            <sz val="9"/>
            <color indexed="81"/>
            <rFont val="Tahoma"/>
            <family val="2"/>
            <charset val="186"/>
          </rPr>
          <t xml:space="preserve">
buvo 129 426,79 (pirminis)
pakeista į 160 950,83 (2018-05-02)</t>
        </r>
      </text>
    </comment>
    <comment ref="N120" authorId="0" shapeId="0">
      <text>
        <r>
          <rPr>
            <b/>
            <sz val="9"/>
            <color indexed="81"/>
            <rFont val="Tahoma"/>
            <family val="2"/>
            <charset val="186"/>
          </rPr>
          <t>Autorius:</t>
        </r>
        <r>
          <rPr>
            <sz val="9"/>
            <color indexed="81"/>
            <rFont val="Tahoma"/>
            <family val="2"/>
            <charset val="186"/>
          </rPr>
          <t xml:space="preserve">
buvo 129 426,79 (pirminis)
pakeista į 160 950,83 (2018-05-02)
</t>
        </r>
      </text>
    </comment>
    <comment ref="P120" authorId="0" shapeId="0">
      <text>
        <r>
          <rPr>
            <b/>
            <sz val="9"/>
            <color indexed="81"/>
            <rFont val="Tahoma"/>
            <family val="2"/>
            <charset val="186"/>
          </rPr>
          <t>Autorius:</t>
        </r>
        <r>
          <rPr>
            <sz val="9"/>
            <color indexed="81"/>
            <rFont val="Tahoma"/>
            <family val="2"/>
            <charset val="186"/>
          </rPr>
          <t xml:space="preserve">
buvo 258 853,58</t>
        </r>
      </text>
    </comment>
    <comment ref="Q120" authorId="0" shapeId="0">
      <text>
        <r>
          <rPr>
            <b/>
            <sz val="9"/>
            <color indexed="81"/>
            <rFont val="Tahoma"/>
            <family val="2"/>
            <charset val="186"/>
          </rPr>
          <t>Autorius:</t>
        </r>
        <r>
          <rPr>
            <sz val="9"/>
            <color indexed="81"/>
            <rFont val="Tahoma"/>
            <family val="2"/>
            <charset val="186"/>
          </rPr>
          <t xml:space="preserve">
buvo 2018/03 (pirminis)
pakeista į 2018/05 20180502
</t>
        </r>
      </text>
    </comment>
    <comment ref="R120" authorId="0" shapeId="0">
      <text>
        <r>
          <rPr>
            <b/>
            <sz val="9"/>
            <color indexed="81"/>
            <rFont val="Tahoma"/>
            <family val="2"/>
            <charset val="186"/>
          </rPr>
          <t>Autorius:</t>
        </r>
        <r>
          <rPr>
            <sz val="9"/>
            <color indexed="81"/>
            <rFont val="Tahoma"/>
            <family val="2"/>
            <charset val="186"/>
          </rPr>
          <t xml:space="preserve">
buvo 2018/04 (pirminis)
2018/06 (pakeitimas 2018-05-02)</t>
        </r>
      </text>
    </comment>
    <comment ref="T120" authorId="0" shapeId="0">
      <text>
        <r>
          <rPr>
            <b/>
            <sz val="9"/>
            <color indexed="81"/>
            <rFont val="Tahoma"/>
            <family val="2"/>
            <charset val="186"/>
          </rPr>
          <t>Autorius:</t>
        </r>
        <r>
          <rPr>
            <sz val="9"/>
            <color indexed="81"/>
            <rFont val="Tahoma"/>
            <family val="2"/>
            <charset val="186"/>
          </rPr>
          <t xml:space="preserve">
buvo 2018/06 (pirminis)
pakeista į 2018/09 (2018-05-02)</t>
        </r>
      </text>
    </comment>
    <comment ref="U120" authorId="0" shapeId="0">
      <text>
        <r>
          <rPr>
            <b/>
            <sz val="9"/>
            <color indexed="81"/>
            <rFont val="Tahoma"/>
            <family val="2"/>
            <charset val="186"/>
          </rPr>
          <t>Autorius:</t>
        </r>
        <r>
          <rPr>
            <sz val="9"/>
            <color indexed="81"/>
            <rFont val="Tahoma"/>
            <family val="2"/>
            <charset val="186"/>
          </rPr>
          <t xml:space="preserve">
buvo 2019</t>
        </r>
      </text>
    </comment>
    <comment ref="AP120" authorId="0" shapeId="0">
      <text>
        <r>
          <rPr>
            <b/>
            <sz val="9"/>
            <color indexed="81"/>
            <rFont val="Tahoma"/>
            <family val="2"/>
            <charset val="186"/>
          </rPr>
          <t>Autorius:</t>
        </r>
        <r>
          <rPr>
            <sz val="9"/>
            <color indexed="81"/>
            <rFont val="Tahoma"/>
            <family val="2"/>
            <charset val="186"/>
          </rPr>
          <t xml:space="preserve">
buvo 2,67 (pirminis)
pakeista į 3,34 (2018-05-02)</t>
        </r>
      </text>
    </comment>
    <comment ref="AS120" authorId="0" shapeId="0">
      <text>
        <r>
          <rPr>
            <b/>
            <sz val="9"/>
            <color indexed="81"/>
            <rFont val="Tahoma"/>
            <family val="2"/>
            <charset val="186"/>
          </rPr>
          <t>Autorius:</t>
        </r>
        <r>
          <rPr>
            <sz val="9"/>
            <color indexed="81"/>
            <rFont val="Tahoma"/>
            <family val="2"/>
            <charset val="186"/>
          </rPr>
          <t xml:space="preserve">
buvo 8 (2018-05-02)</t>
        </r>
      </text>
    </comment>
    <comment ref="AV120" authorId="0" shapeId="0">
      <text>
        <r>
          <rPr>
            <b/>
            <sz val="9"/>
            <color indexed="81"/>
            <rFont val="Tahoma"/>
            <family val="2"/>
            <charset val="186"/>
          </rPr>
          <t>Autorius:</t>
        </r>
        <r>
          <rPr>
            <sz val="9"/>
            <color indexed="81"/>
            <rFont val="Tahoma"/>
            <family val="2"/>
            <charset val="186"/>
          </rPr>
          <t xml:space="preserve">
buvo 10,5 (2018-05-02)</t>
        </r>
      </text>
    </comment>
    <comment ref="K122" authorId="0" shapeId="0">
      <text>
        <r>
          <rPr>
            <b/>
            <sz val="9"/>
            <color indexed="81"/>
            <rFont val="Tahoma"/>
            <family val="2"/>
            <charset val="186"/>
          </rPr>
          <t>Autorius:</t>
        </r>
        <r>
          <rPr>
            <sz val="9"/>
            <color indexed="81"/>
            <rFont val="Tahoma"/>
            <family val="2"/>
            <charset val="186"/>
          </rPr>
          <t xml:space="preserve">
buvo 1 439 067,07</t>
        </r>
      </text>
    </comment>
    <comment ref="L122" authorId="0" shapeId="0">
      <text>
        <r>
          <rPr>
            <b/>
            <sz val="9"/>
            <color indexed="81"/>
            <rFont val="Tahoma"/>
            <family val="2"/>
            <charset val="186"/>
          </rPr>
          <t>Autorius:</t>
        </r>
        <r>
          <rPr>
            <sz val="9"/>
            <color indexed="81"/>
            <rFont val="Tahoma"/>
            <family val="2"/>
            <charset val="186"/>
          </rPr>
          <t xml:space="preserve">
buvo 215 860,06</t>
        </r>
      </text>
    </comment>
    <comment ref="P122" authorId="0" shapeId="0">
      <text>
        <r>
          <rPr>
            <b/>
            <sz val="9"/>
            <color indexed="81"/>
            <rFont val="Tahoma"/>
            <family val="2"/>
            <charset val="186"/>
          </rPr>
          <t>Autorius:</t>
        </r>
        <r>
          <rPr>
            <sz val="9"/>
            <color indexed="81"/>
            <rFont val="Tahoma"/>
            <family val="2"/>
            <charset val="186"/>
          </rPr>
          <t xml:space="preserve">
buvo 1 223 207,01</t>
        </r>
      </text>
    </comment>
    <comment ref="U122" authorId="0" shapeId="0">
      <text>
        <r>
          <rPr>
            <b/>
            <sz val="9"/>
            <color indexed="81"/>
            <rFont val="Tahoma"/>
            <family val="2"/>
            <charset val="186"/>
          </rPr>
          <t>Autorius:</t>
        </r>
        <r>
          <rPr>
            <sz val="9"/>
            <color indexed="81"/>
            <rFont val="Tahoma"/>
            <family val="2"/>
            <charset val="186"/>
          </rPr>
          <t xml:space="preserve">
buvo 2019</t>
        </r>
      </text>
    </comment>
    <comment ref="AP122" authorId="0" shapeId="0">
      <text>
        <r>
          <rPr>
            <b/>
            <sz val="9"/>
            <color indexed="81"/>
            <rFont val="Tahoma"/>
            <family val="2"/>
            <charset val="186"/>
          </rPr>
          <t>Autorius:</t>
        </r>
        <r>
          <rPr>
            <sz val="9"/>
            <color indexed="81"/>
            <rFont val="Tahoma"/>
            <family val="2"/>
            <charset val="186"/>
          </rPr>
          <t xml:space="preserve">
buvo 125,34</t>
        </r>
      </text>
    </comment>
    <comment ref="K130" authorId="0" shapeId="0">
      <text>
        <r>
          <rPr>
            <b/>
            <sz val="9"/>
            <color indexed="81"/>
            <rFont val="Tahoma"/>
            <family val="2"/>
            <charset val="186"/>
          </rPr>
          <t>Autorius:</t>
        </r>
        <r>
          <rPr>
            <sz val="9"/>
            <color indexed="81"/>
            <rFont val="Tahoma"/>
            <family val="2"/>
            <charset val="186"/>
          </rPr>
          <t xml:space="preserve">
283809,34</t>
        </r>
      </text>
    </comment>
    <comment ref="L130" authorId="0" shapeId="0">
      <text>
        <r>
          <rPr>
            <b/>
            <sz val="9"/>
            <color indexed="81"/>
            <rFont val="Tahoma"/>
            <family val="2"/>
            <charset val="186"/>
          </rPr>
          <t>Autorius:</t>
        </r>
        <r>
          <rPr>
            <sz val="9"/>
            <color indexed="81"/>
            <rFont val="Tahoma"/>
            <family val="2"/>
            <charset val="186"/>
          </rPr>
          <t xml:space="preserve">
42571,4</t>
        </r>
      </text>
    </comment>
    <comment ref="P130" authorId="0" shapeId="0">
      <text>
        <r>
          <rPr>
            <b/>
            <sz val="9"/>
            <color indexed="81"/>
            <rFont val="Tahoma"/>
            <family val="2"/>
            <charset val="186"/>
          </rPr>
          <t>Autorius:</t>
        </r>
        <r>
          <rPr>
            <sz val="9"/>
            <color indexed="81"/>
            <rFont val="Tahoma"/>
            <family val="2"/>
            <charset val="186"/>
          </rPr>
          <t xml:space="preserve">
241237,94</t>
        </r>
      </text>
    </comment>
    <comment ref="AP130" authorId="0" shapeId="0">
      <text>
        <r>
          <rPr>
            <b/>
            <sz val="9"/>
            <color indexed="81"/>
            <rFont val="Tahoma"/>
            <family val="2"/>
            <charset val="186"/>
          </rPr>
          <t>Autorius:</t>
        </r>
        <r>
          <rPr>
            <sz val="9"/>
            <color indexed="81"/>
            <rFont val="Tahoma"/>
            <family val="2"/>
            <charset val="186"/>
          </rPr>
          <t xml:space="preserve">
buvo 0,7 ha</t>
        </r>
      </text>
    </comment>
    <comment ref="K131" authorId="0" shapeId="0">
      <text>
        <r>
          <rPr>
            <b/>
            <sz val="9"/>
            <color indexed="81"/>
            <rFont val="Tahoma"/>
            <family val="2"/>
            <charset val="186"/>
          </rPr>
          <t>Autorius:</t>
        </r>
        <r>
          <rPr>
            <sz val="9"/>
            <color indexed="81"/>
            <rFont val="Tahoma"/>
            <family val="2"/>
            <charset val="186"/>
          </rPr>
          <t xml:space="preserve">
690477,56</t>
        </r>
      </text>
    </comment>
    <comment ref="L131" authorId="0" shapeId="0">
      <text>
        <r>
          <rPr>
            <b/>
            <sz val="9"/>
            <color indexed="81"/>
            <rFont val="Tahoma"/>
            <family val="2"/>
            <charset val="186"/>
          </rPr>
          <t>Autorius:</t>
        </r>
        <r>
          <rPr>
            <sz val="9"/>
            <color indexed="81"/>
            <rFont val="Tahoma"/>
            <family val="2"/>
            <charset val="186"/>
          </rPr>
          <t xml:space="preserve">
103571,63</t>
        </r>
      </text>
    </comment>
    <comment ref="P131" authorId="0" shapeId="0">
      <text>
        <r>
          <rPr>
            <b/>
            <sz val="9"/>
            <color indexed="81"/>
            <rFont val="Tahoma"/>
            <family val="2"/>
            <charset val="186"/>
          </rPr>
          <t>Autorius:</t>
        </r>
        <r>
          <rPr>
            <sz val="9"/>
            <color indexed="81"/>
            <rFont val="Tahoma"/>
            <family val="2"/>
            <charset val="186"/>
          </rPr>
          <t xml:space="preserve">
586905,93</t>
        </r>
      </text>
    </comment>
    <comment ref="Q131" authorId="0" shapeId="0">
      <text>
        <r>
          <rPr>
            <b/>
            <sz val="9"/>
            <color indexed="81"/>
            <rFont val="Tahoma"/>
            <family val="2"/>
            <charset val="186"/>
          </rPr>
          <t>Autorius:</t>
        </r>
        <r>
          <rPr>
            <sz val="9"/>
            <color indexed="81"/>
            <rFont val="Tahoma"/>
            <family val="2"/>
            <charset val="186"/>
          </rPr>
          <t xml:space="preserve">
pakeista iš 2018/10 pagal PFSA AR</t>
        </r>
      </text>
    </comment>
    <comment ref="AP131" authorId="0" shapeId="0">
      <text>
        <r>
          <rPr>
            <b/>
            <sz val="9"/>
            <color indexed="81"/>
            <rFont val="Tahoma"/>
            <family val="2"/>
            <charset val="186"/>
          </rPr>
          <t>Autorius:</t>
        </r>
        <r>
          <rPr>
            <sz val="9"/>
            <color indexed="81"/>
            <rFont val="Tahoma"/>
            <family val="2"/>
            <charset val="186"/>
          </rPr>
          <t xml:space="preserve">
buvo 7,3 ha</t>
        </r>
      </text>
    </comment>
    <comment ref="Q135" authorId="0" shapeId="0">
      <text>
        <r>
          <rPr>
            <b/>
            <sz val="9"/>
            <color indexed="81"/>
            <rFont val="Tahoma"/>
            <family val="2"/>
            <charset val="186"/>
          </rPr>
          <t>Autorius:</t>
        </r>
        <r>
          <rPr>
            <sz val="9"/>
            <color indexed="81"/>
            <rFont val="Tahoma"/>
            <family val="2"/>
            <charset val="186"/>
          </rPr>
          <t xml:space="preserve">
pakeista iš 2018/10 pagal PFSA AR</t>
        </r>
      </text>
    </comment>
  </commentList>
</comments>
</file>

<file path=xl/comments2.xml><?xml version="1.0" encoding="utf-8"?>
<comments xmlns="http://schemas.openxmlformats.org/spreadsheetml/2006/main">
  <authors>
    <author>Autorius</author>
  </authors>
  <commentList>
    <comment ref="C14" authorId="0" shapeId="0">
      <text>
        <r>
          <rPr>
            <b/>
            <sz val="9"/>
            <color indexed="81"/>
            <rFont val="Tahoma"/>
            <family val="2"/>
            <charset val="186"/>
          </rPr>
          <t>Autorius:</t>
        </r>
        <r>
          <rPr>
            <sz val="9"/>
            <color indexed="81"/>
            <rFont val="Tahoma"/>
            <family val="2"/>
            <charset val="186"/>
          </rPr>
          <t xml:space="preserve">
pavadinimas patikslintas 2016-03-30 sprendimu</t>
        </r>
      </text>
    </comment>
    <comment ref="C23" authorId="0" shapeId="0">
      <text>
        <r>
          <rPr>
            <b/>
            <sz val="9"/>
            <color indexed="81"/>
            <rFont val="Tahoma"/>
            <family val="2"/>
            <charset val="186"/>
          </rPr>
          <t>Autorius:</t>
        </r>
        <r>
          <rPr>
            <sz val="9"/>
            <color indexed="81"/>
            <rFont val="Tahoma"/>
            <family val="2"/>
            <charset val="186"/>
          </rPr>
          <t xml:space="preserve">
Pavadinimas patikslintas RPT 2016-03-30</t>
        </r>
      </text>
    </comment>
    <comment ref="C24" authorId="0" shapeId="0">
      <text>
        <r>
          <rPr>
            <b/>
            <sz val="9"/>
            <color indexed="81"/>
            <rFont val="Tahoma"/>
            <family val="2"/>
            <charset val="186"/>
          </rPr>
          <t>Autorius:</t>
        </r>
        <r>
          <rPr>
            <sz val="9"/>
            <color indexed="81"/>
            <rFont val="Tahoma"/>
            <family val="2"/>
            <charset val="186"/>
          </rPr>
          <t xml:space="preserve">
Pavadinimas patikslintas RPT 2016-03-30
Pavadinimas patikslintas 20160809 sprendimu</t>
        </r>
      </text>
    </comment>
    <comment ref="C25" authorId="0" shapeId="0">
      <text>
        <r>
          <rPr>
            <b/>
            <sz val="9"/>
            <color indexed="81"/>
            <rFont val="Tahoma"/>
            <family val="2"/>
            <charset val="186"/>
          </rPr>
          <t>Autorius:</t>
        </r>
        <r>
          <rPr>
            <sz val="9"/>
            <color indexed="81"/>
            <rFont val="Tahoma"/>
            <family val="2"/>
            <charset val="186"/>
          </rPr>
          <t xml:space="preserve">
Pavadinimas patikslintas 20160809 sprendimu</t>
        </r>
      </text>
    </comment>
    <comment ref="C26" authorId="0" shapeId="0">
      <text>
        <r>
          <rPr>
            <b/>
            <sz val="9"/>
            <color indexed="81"/>
            <rFont val="Tahoma"/>
            <family val="2"/>
            <charset val="186"/>
          </rPr>
          <t>Autorius:</t>
        </r>
        <r>
          <rPr>
            <sz val="9"/>
            <color indexed="81"/>
            <rFont val="Tahoma"/>
            <family val="2"/>
            <charset val="186"/>
          </rPr>
          <t xml:space="preserve">
Pavadinimas patikslintas  20160809 RPT</t>
        </r>
      </text>
    </comment>
    <comment ref="C33" authorId="0" shapeId="0">
      <text>
        <r>
          <rPr>
            <b/>
            <sz val="9"/>
            <color indexed="81"/>
            <rFont val="Tahoma"/>
            <family val="2"/>
            <charset val="186"/>
          </rPr>
          <t>Autorius:</t>
        </r>
        <r>
          <rPr>
            <sz val="9"/>
            <color indexed="81"/>
            <rFont val="Tahoma"/>
            <family val="2"/>
            <charset val="186"/>
          </rPr>
          <t xml:space="preserve">
Pavadinimas patikslintas 20160809 sprendimu</t>
        </r>
      </text>
    </comment>
    <comment ref="C45" authorId="0" shapeId="0">
      <text>
        <r>
          <rPr>
            <b/>
            <sz val="9"/>
            <color indexed="81"/>
            <rFont val="Tahoma"/>
            <family val="2"/>
            <charset val="186"/>
          </rPr>
          <t>Autorius:</t>
        </r>
        <r>
          <rPr>
            <sz val="9"/>
            <color indexed="81"/>
            <rFont val="Tahoma"/>
            <family val="2"/>
            <charset val="186"/>
          </rPr>
          <t xml:space="preserve">
pavadinimas patikslintas 20160809 sprendimu</t>
        </r>
      </text>
    </comment>
    <comment ref="C96" authorId="0" shapeId="0">
      <text>
        <r>
          <rPr>
            <b/>
            <sz val="9"/>
            <color indexed="81"/>
            <rFont val="Tahoma"/>
            <family val="2"/>
            <charset val="186"/>
          </rPr>
          <t>Autorius:</t>
        </r>
        <r>
          <rPr>
            <sz val="9"/>
            <color indexed="81"/>
            <rFont val="Tahoma"/>
            <family val="2"/>
            <charset val="186"/>
          </rPr>
          <t xml:space="preserve">
Pavadinimas patikslintas 2016-03-30 RPT</t>
        </r>
      </text>
    </comment>
    <comment ref="C98" authorId="0" shapeId="0">
      <text>
        <r>
          <rPr>
            <b/>
            <sz val="9"/>
            <color indexed="81"/>
            <rFont val="Tahoma"/>
            <family val="2"/>
            <charset val="186"/>
          </rPr>
          <t>Autorius:</t>
        </r>
        <r>
          <rPr>
            <sz val="9"/>
            <color indexed="81"/>
            <rFont val="Tahoma"/>
            <family val="2"/>
            <charset val="186"/>
          </rPr>
          <t xml:space="preserve">
Pavadinimas patikslintas 20160809 sprendimu</t>
        </r>
      </text>
    </comment>
  </commentList>
</comments>
</file>

<file path=xl/comments3.xml><?xml version="1.0" encoding="utf-8"?>
<comments xmlns="http://schemas.openxmlformats.org/spreadsheetml/2006/main">
  <authors>
    <author>Autorius</author>
  </authors>
  <commentList>
    <comment ref="R33" authorId="0" shapeId="0">
      <text>
        <r>
          <rPr>
            <b/>
            <sz val="9"/>
            <color indexed="81"/>
            <rFont val="Tahoma"/>
            <family val="2"/>
            <charset val="186"/>
          </rPr>
          <t>Autorius:</t>
        </r>
        <r>
          <rPr>
            <sz val="9"/>
            <color indexed="81"/>
            <rFont val="Tahoma"/>
            <family val="2"/>
            <charset val="186"/>
          </rPr>
          <t xml:space="preserve">
buvo 2018/06</t>
        </r>
      </text>
    </comment>
    <comment ref="T33" authorId="0" shapeId="0">
      <text>
        <r>
          <rPr>
            <b/>
            <sz val="9"/>
            <color indexed="81"/>
            <rFont val="Tahoma"/>
            <family val="2"/>
            <charset val="186"/>
          </rPr>
          <t>Autorius:</t>
        </r>
        <r>
          <rPr>
            <sz val="9"/>
            <color indexed="81"/>
            <rFont val="Tahoma"/>
            <family val="2"/>
            <charset val="186"/>
          </rPr>
          <t xml:space="preserve">
buvo 2018/08</t>
        </r>
      </text>
    </comment>
    <comment ref="U33" authorId="0" shapeId="0">
      <text>
        <r>
          <rPr>
            <b/>
            <sz val="9"/>
            <color indexed="81"/>
            <rFont val="Tahoma"/>
            <family val="2"/>
            <charset val="186"/>
          </rPr>
          <t>Autorius:</t>
        </r>
        <r>
          <rPr>
            <sz val="9"/>
            <color indexed="81"/>
            <rFont val="Tahoma"/>
            <family val="2"/>
            <charset val="186"/>
          </rPr>
          <t xml:space="preserve">
buvo 2019</t>
        </r>
      </text>
    </comment>
  </commentList>
</comments>
</file>

<file path=xl/comments4.xml><?xml version="1.0" encoding="utf-8"?>
<comments xmlns="http://schemas.openxmlformats.org/spreadsheetml/2006/main">
  <authors>
    <author>Autorius</author>
  </authors>
  <commentList>
    <comment ref="M117" authorId="0" shapeId="0">
      <text>
        <r>
          <rPr>
            <b/>
            <sz val="9"/>
            <color indexed="81"/>
            <rFont val="Tahoma"/>
            <family val="2"/>
            <charset val="186"/>
          </rPr>
          <t>Autorius:</t>
        </r>
        <r>
          <rPr>
            <sz val="9"/>
            <color indexed="81"/>
            <rFont val="Tahoma"/>
            <family val="2"/>
            <charset val="186"/>
          </rPr>
          <t xml:space="preserve">
buvo 2,9</t>
        </r>
      </text>
    </comment>
    <comment ref="M120" authorId="0" shapeId="0">
      <text>
        <r>
          <rPr>
            <b/>
            <sz val="9"/>
            <color indexed="81"/>
            <rFont val="Tahoma"/>
            <family val="2"/>
            <charset val="186"/>
          </rPr>
          <t>Autorius:</t>
        </r>
        <r>
          <rPr>
            <sz val="9"/>
            <color indexed="81"/>
            <rFont val="Tahoma"/>
            <family val="2"/>
            <charset val="186"/>
          </rPr>
          <t xml:space="preserve">
buvo 2,67</t>
        </r>
      </text>
    </comment>
    <comment ref="M122" authorId="0" shapeId="0">
      <text>
        <r>
          <rPr>
            <b/>
            <sz val="9"/>
            <color indexed="81"/>
            <rFont val="Tahoma"/>
            <family val="2"/>
            <charset val="186"/>
          </rPr>
          <t>Autorius:</t>
        </r>
        <r>
          <rPr>
            <sz val="9"/>
            <color indexed="81"/>
            <rFont val="Tahoma"/>
            <family val="2"/>
            <charset val="186"/>
          </rPr>
          <t xml:space="preserve">
buvo 125,34</t>
        </r>
      </text>
    </comment>
  </commentList>
</comments>
</file>

<file path=xl/comments5.xml><?xml version="1.0" encoding="utf-8"?>
<comments xmlns="http://schemas.openxmlformats.org/spreadsheetml/2006/main">
  <authors>
    <author>Autorius</author>
  </authors>
  <commentList>
    <comment ref="C11" authorId="0" shapeId="0">
      <text>
        <r>
          <rPr>
            <b/>
            <sz val="9"/>
            <color indexed="81"/>
            <rFont val="Tahoma"/>
            <family val="2"/>
            <charset val="186"/>
          </rPr>
          <t>Autorius:</t>
        </r>
        <r>
          <rPr>
            <sz val="9"/>
            <color indexed="81"/>
            <rFont val="Tahoma"/>
            <family val="2"/>
            <charset val="186"/>
          </rPr>
          <t xml:space="preserve">
buvo 770</t>
        </r>
      </text>
    </comment>
    <comment ref="C13" authorId="0" shapeId="0">
      <text>
        <r>
          <rPr>
            <b/>
            <sz val="9"/>
            <color indexed="81"/>
            <rFont val="Tahoma"/>
            <family val="2"/>
            <charset val="186"/>
          </rPr>
          <t>Autorius:</t>
        </r>
        <r>
          <rPr>
            <sz val="9"/>
            <color indexed="81"/>
            <rFont val="Tahoma"/>
            <family val="2"/>
            <charset val="186"/>
          </rPr>
          <t xml:space="preserve">
buvo 1 204,50</t>
        </r>
      </text>
    </comment>
    <comment ref="C35" authorId="0" shapeId="0">
      <text>
        <r>
          <rPr>
            <b/>
            <sz val="9"/>
            <color indexed="81"/>
            <rFont val="Tahoma"/>
            <family val="2"/>
            <charset val="186"/>
          </rPr>
          <t>Autorius:</t>
        </r>
        <r>
          <rPr>
            <sz val="9"/>
            <color indexed="81"/>
            <rFont val="Tahoma"/>
            <family val="2"/>
            <charset val="186"/>
          </rPr>
          <t xml:space="preserve">
buvo 125,34</t>
        </r>
      </text>
    </comment>
    <comment ref="C37" authorId="0" shapeId="0">
      <text>
        <r>
          <rPr>
            <b/>
            <sz val="9"/>
            <color indexed="81"/>
            <rFont val="Tahoma"/>
            <family val="2"/>
            <charset val="186"/>
          </rPr>
          <t>Autorius:</t>
        </r>
        <r>
          <rPr>
            <sz val="9"/>
            <color indexed="81"/>
            <rFont val="Tahoma"/>
            <family val="2"/>
            <charset val="186"/>
          </rPr>
          <t xml:space="preserve">
buvo 17,68</t>
        </r>
      </text>
    </comment>
    <comment ref="C42" authorId="0" shapeId="0">
      <text>
        <r>
          <rPr>
            <b/>
            <sz val="9"/>
            <color indexed="81"/>
            <rFont val="Tahoma"/>
            <family val="2"/>
            <charset val="186"/>
          </rPr>
          <t>Autorius:</t>
        </r>
        <r>
          <rPr>
            <sz val="9"/>
            <color indexed="81"/>
            <rFont val="Tahoma"/>
            <family val="2"/>
            <charset val="186"/>
          </rPr>
          <t xml:space="preserve">
buvo 86</t>
        </r>
      </text>
    </comment>
  </commentList>
</comments>
</file>

<file path=xl/comments6.xml><?xml version="1.0" encoding="utf-8"?>
<comments xmlns="http://schemas.openxmlformats.org/spreadsheetml/2006/main">
  <authors>
    <author>Autorius</author>
  </authors>
  <commentList>
    <comment ref="E10" authorId="0" shapeId="0">
      <text>
        <r>
          <rPr>
            <b/>
            <sz val="9"/>
            <color indexed="81"/>
            <rFont val="Tahoma"/>
            <family val="2"/>
            <charset val="186"/>
          </rPr>
          <t>Autorius:</t>
        </r>
        <r>
          <rPr>
            <sz val="9"/>
            <color indexed="81"/>
            <rFont val="Tahoma"/>
            <family val="2"/>
            <charset val="186"/>
          </rPr>
          <t xml:space="preserve">
buvo 3 865,18</t>
        </r>
      </text>
    </comment>
    <comment ref="G10" authorId="0" shapeId="0">
      <text>
        <r>
          <rPr>
            <b/>
            <sz val="9"/>
            <color indexed="81"/>
            <rFont val="Tahoma"/>
            <family val="2"/>
            <charset val="186"/>
          </rPr>
          <t>Autorius:</t>
        </r>
        <r>
          <rPr>
            <sz val="9"/>
            <color indexed="81"/>
            <rFont val="Tahoma"/>
            <family val="2"/>
            <charset val="186"/>
          </rPr>
          <t xml:space="preserve">
buvo 892,62</t>
        </r>
      </text>
    </comment>
    <comment ref="J10" authorId="0" shapeId="0">
      <text>
        <r>
          <rPr>
            <b/>
            <sz val="9"/>
            <color indexed="81"/>
            <rFont val="Tahoma"/>
            <family val="2"/>
            <charset val="186"/>
          </rPr>
          <t>Autorius:</t>
        </r>
        <r>
          <rPr>
            <sz val="9"/>
            <color indexed="81"/>
            <rFont val="Tahoma"/>
            <family val="2"/>
            <charset val="186"/>
          </rPr>
          <t xml:space="preserve">
buvo 4 899,97</t>
        </r>
      </text>
    </comment>
    <comment ref="F11" authorId="0" shapeId="0">
      <text>
        <r>
          <rPr>
            <b/>
            <sz val="9"/>
            <color indexed="81"/>
            <rFont val="Tahoma"/>
            <family val="2"/>
            <charset val="186"/>
          </rPr>
          <t>Autorius:</t>
        </r>
        <r>
          <rPr>
            <sz val="9"/>
            <color indexed="81"/>
            <rFont val="Tahoma"/>
            <family val="2"/>
            <charset val="186"/>
          </rPr>
          <t xml:space="preserve">
buvo 1 223,21</t>
        </r>
      </text>
    </comment>
    <comment ref="J11" authorId="0" shapeId="0">
      <text>
        <r>
          <rPr>
            <b/>
            <sz val="9"/>
            <color indexed="81"/>
            <rFont val="Tahoma"/>
            <family val="2"/>
            <charset val="186"/>
          </rPr>
          <t>Autorius:</t>
        </r>
        <r>
          <rPr>
            <sz val="9"/>
            <color indexed="81"/>
            <rFont val="Tahoma"/>
            <family val="2"/>
            <charset val="186"/>
          </rPr>
          <t xml:space="preserve">
buvo 1 223,21</t>
        </r>
      </text>
    </comment>
  </commentList>
</comments>
</file>

<file path=xl/sharedStrings.xml><?xml version="1.0" encoding="utf-8"?>
<sst xmlns="http://schemas.openxmlformats.org/spreadsheetml/2006/main" count="2765" uniqueCount="1152">
  <si>
    <t>Lėšų poreikis ir finansavimo šaltiniai (Eur)</t>
  </si>
  <si>
    <t>Požymiai</t>
  </si>
  <si>
    <t>Projekto etapai</t>
  </si>
  <si>
    <t>Nr.</t>
  </si>
  <si>
    <t>Projektas</t>
  </si>
  <si>
    <t>Pareiškėjas</t>
  </si>
  <si>
    <t>Ministerija</t>
  </si>
  <si>
    <t>Įgyvendinimo teritorija</t>
  </si>
  <si>
    <t>Veiksmų programos įgyvendinimo plano priemonė arba Kaimo plėtros programos priemonė (Nr.)</t>
  </si>
  <si>
    <t>R/V*</t>
  </si>
  <si>
    <t>ITI**</t>
  </si>
  <si>
    <t>rez.***</t>
  </si>
  <si>
    <t>Iš viso:</t>
  </si>
  <si>
    <t>Savivaldybės biudžetas</t>
  </si>
  <si>
    <t>Valstybės biudžetas</t>
  </si>
  <si>
    <t>Privačios lėšos</t>
  </si>
  <si>
    <t>Kitos viešosios lėšos</t>
  </si>
  <si>
    <t>ES lėšos</t>
  </si>
  <si>
    <t>Įtraukimas į sąrašą (metai/mėnuo)</t>
  </si>
  <si>
    <t>Paraiškos pateikimas įgyvendinančiajai institucijai (metai/mėnuo)</t>
  </si>
  <si>
    <t>Finansavimo sutarties sudarymas (metai/mėnuo)</t>
  </si>
  <si>
    <t>Projekto užbaigimas (metai)</t>
  </si>
  <si>
    <t>SM</t>
  </si>
  <si>
    <t>Sutrumpinimų paaiškinimai:</t>
  </si>
  <si>
    <t>SADM - Socialinės apsaugos ir darbo ministerija</t>
  </si>
  <si>
    <t>AM - Aplinkos ministerija</t>
  </si>
  <si>
    <t>SAM - Sveikatos apsaugos ministerija</t>
  </si>
  <si>
    <t>ŠMM - Švietimo ir mokslo ministerija</t>
  </si>
  <si>
    <t>KM - Kultūros ministerija</t>
  </si>
  <si>
    <t>VRM - Vidaus reikalų ministerija</t>
  </si>
  <si>
    <t>LAKD - Lietuvos automobilių kelių direkcija</t>
  </si>
  <si>
    <t>SM - Susisiekimo ministerija</t>
  </si>
  <si>
    <t>2016 m.</t>
  </si>
  <si>
    <t>2017 m.</t>
  </si>
  <si>
    <t>2018 m.</t>
  </si>
  <si>
    <t>2019 m.</t>
  </si>
  <si>
    <t>2020 m.</t>
  </si>
  <si>
    <t>Pagrindinė veiklų grupė (pavadinimas)</t>
  </si>
  <si>
    <t>Susijusi veiklų grupė (I) (pavadinimas)</t>
  </si>
  <si>
    <t>Kodas (II)</t>
  </si>
  <si>
    <t>Susijusi veiklų grupė (II) (pavadinimas)</t>
  </si>
  <si>
    <t>Kodas (III)</t>
  </si>
  <si>
    <t>Susijusi veiklų grupė (III) (pavadinimas)</t>
  </si>
  <si>
    <t>Kodas (IV)</t>
  </si>
  <si>
    <t>Susijusi veiklų grupė (IV) (pavadinimas)</t>
  </si>
  <si>
    <t>Produkto vertinimo kriterijus (I) (pavadinimas)</t>
  </si>
  <si>
    <t>Siekiama reikšmė (I)</t>
  </si>
  <si>
    <t>Siekiama reikšmė (II)</t>
  </si>
  <si>
    <t>Siekiama reikšmė (III)</t>
  </si>
  <si>
    <t>Siekiama reikšmė (IV)</t>
  </si>
  <si>
    <t>Kodas</t>
  </si>
  <si>
    <t>Produkto vertinimo kriterijus (pavadinimas)</t>
  </si>
  <si>
    <t>Produkto vertinimo kriterijus (II) (pavadinimas)</t>
  </si>
  <si>
    <t>Produkto vertinimo kriterijus (III) (pavadinimas)</t>
  </si>
  <si>
    <t>Produkto vertinimo kriterijus (IV) (pavadinimas)</t>
  </si>
  <si>
    <t>Vertinimo kriterijai</t>
  </si>
  <si>
    <t>Projekto veiklos</t>
  </si>
  <si>
    <t>Lėšų poreikis pagal metus (ES lėšos)</t>
  </si>
  <si>
    <t>06.2.1-TID-R-511</t>
  </si>
  <si>
    <t>04.5.1-TID-R-514</t>
  </si>
  <si>
    <t>05.3.2-APVA-R-014</t>
  </si>
  <si>
    <t>AM</t>
  </si>
  <si>
    <t>05.1.1-APVA-R-007</t>
  </si>
  <si>
    <t>05.2.1-APVA-R-008</t>
  </si>
  <si>
    <t>ŪM</t>
  </si>
  <si>
    <t>Tauragės apskritis</t>
  </si>
  <si>
    <t>R</t>
  </si>
  <si>
    <t>2.1.</t>
  </si>
  <si>
    <t>Priemonė: Savivaldybes jungiančių turizmo trasų ir turizmo maršrutų informacinės infrastruktūros plėtra</t>
  </si>
  <si>
    <t>Priemonė: Modernizuoti savivaldybių kultūros infrastruktūrą</t>
  </si>
  <si>
    <t>2.2.</t>
  </si>
  <si>
    <t>KM</t>
  </si>
  <si>
    <t>Priemonė: Aktualizuoti savivaldybių kultūros paveldo objektus</t>
  </si>
  <si>
    <t>3.1.</t>
  </si>
  <si>
    <t>3.2.</t>
  </si>
  <si>
    <t>Priemonė: Mokyklų tinklo efektyvumo didinimas „Modernizuoti bendrojo ugdymo įstaigas ir aprūpinti jas gamtos, technologijų, menų ir kitų mokslų laboratorijų įranga“</t>
  </si>
  <si>
    <t>09.1.3-CPVA-R-724</t>
  </si>
  <si>
    <t>ŠMM</t>
  </si>
  <si>
    <t>Priemonė: Neformaliojo švietimo infrastruktūros tobulinimas „Plėtoti vaikų ir jauninimo neformaliojo ugdymo galimybes (ypač kaimo vietovėse)“</t>
  </si>
  <si>
    <t>09.1.3-CPVA-R-725</t>
  </si>
  <si>
    <t>09.1.3-CPVA-R-705</t>
  </si>
  <si>
    <t>Priemonė: Paviršinių nuotekų sistemų tvarkymas</t>
  </si>
  <si>
    <t>Priemonė: Kraštovaizdžio apsauga</t>
  </si>
  <si>
    <t>Priemonė: Komunalinių atliekų tvarkymo infrastruktūros plėtra</t>
  </si>
  <si>
    <t xml:space="preserve">05.5.1-APVA-R-019 </t>
  </si>
  <si>
    <t>Priemonė: Socialinių paslaugų infrastruktūros plėtra</t>
  </si>
  <si>
    <t>SADM</t>
  </si>
  <si>
    <t>Priemonė: Socialinio būsto fondo plėtra</t>
  </si>
  <si>
    <t>08.1.2-CPVA-R-408</t>
  </si>
  <si>
    <t>SAM</t>
  </si>
  <si>
    <t>Priemonė: Vietinių kelių techninių parametrų ir eismo saugos gerinimas</t>
  </si>
  <si>
    <t>Priemonė: Darnaus judumo priemonių diegimas</t>
  </si>
  <si>
    <t>Priemonė: Pėsčiųjų ir dviračių takų rekonstrukcija ir plėtra</t>
  </si>
  <si>
    <t xml:space="preserve">04.5.1-TID-R-516 </t>
  </si>
  <si>
    <t>Priemonė: Vietinio susisiekimo viešojo transporto priemonių parko atnaujinimas</t>
  </si>
  <si>
    <t>04.5.1-TID-R-518</t>
  </si>
  <si>
    <t>VRM</t>
  </si>
  <si>
    <t>Priemonė: Paslaugų ir asmenų aptarnavimo kokybės gerinimas savivaldybėse</t>
  </si>
  <si>
    <t>ŽŪM</t>
  </si>
  <si>
    <t>08.2.1-CPVA-R-908</t>
  </si>
  <si>
    <t>Priemonė: Miestų kompleksinė plėtra</t>
  </si>
  <si>
    <t>Kvėdarna</t>
  </si>
  <si>
    <t>Skaudvilė</t>
  </si>
  <si>
    <t>Pagėgiai</t>
  </si>
  <si>
    <t>Priemonė: Pereinamojo laikotarpio tikslinių teritorijų vystymas. I</t>
  </si>
  <si>
    <t>V</t>
  </si>
  <si>
    <t>Jurbarkas</t>
  </si>
  <si>
    <t>Priemonė: Pereinamojo laikotarpio tikslinių teritorijų vystymas. II</t>
  </si>
  <si>
    <t>Planas IŠ VISO:</t>
  </si>
  <si>
    <t>Lietaus nuotėkio plotas, iš kurio surenkamam paviršiniam (lietaus) vandeniui tvarkyti, įrengta ir (ar) rekonstruota infrastruktūra (ha)</t>
  </si>
  <si>
    <t>Numatomo apsilankymų remiamuose kultūros ir gamtos paveldo objektuose bei turistų traukos vietose skaičiaus padidėjimas  (apsilankymai per metus)</t>
  </si>
  <si>
    <t>Modernizuoti kultūros infrastruktūros objektai (vnt.)</t>
  </si>
  <si>
    <t>Sutvarkyti, įrengti ir pritaikyti lankymui gamtos ir kultūros paveldo objektai ir teritorijos (vnt.)</t>
  </si>
  <si>
    <t>Įgyvendintos darnaus judumo priemonės (vnt.)</t>
  </si>
  <si>
    <t>Bendras rekonstruotų arba atnaujintų kelių ilgis (km)</t>
  </si>
  <si>
    <t>Gyventojai, turintys galimybę pasinaudoti pagerintomis sveikatos priežiūros paslaugomis (asmenys)</t>
  </si>
  <si>
    <t>Savivaldybės, kuriose įdiegti inovatyvūs viešųjų asmens ir visuomenės sveikatos priežiūros paslaugų teikimo modeliai, pagerinantys sveikatos priežiūros paslaugų prieinamumą tikslinėms gyventojų grupėms (skaičius)</t>
  </si>
  <si>
    <t>Investicijas gavę socialinių paslaugų infrastruktūros objektai (vnt.)</t>
  </si>
  <si>
    <t>Naujai įrengti ar įsigyti socialiniai būstai (vnt.)</t>
  </si>
  <si>
    <t>Sukurti/pagerinti atskiro komunalinių atliekų surinkimo pajėgumai (t /m)</t>
  </si>
  <si>
    <t>Išsaugoti, sutvarkyti ar atkurti įvairaus teritorinio lygmens kraštovaizdžio arealai (skaičius)</t>
  </si>
  <si>
    <t>P.S.415</t>
  </si>
  <si>
    <t>Viešojo valdymo institucijos, pagal veiksmų programą ESF lėšomis įgyvendinusios paslaugų ir (ar) aptarnavimo kokybei gerinti skirtas priemones</t>
  </si>
  <si>
    <t>P.S.416</t>
  </si>
  <si>
    <t>P.S.323</t>
  </si>
  <si>
    <t>Viešojo valdymo institucijų darbuotojai, kurie dalyvavo pagal veiksmų programą ESF lėšomis vykdytose veiklose, skirtose stiprinti teikiamų paslaugų ir (ar) aptarnavimo kokybės gerinimui reikalingas kompetencijas</t>
  </si>
  <si>
    <t>P.S.362</t>
  </si>
  <si>
    <t>P.S.329</t>
  </si>
  <si>
    <t>P.S.333</t>
  </si>
  <si>
    <t>Rekonstruotų vandens tiekimo ir nuotekų surinkimo tinklų ilgis (km)</t>
  </si>
  <si>
    <t>Gyventojai, kuriems teikiamos vandens tiekimo paslaugos naujai pastatytais geriamojo vandens tiekimo tinklais (skaičius)</t>
  </si>
  <si>
    <t>P.N.051</t>
  </si>
  <si>
    <t>Gyventojai, kuriems teikiamos vandens tiekimo paslaugos iš naujai pastatytų ir (arba) rekonstruotų geriamojo vandens gerinimo įrenginių (skaičius)</t>
  </si>
  <si>
    <t>P.N.053</t>
  </si>
  <si>
    <t>Gyventojai, kuriems teikiamos paslaugos naujai pastatytais nuotekų surinkimo tinklais (GE)</t>
  </si>
  <si>
    <t>P.N.054</t>
  </si>
  <si>
    <t>Gyventojai, kuriems teikiamos nuotekų valymo paslaugos naujai pastatytais ir (arba) rekonstruotais nuotekų valymo įrenginiais (GE)</t>
  </si>
  <si>
    <t>P.S.328</t>
  </si>
  <si>
    <t>P.N.028</t>
  </si>
  <si>
    <t>Inventorizuota neapskaityto paviršinių nuotekų nuotakyno dalis (proc.)</t>
  </si>
  <si>
    <t>P.S.338</t>
  </si>
  <si>
    <t>P.N.091</t>
  </si>
  <si>
    <t>Teritorijų, kuriose įgyvendintos kraštovaizdžio formavimo priemonės (plotas)</t>
  </si>
  <si>
    <t>P.N.092</t>
  </si>
  <si>
    <t>P.N.093</t>
  </si>
  <si>
    <t>P.B.214</t>
  </si>
  <si>
    <t>P.N.508</t>
  </si>
  <si>
    <t>Bendras naujai nutiestų kelių ilgis</t>
  </si>
  <si>
    <t>P.S.342</t>
  </si>
  <si>
    <t>Įdiegtos saugų eismą gerinančios ir aplinkosaugos priemonės</t>
  </si>
  <si>
    <t>P.S.321</t>
  </si>
  <si>
    <t>P.S.322</t>
  </si>
  <si>
    <t>Įsigytos naujos ekologiškos viešojo transporto priemonės</t>
  </si>
  <si>
    <t>P.S.325</t>
  </si>
  <si>
    <t>P.B.235</t>
  </si>
  <si>
    <t>Investicijas gavusios vaikų priežiūros arba švietimo infrastruktūros pajėgumas (skaičius)</t>
  </si>
  <si>
    <t>Švietimo ir kitų švietimo teikėjų įstaigos, kuriose pagal veiksmų programą ERPF lėšomis sukurta ar atnaujinta ne mažiau nei viena edukacinė erdvė (skaičius)</t>
  </si>
  <si>
    <t>P.N.722</t>
  </si>
  <si>
    <t>Pagal veiksmų programą ERPF lėšomis atnaujintos bendrojo ugdymo mokyklos (skaičius)</t>
  </si>
  <si>
    <t>P.S.379</t>
  </si>
  <si>
    <t>P.N.723</t>
  </si>
  <si>
    <t>Pagal veiksmų programą ERPF lėšomis atnaujintos neformaliojo ugdymo mokyklos (skaičius)</t>
  </si>
  <si>
    <t>P.N.304</t>
  </si>
  <si>
    <t>P.S.335</t>
  </si>
  <si>
    <t>P.B.209</t>
  </si>
  <si>
    <t>P.S.380</t>
  </si>
  <si>
    <t>P.N.717</t>
  </si>
  <si>
    <t>Pagal veiksmų programą ERPF lėšomis atnaujintos ikimokyklinio ir priešmokyklinio ugdymo mokyklos</t>
  </si>
  <si>
    <t>P.B.236</t>
  </si>
  <si>
    <t>P.S.363</t>
  </si>
  <si>
    <t>Viešąsias sveikatos priežiūros paslaugas teikiančių asmens sveikatos priežiūros įstaigų, kuriose modernizuota paslaugų teikimo infrastruktūra (skaičius)</t>
  </si>
  <si>
    <t>P.S.371</t>
  </si>
  <si>
    <t>P.S.361</t>
  </si>
  <si>
    <t>Priemonė: Kaimo (1-6 tūkst. Gyventojų) gyvenamųjų vietovių atnaujinimas</t>
  </si>
  <si>
    <t>P.S.364</t>
  </si>
  <si>
    <t>P.S.365</t>
  </si>
  <si>
    <t>P.B.238</t>
  </si>
  <si>
    <t>P.B.239</t>
  </si>
  <si>
    <t>Sukurtos arba atnaujintos atviros erdvės miestų vietovėse (m2)</t>
  </si>
  <si>
    <t>Pastatyti arba atnaujinti viešieji arba komerciniai pastatai miestų vietovėse (m2)</t>
  </si>
  <si>
    <t>*R – regiono projektas, V – valstybės projektas</t>
  </si>
  <si>
    <t>** ITI – projektas, įgyvendinamas pagal integruotą teritorijos (-ų) vystymo programą;</t>
  </si>
  <si>
    <t>*** rez. – rezervinis projektas.</t>
  </si>
  <si>
    <t>***** sudaromas pagal Veiksmų programos arba Kaimo plėtros programos kodavimo taisykles</t>
  </si>
  <si>
    <t>Kodas (I)****</t>
  </si>
  <si>
    <t>Kodas (I)*****</t>
  </si>
  <si>
    <t>Pastatų komplekso, vad. Tauragės pilimi (adresu S. Dariaus ir S. Girėno g. 5, Tauragė; unikalus Nr. 1665), kompleksinis atnaujinimas (I etapas: kultūros paveldo savybių išsaugojimas ir pritaikymas bendruomeniniams poreikiams)</t>
  </si>
  <si>
    <t>Tauragės miestas</t>
  </si>
  <si>
    <t>ITI</t>
  </si>
  <si>
    <t>-</t>
  </si>
  <si>
    <t>**** Veiklų grupių kodai nurodyti REGIONŲ PLĖTROS PLANŲ RENGIMO METODIKOS 3 priedo 8 lentelėje</t>
  </si>
  <si>
    <t>Kultūros paveldo objektų sutvarkymas ir pritaikymas</t>
  </si>
  <si>
    <t>Tauragės regiono komunalinių atliekų tvarkymo infrastruktūros plėtra</t>
  </si>
  <si>
    <t>Atliekų tvarkymas (mažinimo, rūšiavimo ir perdirbimo skatinimo priemonės)</t>
  </si>
  <si>
    <t>Pagėgių miesto Turgaus aikštės įrengimas ir jos prieigų sutvarkymas</t>
  </si>
  <si>
    <t>TRATC - Tauragės regiono atliekų tvarkymo centras</t>
  </si>
  <si>
    <t>Gyvenamųjų namų kvartalų kompleksinis sutvarkymas Jurbarko mieste</t>
  </si>
  <si>
    <t>JRSA</t>
  </si>
  <si>
    <t>JRSA - Jurbarko rajono savivaldybės administracija</t>
  </si>
  <si>
    <t>ŠRSA - Šilalės rajono savivaldybės administracija</t>
  </si>
  <si>
    <t>TRSA - Tauragės rajono savivaldybės administracija</t>
  </si>
  <si>
    <t>Požerės Kristaus Atsimainymo bažnyčios komplekso aktualizavimas vietos bendruomenės poreikiams</t>
  </si>
  <si>
    <t>Požerės k.</t>
  </si>
  <si>
    <t>Šilalės Simono Gaudėšiaus gimnazijos  pastato dalies patalpų modernizavimas ir aprūpinimas įranga</t>
  </si>
  <si>
    <t>Šilalės m.</t>
  </si>
  <si>
    <t>Pagal veiksmų programą ERPF lėšomis sukurtos naujos ikimokyklinio ir priešmokyklinio ugdymo vietos</t>
  </si>
  <si>
    <t>UAB „Šilalės vandenys“</t>
  </si>
  <si>
    <t>Šiauduvos gyv.</t>
  </si>
  <si>
    <t>08.1.2-CPVA-R-407</t>
  </si>
  <si>
    <t>Pajūrio mstl.</t>
  </si>
  <si>
    <t>Eismo saugumo priemonių diegimas Šilalės mieste ir rajono gyvenvietėse</t>
  </si>
  <si>
    <t>Šilalės r.</t>
  </si>
  <si>
    <t>Šilalė</t>
  </si>
  <si>
    <t>Šilalės rajono Kvėdarnos gyvenamosios vietovės atnaujinimas</t>
  </si>
  <si>
    <t>PSA</t>
  </si>
  <si>
    <t>PSA - Pagėgių savivaldybės administracija</t>
  </si>
  <si>
    <t>TRSA</t>
  </si>
  <si>
    <t>ŠRSA</t>
  </si>
  <si>
    <t>TRATC</t>
  </si>
  <si>
    <t>Pavadinimas</t>
  </si>
  <si>
    <t>Atsinaujinančių energijos šaltinių diegimas</t>
  </si>
  <si>
    <t xml:space="preserve">Viešųjų pastatų energinio efektyvumo didinimas </t>
  </si>
  <si>
    <t xml:space="preserve">Viešosios infrastruktūros (išskyrus pastatus) energinio efektyvumo didinimas </t>
  </si>
  <si>
    <t xml:space="preserve">Gyvenamųjų namų energinio efektyvumo didinimas </t>
  </si>
  <si>
    <t xml:space="preserve">Atliekų tvarkymas (mažinimo, rūšiavimo ir perdirbimo skatinimo priemonės) </t>
  </si>
  <si>
    <t xml:space="preserve">Vandentvarka (esamų geriamo vandens ir nuotekų tinklų modernizavimas) </t>
  </si>
  <si>
    <t>Vandentvarka (naujų tinklų įrengimas)</t>
  </si>
  <si>
    <t>Lietaus nuotekų sistemų modernizavimas ir plėtra</t>
  </si>
  <si>
    <t>Viešojo transporto infrastruktūra</t>
  </si>
  <si>
    <t>Viešojo transporto priemonių įsigijimas</t>
  </si>
  <si>
    <t>Vietinės reikšmės keliai ir gatvės (statyba)</t>
  </si>
  <si>
    <t>Vietinės reikšmės keliai ir gatvės (rekonstrukcija)</t>
  </si>
  <si>
    <t>Valstybinės reikšmės keliai ir gatvės (statyba)</t>
  </si>
  <si>
    <t>Valstybinės reikšmės keliai ir gatvės (rekonstrukcija)</t>
  </si>
  <si>
    <t>Daugiarūšio transporto plėtra</t>
  </si>
  <si>
    <t>Oro uostų ir aerodromų infrastruktūra</t>
  </si>
  <si>
    <t>Regioninė ir vietinė vandens transporto infrastruktūra</t>
  </si>
  <si>
    <t>Intelektinės transporto sistemos</t>
  </si>
  <si>
    <t>Aukštojo mokslo įstaigų modernizavimas</t>
  </si>
  <si>
    <t>Profesinio ar suaugusiųjų mokymo įstaigų modernizavimas</t>
  </si>
  <si>
    <t>Bendrojo lavinimo mokyklų modernizavimas</t>
  </si>
  <si>
    <t>Ikimokyklinio ar priešmokyklinio ugdymo įstaigų modernizavimas</t>
  </si>
  <si>
    <t>Neformaliojo švietimo įstaigų modernizavimas</t>
  </si>
  <si>
    <t>Socialinio būsto infrastruktūra (nauja statyba arba pritaikymas)</t>
  </si>
  <si>
    <t>Socialinio būsto įsigijimas</t>
  </si>
  <si>
    <t>Socialinių paslaugų infrastruktūra</t>
  </si>
  <si>
    <t>Kitos viešosios infrastruktūros modernizavimas (viešosios erdvės): rekreacinės teritorijos ir gamtinis karkasas</t>
  </si>
  <si>
    <t>Kitos viešosios infrastruktūros modernizavimas (viešosios erdvės): visuomeninės, komercinės ir bendro naudojimo paskirties teritorijos</t>
  </si>
  <si>
    <t>Kitos viešosios infrastruktūros modernizavimas (viešosios erdvės): gyvenamosios paskirties teritorijos</t>
  </si>
  <si>
    <t>Kitos viešosios infrastruktūros modernizavimas (viešosios erdvės): pramoninių, buvusių karinių, inžinerinių ir pan. objektų teritorijų pritaikymas ar konversija</t>
  </si>
  <si>
    <t>Kitos viešosios infrastruktūros modernizavimas (pastatai ir statiniai): sveikatinimo ir sporto objektai</t>
  </si>
  <si>
    <t>Kitos viešosios infrastruktūros modernizavimas (pastatai ir statiniai): kultūros objektai</t>
  </si>
  <si>
    <t>Kitos viešosios infrastruktūros modernizavimas (pastatai ir statiniai): bendruomenės, nevyriausybinių organizacijų veiklai pritaikomi pastatai</t>
  </si>
  <si>
    <t>Viešoji tyrimų ir inovacijų infrastruktūra</t>
  </si>
  <si>
    <t>Viešoji verslui skirta infrastruktūra (pramoniniai parkai, pramonės zonos ir pan.)</t>
  </si>
  <si>
    <t>Oro kokybės gerinimas (gatvių valymo technikos įsigijimas, technologijų diegimas)</t>
  </si>
  <si>
    <t>Kraštovaizdžio tvarkymas (kraštovaizdžio etalonai, pažeistos teritorijos ir pan.)</t>
  </si>
  <si>
    <t>Natura 2000 teritorijų tvarkymas ir pritaikymas</t>
  </si>
  <si>
    <t>Užterštų teritorijų išvalymas</t>
  </si>
  <si>
    <t>Pėsčiųjų ir dviračių takai (ne miesto vietovėse)</t>
  </si>
  <si>
    <t>Viešoji turizmo infrastruktūra</t>
  </si>
  <si>
    <t>Viešosios turizmo paslaugos</t>
  </si>
  <si>
    <t>Gamtos paveldo objektų sutvarkymas ir pritaikymas</t>
  </si>
  <si>
    <t>Kompleksinių paveldo objektų sutvarkymas ir pritaikymas</t>
  </si>
  <si>
    <t>Sveikatos paslaugų plėtra (ne infrastruktūra)</t>
  </si>
  <si>
    <t>Socialinių paslaugų plėtra (ne infrastruktūra)</t>
  </si>
  <si>
    <t>Viešojo valdymo tobulinimas</t>
  </si>
  <si>
    <t>Kita (nepriskirta kitoms grupėms)</t>
  </si>
  <si>
    <t xml:space="preserve">Buvusio Kristijono Donelaičio gimnazijos pastato Vilniaus g. 46, Pagėgiai, aktų salės ir vidaus laiptų paveldosaugos vertingųjų savybių sutvarkymas </t>
  </si>
  <si>
    <t>2015/</t>
  </si>
  <si>
    <t>2016/</t>
  </si>
  <si>
    <t>2017/</t>
  </si>
  <si>
    <t xml:space="preserve">Kultūros paveldo objektų sutvarkymas ir pritaikymas
</t>
  </si>
  <si>
    <t>Pagėgių savivaldybė</t>
  </si>
  <si>
    <t>Pagėgių miestas</t>
  </si>
  <si>
    <t>Neformaliojo švietimo infrastruktūros tobulinimas Pagėgių meno ir sporto mokykloje</t>
  </si>
  <si>
    <t>2018/</t>
  </si>
  <si>
    <t>UAB Pagėgių komunalinis ūkis</t>
  </si>
  <si>
    <t>Socialinio būsto fondo plėtra Pagėgių savivaldybėje</t>
  </si>
  <si>
    <t>Naujai įrengtų ar įsigytų socialinių būstų skaičius</t>
  </si>
  <si>
    <t>Apleistos teritorijos už Kultūros centro Pagėgių mieste konversija ir pritaikymas rekreaciniams, poilsio ir sveikatinimo poreikiams</t>
  </si>
  <si>
    <t>Savivaldybes jungiančių turizmo trąsų ir turizmo maršrutų infrastruktūros plėtra Tauragės regione</t>
  </si>
  <si>
    <t>Jurbarko rajonas</t>
  </si>
  <si>
    <t>Jurbarko kultūros centro modernizavimas</t>
  </si>
  <si>
    <t>Jurbarko miestas</t>
  </si>
  <si>
    <t>Jurbarko Antano Sodeikos meno mokyklos atnaujinimas ir pritaikymas neformaliajam ugdymui</t>
  </si>
  <si>
    <t>UAB „Jurbarko vandenys“</t>
  </si>
  <si>
    <t>Smalininkų uosto šlaitų ir pylimų tvarkymas</t>
  </si>
  <si>
    <t>Tauragės krašto muziejaus modernizavimas</t>
  </si>
  <si>
    <t>Ikimokyklinio ar priešmokyklinio ugdymo įstaigų
modernizavimas</t>
  </si>
  <si>
    <t>Geriamojo vandens tiekimo ir nuotekų tvarkymo sistemų renovavimas ir plėtra Tauragės rajone</t>
  </si>
  <si>
    <t>Tauragės rajonas</t>
  </si>
  <si>
    <t>Vandentvarka (esamų geriamo vandens ir nuotekų tinklų
modernizavimas)</t>
  </si>
  <si>
    <t>Paviršinių nuotekų sistemų  tvarkymas Tauragės mieste</t>
  </si>
  <si>
    <t xml:space="preserve"> Nestacionarių socialinių paslaugų infrastruktūros plėtra Tauragės rajono savivaldybėje</t>
  </si>
  <si>
    <t xml:space="preserve">naujai įrengtų ar įsigytų socialinių būstų skaičius </t>
  </si>
  <si>
    <t>Darnaus judumo priemonės miestuose (pėsčiųjų ir
dviračių takų infrastruktūra, Park and Ride, Bike and
Ride aikštelės, elektromobilių įkrovimo stotelių
įrengimas ir kita)</t>
  </si>
  <si>
    <t>Pėsčiųjų ir dviračių tako įrengimas iki Norkaičių gyvenvietės</t>
  </si>
  <si>
    <t>Skaudvilės miesto infrastruktūros sutvarkymas</t>
  </si>
  <si>
    <t>Naujos atviros erdvės vietovėse nuo 1 iki 6 tūkst. gyv. (išskyrus savivaldybių centrus) (m2)</t>
  </si>
  <si>
    <t>Kitos viešosios infrastruktūros modernizavimas (pastatai
ir statiniai): bendruomenės, nevyriausybinių
organizacijų veiklai pritaikomi pastatai</t>
  </si>
  <si>
    <t>Šilalės rajonas</t>
  </si>
  <si>
    <t>Suplanuota:</t>
  </si>
  <si>
    <t xml:space="preserve">Kraštovaizdžio formavimas ir ekologinės būklės gerinimas Tauragės mieste  </t>
  </si>
  <si>
    <t>Šilalės meno mokykla</t>
  </si>
  <si>
    <t>Šilalės rajono gyventojų sveikatos stiprinimas ir sveikos gyvensenos ugdymas</t>
  </si>
  <si>
    <t xml:space="preserve">Šilalės raj.  </t>
  </si>
  <si>
    <t>1.1.2.</t>
  </si>
  <si>
    <t>1.2.</t>
  </si>
  <si>
    <t>1.2.1.</t>
  </si>
  <si>
    <t>1.2.2.</t>
  </si>
  <si>
    <t>1.2.3.</t>
  </si>
  <si>
    <t>2.1.1.</t>
  </si>
  <si>
    <t>2.1.2.</t>
  </si>
  <si>
    <t>2.1.3.</t>
  </si>
  <si>
    <t>2.2.1.</t>
  </si>
  <si>
    <t>3.1.1.</t>
  </si>
  <si>
    <t>3.1.2.</t>
  </si>
  <si>
    <t>3.2.1.</t>
  </si>
  <si>
    <t>Uždavinys. Gerinti sveikatos priežiūros įstaigų infrastruktūrą, kelti paslaugų kokybę ir jų prieinamumą (ypač tikslinėms grupėms), diegti sveiko senėjimo procesą regione.</t>
  </si>
  <si>
    <t>Uždavinys. Padidinti regiono savivaldybių socialinio būsto fondą, pagerinti bendruomenėje teikiamų socialinių paslaugų kokybę ir išplėsti jų prieinamumą.</t>
  </si>
  <si>
    <t xml:space="preserve">Tikslas. Tobulinti viešąjį valdymą savivaldybėse, didinant jo atitikimą visuomenės poreikiams. </t>
  </si>
  <si>
    <t xml:space="preserve">Uždavinys. Stiprinti regiono viešojo valdymo darbuotojų kompetenciją, didinti jų veiklos efektyvumą ir gerinti teikiamų paslaugų kokybę.  </t>
  </si>
  <si>
    <t>Tikslas. Diegti sveiką gyvenamąją aplinką kuriančias vandentvarkos ir atliekų tvarkymo sistemas, didinti paslaugų kokybę ir prieinamumą.</t>
  </si>
  <si>
    <t xml:space="preserve">Uždavinys. Plėsti, renovuoti ir modernizuoti geriamojo vandens ir nuotekų, paviršinių nuotekų surinkimo infrastruktūrą, gerinti teikiamų paslaugų  kokybę.  </t>
  </si>
  <si>
    <t>Uždavinys. Plėsti atliekų tvarkymo infrastruktūrą, mažinti sąvartyne šalinamų atliekų kiekį.</t>
  </si>
  <si>
    <t>Tikslas. Saugoti ir tausojančiai naudoti regiono kraštovaizdį, užtikrinant tinkamą jo planavimą, naudojimą ir tvarkymą.</t>
  </si>
  <si>
    <t>Uždavinys. Padidinti kraštovaizdžio planavimo, tvarkymo ir racionalaus naudojimo bei apsaugos efektyvumą.</t>
  </si>
  <si>
    <t xml:space="preserve">Tikslas. Gerinti viešųjų sveikatos apsaugos, švietimo ir socialinių paslaugų teikimo kokybę, didinti jų prieinamumą gyventojams. </t>
  </si>
  <si>
    <t>Uždavinys. Padidinti bendrojo ugdymo, priešmokyklinio ir ikimokyklinio bei neformaliojo švietimo įstaigų tinklo efektyvumą, plėtoti vaikų ir jaunimo ugdymo galimybes ir prieinamumą.</t>
  </si>
  <si>
    <t xml:space="preserve">Uždavinys. Vykdyti informacines marketingo priemones, skatinančias viešąsias ir privačias investicijas  į rekreacijos ir turizmo sistemos plėtrą, gerinti turizmo įvaizdį ir didinti paslaugų prieinamumą.  </t>
  </si>
  <si>
    <t>Uždavinys. Modernizuoti kultūros įstaigų fizinę ir informacinę infrastruktūrą, kultūros paslaugoms pritaikyti  kultūros paveldo objektus ir netradicines erdves,  didinti paslaugų prieinamumą.</t>
  </si>
  <si>
    <t>Uždavinys. Tobulinti susisiekimo sistemas regione, vystyti ekologiškai darnią transporto infrastruktūrą, padidinti darbo jėgos judumą, gerinti eismo saugumą.</t>
  </si>
  <si>
    <t>Tikslas. Pagerinti sąlygas investicijų pritraukimui, sudaryti palankią aplinką verslui vystytis, ekonominės veiklos efektyvumui didinti.</t>
  </si>
  <si>
    <t>Tikslas. Mažinti išsivystymo skirtumus regiono viduje, skatinti ūkinės veiklos įvairovę mieste ir kaime, didinti ekonomikos augimą.</t>
  </si>
  <si>
    <t>Uždavinys. Vystyti tikslines teritorijas, padidinti ūkinės veiklos įvairovę, pagerinti sukurtų darbo vietų pasiekiamumą.</t>
  </si>
  <si>
    <t>1.1.1.1.1</t>
  </si>
  <si>
    <t>1.1.1.1.2</t>
  </si>
  <si>
    <t>1.1.1.2.1</t>
  </si>
  <si>
    <t>1.1.1.2.2</t>
  </si>
  <si>
    <t>1.1.1.3.1</t>
  </si>
  <si>
    <t>1.1.1.4.1</t>
  </si>
  <si>
    <t>1.1.2.1</t>
  </si>
  <si>
    <t>1.2.1.1.1</t>
  </si>
  <si>
    <t>1.2.1.1.2</t>
  </si>
  <si>
    <t>1.2.1.1.3</t>
  </si>
  <si>
    <t>1.2.1.1.4</t>
  </si>
  <si>
    <t>1.2.1.1.5</t>
  </si>
  <si>
    <t>1.2.1.2.1</t>
  </si>
  <si>
    <t>1.2.1.3.1</t>
  </si>
  <si>
    <t>1.2.1.3.2</t>
  </si>
  <si>
    <t>1.2.1.3.3</t>
  </si>
  <si>
    <t>1.2.1.3.4</t>
  </si>
  <si>
    <t>1.2.1.4.1</t>
  </si>
  <si>
    <t>1.2.2.1.1</t>
  </si>
  <si>
    <t>1.2.2.1.2</t>
  </si>
  <si>
    <t>1.2.2.2.1</t>
  </si>
  <si>
    <t>1.2.2.2.2</t>
  </si>
  <si>
    <t>1.2.2.2.3</t>
  </si>
  <si>
    <t>1.2.2.2.4</t>
  </si>
  <si>
    <t>1.2.3.1</t>
  </si>
  <si>
    <t>1.2.3.1.1</t>
  </si>
  <si>
    <t>2.1.1.1.1</t>
  </si>
  <si>
    <t>2.1.1.1.2</t>
  </si>
  <si>
    <t>2.1.1.1.3</t>
  </si>
  <si>
    <t>2.1.1.1.4</t>
  </si>
  <si>
    <t>2.1.1.2.1</t>
  </si>
  <si>
    <t>2.1.1.2.2</t>
  </si>
  <si>
    <t>2.1.1.2.3</t>
  </si>
  <si>
    <t>2.1.1.2.4</t>
  </si>
  <si>
    <t>2.1.1.3.1</t>
  </si>
  <si>
    <t>2.1.1.3.2</t>
  </si>
  <si>
    <t>2.1.1.3.3</t>
  </si>
  <si>
    <t>2.1.2.1.1</t>
  </si>
  <si>
    <t>2.1.2.1.2</t>
  </si>
  <si>
    <t>2.1.2.1.3</t>
  </si>
  <si>
    <t>2.1.2.1.4</t>
  </si>
  <si>
    <t>2.1.3.1.1</t>
  </si>
  <si>
    <t>2.1.3.1.2</t>
  </si>
  <si>
    <t>2.1.3.1.3</t>
  </si>
  <si>
    <t>2.1.3.1.4</t>
  </si>
  <si>
    <t>2.1.3.2.1</t>
  </si>
  <si>
    <t>2.1.3.2.2</t>
  </si>
  <si>
    <t>2.1.3.2.3</t>
  </si>
  <si>
    <t>2.1.3.2.4</t>
  </si>
  <si>
    <t>2.2.1.1.1</t>
  </si>
  <si>
    <t>3.1.1.1.1</t>
  </si>
  <si>
    <t>3.1.1.1.2</t>
  </si>
  <si>
    <t>3.1.1.1.3</t>
  </si>
  <si>
    <t>3.1.1.1.4</t>
  </si>
  <si>
    <t>3.1.1.2.1</t>
  </si>
  <si>
    <t>3.1.2.1</t>
  </si>
  <si>
    <t>3.1.2.1.1</t>
  </si>
  <si>
    <t>3.2.1.1.1</t>
  </si>
  <si>
    <t>3.2.1.1.2</t>
  </si>
  <si>
    <t>3.2.1.1.3</t>
  </si>
  <si>
    <t>3.2.1.1.4</t>
  </si>
  <si>
    <t>3.2.1.1.5</t>
  </si>
  <si>
    <t>3.2.1.1.6</t>
  </si>
  <si>
    <t>3.2.1.1.7</t>
  </si>
  <si>
    <t>Iš viso 2014–2020 m. (be rezervinių projektų)</t>
  </si>
  <si>
    <t>Iš viso</t>
  </si>
  <si>
    <t>rez.</t>
  </si>
  <si>
    <t>Socialinio būsto plėtra  Jurbarko rajono savivaldybėje</t>
  </si>
  <si>
    <t>Uždavinys. Mažinti atskirtį tarp miesto ir kaimo, remti kompleksišką kaimo atnaujinimą ir plėtrą,  gerinti kaimo gyvenamąją aplinką, didinti gyventojų užimtumą ir saugumą.</t>
  </si>
  <si>
    <t>Priemonė: Ikimokyklinio ir priešmokyklinio ugdymo prieinamumo didinimas</t>
  </si>
  <si>
    <t>Priemonė: Geriamojo vandens tiekimo ir nuotekų tvarkymo sistemų renovavimas ir plėtra, įmonių valdymo tobulinimas</t>
  </si>
  <si>
    <t>Lėšų poreikis</t>
  </si>
  <si>
    <t>IŠ VISO planui įgyvendinti:</t>
  </si>
  <si>
    <t>2 lentelė. Projektams įgyvendinti reikalingų lėšų poreikis, finansavimo šaltiniai ir pagrindinių projektų įgyvendinimo etapų terminai.</t>
  </si>
  <si>
    <t>Tauragės regionas</t>
  </si>
  <si>
    <t>7.2</t>
  </si>
  <si>
    <t>Priemonė: Pagrindinės paslaugos ir kaimų atnaujinimas kaimo vietovėse</t>
  </si>
  <si>
    <t>1 lentelė. Priemonės, joms įgyvendinti reikalingų lėšų poreikis ir finansavimo šaltiniai</t>
  </si>
  <si>
    <t>Projektų veiklų grupės</t>
  </si>
  <si>
    <t>Metai</t>
  </si>
  <si>
    <t>Veiksmų programos įgyvendinimo plano priemonė (Nr.)</t>
  </si>
  <si>
    <t>Veiksmų programos įgyvendinimo plano priemonės pavadinimas</t>
  </si>
  <si>
    <t>Savivaldybes jungiančių turizmo trasų ir turizmo maršrutų informacinės infrastruktūros plėtra</t>
  </si>
  <si>
    <t>07.1.1-CPVA-R-305</t>
  </si>
  <si>
    <t>Modernizuoti savivaldybių kultūros infrastruktūrą</t>
  </si>
  <si>
    <t>05.4.1-CPVA-R-302</t>
  </si>
  <si>
    <t>Aktualizuoti savivaldybių kultūros paveldo objektus</t>
  </si>
  <si>
    <t>Paviršinių nuotekų sistemų tvarkymas</t>
  </si>
  <si>
    <t>Kraštovaizdžio apsauga</t>
  </si>
  <si>
    <t>Komunalinių atliekų tvarkymo infrastruktūros plėtra</t>
  </si>
  <si>
    <t>Socialinių paslaugų infrastruktūros plėtra</t>
  </si>
  <si>
    <t>Socialinio būsto fondo plėtra</t>
  </si>
  <si>
    <t>Darnaus judumo priemonių diegimas</t>
  </si>
  <si>
    <t>Pėsčiųjų ir dviračių takų rekonstrukcija ir plėtra</t>
  </si>
  <si>
    <t>Vietinio susisiekimo viešojo transporto priemonių parko atnaujinimas</t>
  </si>
  <si>
    <t>Paslaugų ir asmenų aptarnavimo kokybės gerinimas savivaldybėse</t>
  </si>
  <si>
    <t>Vietinių kelių techninių parametrų ir eismo saugos gerinimas</t>
  </si>
  <si>
    <t>Pagrindinės paslaugos ir kaimų atnaujinimas kaimo vietovėse</t>
  </si>
  <si>
    <t xml:space="preserve">07.1.1-CPVA-R-905 </t>
  </si>
  <si>
    <t xml:space="preserve">07.1.1-CPVA-V-902 </t>
  </si>
  <si>
    <t xml:space="preserve">07.1.1-CPVA-R-903 </t>
  </si>
  <si>
    <t>Kaimų (1-6 tūkst. gyventojų) gyvenamųjų vietovių atnaujinimas</t>
  </si>
  <si>
    <t>Projektų, kuriems priskirta veiklų grupė skaičius</t>
  </si>
  <si>
    <t>Projektų, kuriems veiklų grupė priskirta kaip pagrindinė, skaičius</t>
  </si>
  <si>
    <t>Projektų, kuriems veiklų grupė priskirta kaip pagrindinė, lėšų poreikis (iš viso)</t>
  </si>
  <si>
    <t>05.4.1-LVPA-R-821</t>
  </si>
  <si>
    <t>P.N.817</t>
  </si>
  <si>
    <t>Įrengti ženklinimo infrastruktūros objektai</t>
  </si>
  <si>
    <t>2020/</t>
  </si>
  <si>
    <t>2019/</t>
  </si>
  <si>
    <t>08.1.3-CPVA-R-609</t>
  </si>
  <si>
    <t>1.1</t>
  </si>
  <si>
    <t>1.1.1</t>
  </si>
  <si>
    <t>1.1.1.1</t>
  </si>
  <si>
    <t>1.1.1.2</t>
  </si>
  <si>
    <t>1.1.1.3</t>
  </si>
  <si>
    <t>1.1.1.4</t>
  </si>
  <si>
    <t>1.2.1.1</t>
  </si>
  <si>
    <t>1.2.1.2</t>
  </si>
  <si>
    <t>1.2.1.2.2</t>
  </si>
  <si>
    <t xml:space="preserve">Tauragės miesto darnaus judumo plano parengimas </t>
  </si>
  <si>
    <t>04.5.1-TID-V-513</t>
  </si>
  <si>
    <t>P.N.507</t>
  </si>
  <si>
    <t>Parengti darnaus judumo mieste planai</t>
  </si>
  <si>
    <t>1.2.1.3</t>
  </si>
  <si>
    <t>1.2.1.4</t>
  </si>
  <si>
    <t>1.2.2.1</t>
  </si>
  <si>
    <t>1.2.2.2</t>
  </si>
  <si>
    <t>2.1.1.1</t>
  </si>
  <si>
    <t>2.1.1.2</t>
  </si>
  <si>
    <t>2.1.1.3</t>
  </si>
  <si>
    <t>2.1.2.1</t>
  </si>
  <si>
    <t>2.1.3.1</t>
  </si>
  <si>
    <t>2.1.3.2</t>
  </si>
  <si>
    <t>2.2.1.1</t>
  </si>
  <si>
    <t>3.1.1.1</t>
  </si>
  <si>
    <t>P.N.050</t>
  </si>
  <si>
    <t>3.1.1.2</t>
  </si>
  <si>
    <t>3.2.1.1</t>
  </si>
  <si>
    <t xml:space="preserve">Kraštovaizdžio formavimas  Šilalės mieste  </t>
  </si>
  <si>
    <t>Planas IŠ VISO (be rezervinių):</t>
  </si>
  <si>
    <t>Įrengtų naujų dviračių ir / ar pėsčiųjų takų ir / ar trasų ilgis (km)</t>
  </si>
  <si>
    <t>Rekonstruotų dviračių ir / ar pėsčiųjų takų ir / ar trasų ilgis (km)</t>
  </si>
  <si>
    <t>ŠRS VSB</t>
  </si>
  <si>
    <t>Vandens tiekimo ir nuotekų tvarkymo infrastruktūros plėtra Jurbarko rajone</t>
  </si>
  <si>
    <t>JRSA, PSA, ŠRSA, TRSA</t>
  </si>
  <si>
    <t>KPP - Kaimo plėtros programa</t>
  </si>
  <si>
    <t>ŽŪM - Žemės ūkio ministerija</t>
  </si>
  <si>
    <t>Atnaujinti ir pritaikyti naujai paskirčiai pastatai ir statiniai kaimo vietovėse (m2)</t>
  </si>
  <si>
    <t>Sukurti /pagerinti atskiro komunalinių atliekų surinkimo pajėgumai (tonos per metus)</t>
  </si>
  <si>
    <t>Teritorijų, kuriose įgyvendintos kraštovaizdžio formavimo priemonės (plotas, ha)</t>
  </si>
  <si>
    <t>Socialinio būsto fondo plėtra Tauragės rajono savivaldybėje</t>
  </si>
  <si>
    <t>Vandentiekio ir nuotekų tinklų rekonstrukcija ir plėtra Šilalės rajone (Kaltinėnuose)</t>
  </si>
  <si>
    <t>UAB „Tauragės vandenys“</t>
  </si>
  <si>
    <t>Vandens tiekimo ir nuotekų tvarkymo infrastruktūros renovavimas ir plėtra Pagėgių savivaldybėje (Natkiškiuose, Piktupėnuose)</t>
  </si>
  <si>
    <t>Apleistos teritorijos Tauragės miesto buvusiame kariniame  miestelyje viešųjų pastatų sutvarkymas ir pritaikymas  bendruomenės poreikiams</t>
  </si>
  <si>
    <t>Savarankiško gyvenimo namų plėtra  senyvo amžiaus asmenims ir (ar) asmenims su negalia  Šventupio g. 3, Šiauduvoje, Šilalės r.</t>
  </si>
  <si>
    <t>10.1.3-ESFA-R-920</t>
  </si>
  <si>
    <t>Bešeimininkių apleistų statinių likvidavimas Jurbarko rajone</t>
  </si>
  <si>
    <t>Kraštovaizdžio formavimas Jurbarko rajone</t>
  </si>
  <si>
    <t>P.N.094</t>
  </si>
  <si>
    <t>Geriamojo vandens tiekimo ir nuotekų tvarkymo sistemų renovavimas ir plėtra, įmonių valdymo tobulinimas</t>
  </si>
  <si>
    <t>Darnaus judumo sistemų kūrimas</t>
  </si>
  <si>
    <r>
      <t xml:space="preserve">Darnaus judumo priemonės miestuose (pėsčiųjų ir dviračių takų infrastruktūra, </t>
    </r>
    <r>
      <rPr>
        <i/>
        <sz val="10"/>
        <color indexed="8"/>
        <rFont val="Times New Roman"/>
        <family val="1"/>
        <charset val="186"/>
      </rPr>
      <t>Park and Ride</t>
    </r>
    <r>
      <rPr>
        <sz val="10"/>
        <color indexed="8"/>
        <rFont val="Times New Roman"/>
        <family val="1"/>
        <charset val="186"/>
      </rPr>
      <t xml:space="preserve">, </t>
    </r>
    <r>
      <rPr>
        <i/>
        <sz val="10"/>
        <color indexed="8"/>
        <rFont val="Times New Roman"/>
        <family val="1"/>
        <charset val="186"/>
      </rPr>
      <t>Bike and Ride</t>
    </r>
    <r>
      <rPr>
        <sz val="10"/>
        <color indexed="8"/>
        <rFont val="Times New Roman"/>
        <family val="1"/>
        <charset val="186"/>
      </rPr>
      <t xml:space="preserve"> aikštelės, elektromobilių įkrovimo stotelių įrengimas ir kita)</t>
    </r>
  </si>
  <si>
    <t>Viešojo valdymo institucijų darbuotojai, kurie dalyvavo pagal veiksmų programą  ESF lėšomis vykdytose veiklose, skirtose stiprinti teikiamų paslaugų ir (ar) aptarnavimo kokybės gerinimui reikalingas kompetencijas</t>
  </si>
  <si>
    <t xml:space="preserve">Mokyklų tinklo efektyvumo didinimas </t>
  </si>
  <si>
    <t>Neformaliojo švietimo infrastruktūros tobulinimas</t>
  </si>
  <si>
    <t>Ikimokyklinio ir priešmokyklinio prieinamumo didinimas</t>
  </si>
  <si>
    <t>Kraštovaizdžio apsaugos gerinimas Pagėgių savivaldybėje</t>
  </si>
  <si>
    <t>2021 m.</t>
  </si>
  <si>
    <t>Pėsčiųjų ir dviračių tako įrengimas Jurbarko miesto Barkūnų gatvėje</t>
  </si>
  <si>
    <t>A. Giedraičio-Giedriaus gatvės rekonstravimas Jurbarko mieste</t>
  </si>
  <si>
    <t>Mažosios Lietuvos Jurbarko krašto kultūros centro aktualizavimas</t>
  </si>
  <si>
    <t>Socialinių paslaugų įstaigos modernizavimas ir paslaugų plėtra Jurbarko rajone</t>
  </si>
  <si>
    <t>Tauragės miesto gatvių rekonstrukcija (Žemaitės, Smėlynų g. ir Smėlynų skg.)</t>
  </si>
  <si>
    <t>Šilalės rajono savivaldybės teritorijos bendrojo plano  gamtinio karkaso sprendinių koregavimas  ir bešeimininkių apleistų pastatų likvidavimas  rajone</t>
  </si>
  <si>
    <t>ŪM - Ūkio ministerija</t>
  </si>
  <si>
    <t>ŠRS VSB - Šilalės rajono savivaldybės Visuomenės sveikatos biuras</t>
  </si>
  <si>
    <t>PSPC - Pirminės sveikatos priežiūros centras</t>
  </si>
  <si>
    <t>Kraštovaizdžio ir (ar) gamtinio karkaso formavimo aspektais pakeisti ar pakoreguoti savivaldybių  ar jų dalių bendrieji planai ( skaičius)</t>
  </si>
  <si>
    <t>Likviduoti kraštovaizdį darkantys bešeimininkiai apleisti statiniai ir įrenginiai (skaičius)</t>
  </si>
  <si>
    <t>Rekultivuotos atvirais kasiniais pažeistos žemės</t>
  </si>
  <si>
    <t xml:space="preserve">Rekultivuotos atvirais kasiniais pažeistos žemės </t>
  </si>
  <si>
    <t>Eismo saugos priemonių diegimas Jurbarko miesto Lauko gatvėje</t>
  </si>
  <si>
    <t>Pėsčiųjų tako Vytauto Didžiojo gatvėje  Šilalės m. rekonstrukcija</t>
  </si>
  <si>
    <t>Pėsčiųjų ir dviračių takų įrengimas prie Jankaus gatvės Pagėgiuose</t>
  </si>
  <si>
    <t>R.S.342</t>
  </si>
  <si>
    <t>Sugaištas kelionės automobilių keliais (išskyrus TEN-T kelius) laikas“, mln. val.</t>
  </si>
  <si>
    <t>R.N.403</t>
  </si>
  <si>
    <t xml:space="preserve">Tikslinių grupių asmenys, gavę tiesioginės naudos iš investicijų į socialinių paslaugų infrastruktūrą </t>
  </si>
  <si>
    <t>R.N.404</t>
  </si>
  <si>
    <t xml:space="preserve">Investicijas gavusiose įstaigose esančios vietos socialinių paslaugų gavėjams </t>
  </si>
  <si>
    <t>Bendras naujai nutiestų kelių ilgis (km)</t>
  </si>
  <si>
    <t>Jaunimo ir Rambyno gatvių Pagėgiuose infrastruktūros sutvarkymas</t>
  </si>
  <si>
    <t>Tauragės miesto viešojo susisiekimo parko transporto priemonių atnaujinimas</t>
  </si>
  <si>
    <t>Darnaus judumo priemonių diegimas Tauragės mieste</t>
  </si>
  <si>
    <r>
      <t>Pastatyti arba atnaujinti viešieji arba komerciniai pastatai miestų vietovėse (m</t>
    </r>
    <r>
      <rPr>
        <vertAlign val="superscript"/>
        <sz val="10"/>
        <rFont val="Times New Roman"/>
        <family val="1"/>
        <charset val="186"/>
      </rPr>
      <t>2</t>
    </r>
    <r>
      <rPr>
        <sz val="10"/>
        <rFont val="Times New Roman"/>
        <family val="1"/>
        <charset val="186"/>
      </rPr>
      <t>)</t>
    </r>
  </si>
  <si>
    <t>BĮ "Tauragės socialinių paslaugų centras"</t>
  </si>
  <si>
    <t>Modernizuoti veikiančius palaikomojo gydymo, slaugos ir senelių globos namus Pagėgiuose</t>
  </si>
  <si>
    <t>Priemonių planas</t>
  </si>
  <si>
    <t>Pakeistas 2016-03-30 sprendimu Nr. 51/9S-7</t>
  </si>
  <si>
    <t>Pakeistas 2016-08-09 sprendimu Nr. 51/9S-19</t>
  </si>
  <si>
    <t>Pakeistas 2016-09-15 sprendimu Nr. 51/9S-21</t>
  </si>
  <si>
    <t>Pakeistas 2016-10-24 sprendimu Nr. 51/9S-25</t>
  </si>
  <si>
    <t>Šilalės meno mokyklos infrastruktūros tobulinimas plėtojant vaikų ir jaunimo neformaliojo ugdymo galimybes</t>
  </si>
  <si>
    <t>Pakeistas 2016-12-14 sprendimu Nr. 51/9S-33</t>
  </si>
  <si>
    <t>Pakeistas 2017-02-15 sprendimu Nr. 51/9S-1</t>
  </si>
  <si>
    <t>Vaikų ir jaunimo neformalaus ugdymosi galimybių plėtra Tauragės Moksleivių kūrybos centre</t>
  </si>
  <si>
    <t>Pakeistas 2017-03-29 sprendimu Nr. 51/9S-6</t>
  </si>
  <si>
    <t>Pakeistas 2017-04-11 sprendimu Nr. 51/9S-9</t>
  </si>
  <si>
    <t>Ikimokyklinio ir priešmokyklinio ugdymo patalpų įrengimas Eržvilko gimnazijoje</t>
  </si>
  <si>
    <t>Tauragės Martyno Mažvydo progimnazijos modernizavimas</t>
  </si>
  <si>
    <t>Ikimokyklinio ir priešmokyklinio ugdymo prieinamumo didinimas Rotulių lopšelyje-darželyje</t>
  </si>
  <si>
    <t>2014/</t>
  </si>
  <si>
    <t xml:space="preserve">Miestų kompleksinė plėtra </t>
  </si>
  <si>
    <t xml:space="preserve">Pereinamojo laikotarpio tikslinių teritorijų vystymas. I </t>
  </si>
  <si>
    <t>Pereinamojo laikotarpio tikslinių teritorijų vystymas. II</t>
  </si>
  <si>
    <t>Pakeistas 2017-05-11 sprendimu Nr. 51/9S-12</t>
  </si>
  <si>
    <t>Stebėsena</t>
  </si>
  <si>
    <t>Patvirtinta 2015-10-99 sprendimu Nr. 51/9S-26</t>
  </si>
  <si>
    <t>Pakeista 2017-03-29 sprendimu Nr. 51/9S-6</t>
  </si>
  <si>
    <t>Pakeista 2017-04-11 sprendimu Nr. 51/9S-9</t>
  </si>
  <si>
    <t>Pakeista 2017-05-11 sprendimu Nr. 51/9S-12</t>
  </si>
  <si>
    <t>1 lentelė. Efekto vertinimo kriterijai</t>
  </si>
  <si>
    <t>Prioritetai ir tikslai</t>
  </si>
  <si>
    <t>Vertinimo kriterijaus pavadinimas</t>
  </si>
  <si>
    <t>Pradinė reikšmė (2014 m.)</t>
  </si>
  <si>
    <t>Siekiama reikšmė (2020 m.)</t>
  </si>
  <si>
    <t>Nuokrypio intervalų ribos ir įvertinimas**</t>
  </si>
  <si>
    <r>
      <t>Prioritetas:</t>
    </r>
    <r>
      <rPr>
        <i/>
        <sz val="12"/>
        <rFont val="Times New Roman"/>
        <family val="1"/>
        <charset val="186"/>
      </rPr>
      <t xml:space="preserve"> </t>
    </r>
  </si>
  <si>
    <t>Subalansuotas, darnia plėtra pagrįstas ekonominis augimas.</t>
  </si>
  <si>
    <t>1.1-ef-1</t>
  </si>
  <si>
    <r>
      <t>Tikslas:</t>
    </r>
    <r>
      <rPr>
        <i/>
        <sz val="12"/>
        <rFont val="Times New Roman"/>
        <family val="1"/>
        <charset val="186"/>
      </rPr>
      <t xml:space="preserve"> </t>
    </r>
  </si>
  <si>
    <t>Bendrasis vidaus produktas, mln. Eur</t>
  </si>
  <si>
    <r>
      <t>[770,4; +</t>
    </r>
    <r>
      <rPr>
        <sz val="12"/>
        <rFont val="Calibri"/>
        <family val="2"/>
        <charset val="186"/>
      </rPr>
      <t>∞</t>
    </r>
    <r>
      <rPr>
        <sz val="12"/>
        <rFont val="Times New Roman"/>
        <family val="1"/>
        <charset val="186"/>
      </rPr>
      <t>) labai gerai</t>
    </r>
  </si>
  <si>
    <t>Mažinti išsivystymo skirtumus regiono viduje, skatinti ūkinės veiklos įvairovę mieste ir kaime, didinti ekonomikos augimą.</t>
  </si>
  <si>
    <t>(770,4; 721,2) gerai</t>
  </si>
  <si>
    <t>[721,2;670,1) patenkinamai</t>
  </si>
  <si>
    <t>(-∞;670,1] blogai</t>
  </si>
  <si>
    <t>1.1-ef-2</t>
  </si>
  <si>
    <t xml:space="preserve">Tikslas: </t>
  </si>
  <si>
    <t>Registruotų bedarbių ir darbingo amžiaus gyventojų santykis, lyginant su šalies vidurkiu, proc.</t>
  </si>
  <si>
    <t>(-∞;115,0] labai gerai</t>
  </si>
  <si>
    <t>(115,0; 120,5) gerai</t>
  </si>
  <si>
    <t>[120,5; 125,3) patenkinamai</t>
  </si>
  <si>
    <t>1.2-ef-1</t>
  </si>
  <si>
    <t>Tikslas:</t>
  </si>
  <si>
    <t>Tiesioginių užsienio investicijų tenkančių 1 gyventojui regione padidėjimas, proc.</t>
  </si>
  <si>
    <t>(3; 4)</t>
  </si>
  <si>
    <t>[4;+∞) labai gerai</t>
  </si>
  <si>
    <t>Pagerinti sąlygas investicijų pritraukimui, sudaryti palankią aplinką verslui vystytis, ekonominės veiklos efektyvumui didinti.</t>
  </si>
  <si>
    <t>(4; 3) gerai</t>
  </si>
  <si>
    <t>[3; 2) patenkinamai</t>
  </si>
  <si>
    <t>(-∞; 2] blogai</t>
  </si>
  <si>
    <t>1.2-ef-2</t>
  </si>
  <si>
    <t>Vidutinis mėnesinis bruto darbo užmokestis, lyginant su šalies vidurkiu, proc.</t>
  </si>
  <si>
    <t>(86,5;  83,4) gerai</t>
  </si>
  <si>
    <t>[83,4; 80,7) patenkinamai</t>
  </si>
  <si>
    <t>Prioritetas:</t>
  </si>
  <si>
    <t>Darni, sveika, besimokanti bendruomenė.</t>
  </si>
  <si>
    <t>2.1-ef-1</t>
  </si>
  <si>
    <t>Regiono savivaldybių, pagerinusių vietą Lietuvos savivaldybių indekse, skaičius.</t>
  </si>
  <si>
    <t>[3;4)</t>
  </si>
  <si>
    <t>Gerinti viešųjų sveikatos apsaugos, švietimo ir socialinių paslaugų teikimo kokybę, didinti jų prieinamumą gyventojams.</t>
  </si>
  <si>
    <t>(3;4) gerai</t>
  </si>
  <si>
    <t>[2;3) patenkinamai</t>
  </si>
  <si>
    <t>(0] blogai</t>
  </si>
  <si>
    <t>2.1-ef-2</t>
  </si>
  <si>
    <t>Gyventojų, kuriems padidinta švietimo, sveikatos ir socialinės priežiūros paslaugų aprėptis ir prieinamumas, apimties padidėjimas, proc.</t>
  </si>
  <si>
    <t>(18;28)</t>
  </si>
  <si>
    <t>[28;+∞) labai gerai</t>
  </si>
  <si>
    <t>(18; 28) gerai</t>
  </si>
  <si>
    <t>[9; 18) patenkinamai</t>
  </si>
  <si>
    <t>(-∞; 9] blogai</t>
  </si>
  <si>
    <t>2.2-ef-1</t>
  </si>
  <si>
    <t>Savivaldybių, pagerinusių viešąjį valdymą ir jo  paslaugų kokybę, skaičius, vnt.</t>
  </si>
  <si>
    <t>Tobulinti viešąjį valdymą savivaldybėse, didinant jo atitikimą visuomenės poreikiams.</t>
  </si>
  <si>
    <t>Žmogui  patogi gyventi ir saugi aplinka.</t>
  </si>
  <si>
    <t>3.1-ef-1</t>
  </si>
  <si>
    <t xml:space="preserve">Gyventojų, aprūpintų aukštos kokybės vandentvarkos paslauga, aprėpties padidėjimas, proc. </t>
  </si>
  <si>
    <t>(11;15)</t>
  </si>
  <si>
    <t>[15;+∞) labai gerai</t>
  </si>
  <si>
    <t>Diegti sveiką gyvenamąją aplinką kuriančias vandentvarkos ir atliekų tvarkymo sistemas, didinti paslaugų kokybę ir prieinamumą.</t>
  </si>
  <si>
    <t>(15; 13) gerai</t>
  </si>
  <si>
    <t>[13; 11) patenkinamai</t>
  </si>
  <si>
    <t>(-∞; 11] blogai</t>
  </si>
  <si>
    <t>3.1-ef-2</t>
  </si>
  <si>
    <t>Gyventojų, aprūpintų aukštos kokybės atliekų tvarkymo paslauga, aprėpties padidėjimas, proc.</t>
  </si>
  <si>
    <t>(37;46)</t>
  </si>
  <si>
    <t>[46;+∞) labai gerai</t>
  </si>
  <si>
    <t>(46; 41) gerai</t>
  </si>
  <si>
    <t>[41; 37) patenkinamai</t>
  </si>
  <si>
    <t>(-∞; 37] blogai</t>
  </si>
  <si>
    <t>3.2-ef-1</t>
  </si>
  <si>
    <t>Savivaldybių, kuriose įdiegtos kraštovaizdį ir ekologinę būklę gerinančios priemonės, skaičius.</t>
  </si>
  <si>
    <t>Saugoti ir tausojančiai naudoti regiono kraštovaizdį, užtikrinant tinkamą jo planavimą, naudojimą ir tvarkymą.</t>
  </si>
  <si>
    <t>2 lentelė. Rezultato vertinimo kriterijai.</t>
  </si>
  <si>
    <t>Tikslai ir uždaviniai</t>
  </si>
  <si>
    <t>Siekiama reikšmė (2023 m.)</t>
  </si>
  <si>
    <t>Nuokrypio intervalų ribos ir įvertinimas</t>
  </si>
  <si>
    <t>1.1.</t>
  </si>
  <si>
    <r>
      <t>Tikslas:</t>
    </r>
    <r>
      <rPr>
        <b/>
        <sz val="11"/>
        <rFont val="Times New Roman"/>
        <family val="1"/>
        <charset val="186"/>
      </rPr>
      <t xml:space="preserve"> </t>
    </r>
  </si>
  <si>
    <t>1.1.1-r-1</t>
  </si>
  <si>
    <t xml:space="preserve">Uždavinys: </t>
  </si>
  <si>
    <t>Įgyvendintų projektų skaičius.(ITI), vnt.</t>
  </si>
  <si>
    <t>[12;+ ∞) labai gerai</t>
  </si>
  <si>
    <t>Vystyti tikslines teritorijas, padidinti ūkinės veiklos įvairovę, pagerinti sukurtų darbo vietų pasiekiamumą.</t>
  </si>
  <si>
    <t>(12;9) gerai</t>
  </si>
  <si>
    <t>[9;6) patenkinamai</t>
  </si>
  <si>
    <t>(0;6] blogai</t>
  </si>
  <si>
    <t>1.1.1-r-2</t>
  </si>
  <si>
    <t>Kompleksiškai sutvarkytų tikslinių teritorijų skaičius (ITI), vnt.</t>
  </si>
  <si>
    <t>[3; +∞) labai gerai</t>
  </si>
  <si>
    <t>(3; 2) gerai</t>
  </si>
  <si>
    <t>[2; 1) patenkinamai</t>
  </si>
  <si>
    <t>(0; 1] blogai</t>
  </si>
  <si>
    <t>1.1.1-r-3</t>
  </si>
  <si>
    <t>Kompleksiškai sutvarkyti miestai, vnt.</t>
  </si>
  <si>
    <t>[1; +∞) labai gerai</t>
  </si>
  <si>
    <t>(1;) gerai</t>
  </si>
  <si>
    <t>[0;) patenkinamai</t>
  </si>
  <si>
    <t>1.1.1-r-4</t>
  </si>
  <si>
    <t>Sutvarkytos pereinamojo laikotarpio tikslinės teritorijos, vnt..</t>
  </si>
  <si>
    <t>[2;+ ∞) labai gerai</t>
  </si>
  <si>
    <t>(2;1) gerai</t>
  </si>
  <si>
    <t>[1;0) patenkinamai</t>
  </si>
  <si>
    <t>1.1.2-r-1</t>
  </si>
  <si>
    <t>Kompleksiškai atnaujintų kaimo vietovių skaičius (1-6 tūkst.) .</t>
  </si>
  <si>
    <t>Mažinti atskirtį tarp miesto ir kaimo, remti kompleksišką kaimo atnaujinimą ir plėtrą, kompleksiškai gerinti kaimo gyvenamąją aplinką, didinti gyventojų užimtumą ir saugumą.</t>
  </si>
  <si>
    <t>1.1.2-r-2</t>
  </si>
  <si>
    <t>Pagrindinių paslaugų ir kaimų atnaujinimo kaimo vietovėse įgyvendintų priemonių skaičius, vnt.</t>
  </si>
  <si>
    <t>ŽŪM KPP projektai bus atrenkami regiono mastu, kai ministerija patvirtins taisykles.</t>
  </si>
  <si>
    <t>[;+ ∞) labai gerai</t>
  </si>
  <si>
    <t>Mažinti atskirtį tarp miesto ir kaimo, remti kompleksišką kaimo atnaujinimą ir plėtrą, Pagrindinių paslaugų ir kaimų atnaujinimo kaimo vietovėse gerinti kaimo gyvenamąją aplinką, didinti gyventojų užimtumą ir saugumą.</t>
  </si>
  <si>
    <t>(;) gerai</t>
  </si>
  <si>
    <t>[;) patenkinamai</t>
  </si>
  <si>
    <t>(;] blogai</t>
  </si>
  <si>
    <t>1.2</t>
  </si>
  <si>
    <t xml:space="preserve">Pagerinti sąlygas investicijų pritraukimui, sudaryti palankią aplinką verslui vystytis, ekonominės veiklos efektyvumui didinti. </t>
  </si>
  <si>
    <t>1.2.1-r-1</t>
  </si>
  <si>
    <t>Įgyvendintų susisiekimo sistemos tobulinimo projektų skaičius, vnt.</t>
  </si>
  <si>
    <t>Tobulinti susisiekimo sistemas regione, vystyti ekologiškai darnią transporto infrastruktūrą, padidinti darbo jėgos judumą, gerinti eismo saugumą.</t>
  </si>
  <si>
    <t>[8;4) patenkinamai</t>
  </si>
  <si>
    <t>(0;4] blogai</t>
  </si>
  <si>
    <t>1.2.1-r-2</t>
  </si>
  <si>
    <t>Kelių eismo įvykių skaičiaus sumažinimas regione, proc.</t>
  </si>
  <si>
    <t>[15;+ ∞) labai gerai</t>
  </si>
  <si>
    <t>(15;11) gerai</t>
  </si>
  <si>
    <t>[11;8) patenkinamai</t>
  </si>
  <si>
    <t>(-∞;8] blogai</t>
  </si>
  <si>
    <t>1.2.2-r-1</t>
  </si>
  <si>
    <t>Sutvarkytų, modernizuotų ir atnaujintų kultūros paveldo objektų skaičius, vnt.</t>
  </si>
  <si>
    <t>[4; +∞) labai gerai</t>
  </si>
  <si>
    <t>Modernizuoti kultūros įstaigų fizinę ir informacinę infrastruktūrą, kultūros paslaugoms pritaikyti  kultūros paveldo objektus ir netradicines erdves,  didinti paslaugų prieinamumą.</t>
  </si>
  <si>
    <t>(0; 2] blogai</t>
  </si>
  <si>
    <t>1.2.2-r-2</t>
  </si>
  <si>
    <t>Sutvarkytų, modernizuotų ir atnaujintų kultūros infrastruktūros objektų skaičius, vnt.</t>
  </si>
  <si>
    <t>[2; +∞) labai gerai</t>
  </si>
  <si>
    <t>(2; 1) gerai</t>
  </si>
  <si>
    <t>[1; 0) patenkinamai</t>
  </si>
  <si>
    <t>1.2.3-r-1</t>
  </si>
  <si>
    <t>Uždavinys:</t>
  </si>
  <si>
    <t>Turistų skaičiaus padidėjimas, proc.</t>
  </si>
  <si>
    <t>[7 +¥) labai gerai</t>
  </si>
  <si>
    <t xml:space="preserve">Vykdyti informacines marketingo priemones, skatinančias viešąsias ir privačias investicijas  į rekreacijos ir turizmo sistemos plėtrą, gerinti turizmo įvaizdį ir didinti paslaugų prieinamumą.  </t>
  </si>
  <si>
    <t>(7; 5) gerai</t>
  </si>
  <si>
    <t>[5; 3) patenkinamai</t>
  </si>
  <si>
    <t xml:space="preserve">(-¥;3) blogai </t>
  </si>
  <si>
    <t>2.1.1-r-1</t>
  </si>
  <si>
    <t xml:space="preserve">Ikimokyklinio ir priešmokyklinio ugdymo, bendrojo lavinimo ir neformaliojo švietimo įstaigų modernizavimo projektų skaičius, vnt. </t>
  </si>
  <si>
    <t>[11; +∞) labai gerai</t>
  </si>
  <si>
    <t>Padidinti bendrojo ugdymo, priešmokyklinio ir ikimokyklinio bei neformaliojo švietimo įstaigų tinklo efektyvumą, plėtoti vaikų ir jaunimo ugdymo galimybes ir prieinamumą.</t>
  </si>
  <si>
    <t>(11;5) gerai</t>
  </si>
  <si>
    <t>(0; 3] blogai</t>
  </si>
  <si>
    <t>2.1.2-r-1</t>
  </si>
  <si>
    <t>Įgyvendintų sveikatos paslaugų gerinimo ir prieinamumo didinimo bei sveiko senėjimo proceso ugdymo projektų skaičius, vnt.</t>
  </si>
  <si>
    <t>Gerinti sveikatos priežiūros įstaigų infrastruktūrą, kelti paslaugų kokybę ir jų prieinamumą (ypač tikslinėms grupėms), diegti sveiko senėjimo procesą regione.</t>
  </si>
  <si>
    <t>2.1.3-r-1</t>
  </si>
  <si>
    <t>Įsigytų arba naujai įrengtų socialinių būstų skaičius, vnt.</t>
  </si>
  <si>
    <t>Padidinti regiono savivaldybių socialinio būsto fondą, pagerinti bendruomenėje teikiamų socialinių paslaugų kokybę ir išplėsti jų prieinamumą.</t>
  </si>
  <si>
    <t>(86; 60) gerai</t>
  </si>
  <si>
    <t>[60; 40) patenkinamai</t>
  </si>
  <si>
    <t>(0; 40] blogai</t>
  </si>
  <si>
    <t>2.2</t>
  </si>
  <si>
    <t>2.2.1-r-1</t>
  </si>
  <si>
    <t>Viešojo valdymo darbuotojų, dalyvavusių kompetencijos ir aptarnavimo kokybės gerinimo veiklose, skaičius, vnt.</t>
  </si>
  <si>
    <t>Stiprinti regiono viešojo valdymo darbuotojų kompetenciją, didinti jų veiklos efektyvumą ir gerinti teikiamų paslaugų kokybę.</t>
  </si>
  <si>
    <t>(0; 20] blogai</t>
  </si>
  <si>
    <t>3.1.1-r-1</t>
  </si>
  <si>
    <t>Įgyvendintų rekonstruojamų, modernizuojamų ir naujai nutiestų vandens tiekimo tinklų ir nuotekų tinklų įrengimo  projektų skaičius, vnt.</t>
  </si>
  <si>
    <t xml:space="preserve">Plėsti, renovuoti ir modernizuoti geriamojo vandens ir nuotekų, paviršinių nuotekų surinkimo infrastruktūrą, gerinti teikiamų paslaugų  kokybę.  </t>
  </si>
  <si>
    <t>3.1.2-r-1</t>
  </si>
  <si>
    <t>Į sąvartyną pašalinamų komunalinių atliekų dalis bendroje atliekų apimtyje, proc.</t>
  </si>
  <si>
    <t>[35; +∞) labai gerai</t>
  </si>
  <si>
    <t xml:space="preserve">Plėsti atliekų tvarkymo infrastruktūrą, mažinti sąvartyne šalinamų atliekų kiekį. </t>
  </si>
  <si>
    <t>(35; 55) gerai</t>
  </si>
  <si>
    <t>[55;70 ) patenkinamai</t>
  </si>
  <si>
    <t>(-∞; 70] blogai</t>
  </si>
  <si>
    <t>3.2.1-r-1</t>
  </si>
  <si>
    <t xml:space="preserve">Regione sutvarkytų apleistų ir užterštų teritorijų bei vandens telkinių skaičius, vnt. </t>
  </si>
  <si>
    <t>[10; +∞) labai gerai</t>
  </si>
  <si>
    <t>Padidinti kraštovaizdžio planavimo, tvarkymo ir racionalaus naudojimo bei apsaugos efektyvumą.</t>
  </si>
  <si>
    <t>(10; 8) gerai</t>
  </si>
  <si>
    <t>[8; 4) patenkinamai</t>
  </si>
  <si>
    <t>3 lentelė. Efekto ir rezultato vertinimo kriterijų pasiekimo grafikas.</t>
  </si>
  <si>
    <t>Metai:</t>
  </si>
  <si>
    <t> 1.1-ef-1</t>
  </si>
  <si>
    <t>Bendrasis vidaus produktas, mln. Eur.</t>
  </si>
  <si>
    <t>670,1-2014 770,4-2020</t>
  </si>
  <si>
    <t>a=770,4 b=721,2 c=670,1</t>
  </si>
  <si>
    <t> 1.1-ef-2</t>
  </si>
  <si>
    <t> 125,3-2014 115,0-2020</t>
  </si>
  <si>
    <t>a=115,0 b=120,5 c=125,3</t>
  </si>
  <si>
    <t>a=1 b=0 c=0</t>
  </si>
  <si>
    <t>a=8 b=5 c=1</t>
  </si>
  <si>
    <t>a=15 b=8 c=1</t>
  </si>
  <si>
    <t>0-2014 3-2020</t>
  </si>
  <si>
    <t>a=2 b=1 c=0</t>
  </si>
  <si>
    <t>a=3 b=2 c=1</t>
  </si>
  <si>
    <t>0-2014 1-2020</t>
  </si>
  <si>
    <t> 1.1.1-r-4</t>
  </si>
  <si>
    <t>Sutvarkytos pereinamojo laikotarpio tikslinės teritorijos, vnt.</t>
  </si>
  <si>
    <t>0-2014               2-2020 </t>
  </si>
  <si>
    <t>1.2.-ef-1</t>
  </si>
  <si>
    <t xml:space="preserve">0-2014              4- 2020 </t>
  </si>
  <si>
    <t>a=4 b=3 c=2</t>
  </si>
  <si>
    <t>80,7-2014 86,5-2020</t>
  </si>
  <si>
    <t>a=86,5 b=83,4 c=80,7</t>
  </si>
  <si>
    <t>Kompleksiškai atnaujintų kaimo vietovių skaičius (1-6 tūkst. gyv.).</t>
  </si>
  <si>
    <t>0-2014 2-2020</t>
  </si>
  <si>
    <t>0-2014 ŽŪM KPP projektai bus atrenkami regiono mastu, kai ministerija patvirtins taisykles-2020</t>
  </si>
  <si>
    <t>a=1b=0 c=0</t>
  </si>
  <si>
    <t>a=7 b=3 c=1</t>
  </si>
  <si>
    <t>a=11 b=7 c=5</t>
  </si>
  <si>
    <t>0-2014                      15-2020</t>
  </si>
  <si>
    <t>a=5 b=2 c=1</t>
  </si>
  <si>
    <t>a=8 b=5 c=2</t>
  </si>
  <si>
    <t>a=11 b=18 c=5</t>
  </si>
  <si>
    <t>a=15 b=11 c=8</t>
  </si>
  <si>
    <t>0-2014 4-2020</t>
  </si>
  <si>
    <t> 1.2.3-r-1</t>
  </si>
  <si>
    <t>0-2014 7-2020</t>
  </si>
  <si>
    <t>a=5 b=4 c=3</t>
  </si>
  <si>
    <t>a=6 b=5 c=4</t>
  </si>
  <si>
    <t>a=7 b=5 c=4</t>
  </si>
  <si>
    <t>0-2014                4-2020</t>
  </si>
  <si>
    <t>0-2014                28-2020</t>
  </si>
  <si>
    <t>a=9 b=5 c=1</t>
  </si>
  <si>
    <t>a=18 b=9 c=5</t>
  </si>
  <si>
    <t>a=23 b=18 c=9</t>
  </si>
  <si>
    <t>a=28 b=18 c=9</t>
  </si>
  <si>
    <t>Ikimokyklinio ir priešmokyklinio ugdymo, bendrojo lavinimo ir neformaliojo švietimo įstaigų modernizavimo projektų skaičius, vnt.</t>
  </si>
  <si>
    <t>0-2014               11-2020</t>
  </si>
  <si>
    <t>a=6 b=2 c=1</t>
  </si>
  <si>
    <t>a=11 b=5 c=3</t>
  </si>
  <si>
    <t>Viešojo valdymo darbuotojų, dalyvavusių kompetencijos ir  aptarnavimo kokybės gerinimo veiklose, skaičius, vnt.</t>
  </si>
  <si>
    <t>Gyventojų, aprūpintų aukštos kokybės vandentvarkos paslauga, aprėpties padidėjimas, proc.</t>
  </si>
  <si>
    <t>0-2014               15-2020</t>
  </si>
  <si>
    <t>a=15 b=13 c=11</t>
  </si>
  <si>
    <t>0-2014                      46-2020</t>
  </si>
  <si>
    <t>a=46 b=41 c=37</t>
  </si>
  <si>
    <t>70,0-2014                  35,0-2020</t>
  </si>
  <si>
    <t>a=35 b=55 c=70</t>
  </si>
  <si>
    <t>0-2014             4-2020</t>
  </si>
  <si>
    <t>Regione sutvarkytų apleistų ir užterštų teritorijų bei vandens telkinių skaičius, vnt.</t>
  </si>
  <si>
    <t>0-2014         10-2021</t>
  </si>
  <si>
    <t>a=10 b=8 c=4</t>
  </si>
  <si>
    <t>PRODUKTO VERTINIMO KRITERIJŲ PASIEKIMO GRAFIKAS</t>
  </si>
  <si>
    <t>Pagal veiksmų programą ERPF lėšomis sukurtos naujos ikimokyklinio ir priešmokyklinio ugdymo vieto</t>
  </si>
  <si>
    <t>VERTINIMO KRITERIJŲ REIKŠMIŲ APSKAIČIAVIMO METODAI, DALYVAUJANČIOS INSTITUCIJOS IR DUOMENŲ ŠALTINIAI</t>
  </si>
  <si>
    <r>
      <t>6 lentelė.</t>
    </r>
    <r>
      <rPr>
        <sz val="11"/>
        <rFont val="Times New Roman"/>
        <family val="1"/>
        <charset val="186"/>
      </rPr>
      <t xml:space="preserve"> </t>
    </r>
    <r>
      <rPr>
        <b/>
        <sz val="11"/>
        <rFont val="Times New Roman"/>
        <family val="1"/>
        <charset val="186"/>
      </rPr>
      <t>Vertinimo kriterijų reikšmių apskaičiavimo metodai, dalyvaujančios institucijos ir duomenų šaltiniai.</t>
    </r>
  </si>
  <si>
    <t>Eil. Nr.</t>
  </si>
  <si>
    <t>Vertinimo kriterijaus apskaičiavimo formulė arba tyrimo pavadinimas*</t>
  </si>
  <si>
    <t>Vertinimo kriterijaus reikšmei apskaičiuoti arba tyrimui atlikti naudojami duomenys (kintamieji)</t>
  </si>
  <si>
    <t>Duomenis pateikiančios institucijos</t>
  </si>
  <si>
    <t>Duomenų gavimo šaltiniai **</t>
  </si>
  <si>
    <t>Vertinimo kriterijaus reikšmę apskaičiuojanti institucija</t>
  </si>
  <si>
    <t>Vertinimo kriterijaus reikšmės apskaičiavimo periodiškumas</t>
  </si>
  <si>
    <t>1 PRIORITETAS. Subalansuotas, darnia plėtra pagrįstas ekonominis augimas</t>
  </si>
  <si>
    <t>A</t>
  </si>
  <si>
    <t>A- apskrityje sukurtas bendrasis vidaus produktas, mln.Eur</t>
  </si>
  <si>
    <t xml:space="preserve">Lietuvos statistikos departamentas </t>
  </si>
  <si>
    <t xml:space="preserve">Oficialiosios statistikos portalas
http://www.osp.stat.gov.lt/home
</t>
  </si>
  <si>
    <t>RPD prie VRM Tauragės skyrius</t>
  </si>
  <si>
    <t>A/B*100</t>
  </si>
  <si>
    <t xml:space="preserve">A- apskrities bedarbių proc. nuo darbingo amžiaus žmonių; 
B- bedarbių proc. nuo darbingo amžiaus žmonių šalyje.
</t>
  </si>
  <si>
    <t>Lietuvos darbo birža</t>
  </si>
  <si>
    <t xml:space="preserve">Darbo rinka
www.ldb.lt 
</t>
  </si>
  <si>
    <t>(B-A)/A*100</t>
  </si>
  <si>
    <t>A - praėjusio laikotarpio tiesioginės užsienio investicijos tenkančios 1 gyventojui regione; B - ataskaitinio laikotarpio tiesioginės užsienio investcijos, tenkančios 1 gyventojui regione</t>
  </si>
  <si>
    <t xml:space="preserve">A- apskrities mėnesinis bruto darbo užmokestis;
B- šalies mėnesinis bruto darbo užmokestis.
</t>
  </si>
  <si>
    <t>2 PRIORITETAS. Darni, sveika, besimokanti bendruomenė.</t>
  </si>
  <si>
    <t>Lietuvos savivaldybių indekso tyrimas</t>
  </si>
  <si>
    <t>Lietuvos laisvosios rinkos institutas</t>
  </si>
  <si>
    <t>http://www.llri.lt/tyrimai/lietuvos-savivaldybiu-indeksas</t>
  </si>
  <si>
    <t>(A/B)*100</t>
  </si>
  <si>
    <t>A - apskrities gyventojų, kurie turėjo galimybę naudotis paslaugomis baziniais metais, skaičius; B - apskrities gyventojų, kurie turėjo galimybę naudotis paslaugomis ataskaitiniais metais, skaičius</t>
  </si>
  <si>
    <t>Tauragės regiono savivaldybės</t>
  </si>
  <si>
    <t>A - apskrities savivaldybių, pagerinusių viešąjį valdymą ir jo  paslaugų kokybę,  skaičius</t>
  </si>
  <si>
    <t>3 PRIORITETAS. Žmogui  patogi gyventi ir saugi aplinka.</t>
  </si>
  <si>
    <t>A - apskrities gyventojų, aprūpintų aukštos kokybės vandentvarkos paslauga baziniais metais, skaičius; B - apskrities gyventojų, aprūpintų aukštos kokybės vandentvarkos paslauga ataskaitiniais metais, skaičius</t>
  </si>
  <si>
    <t>A - apskrities gyventojų, aprūpintų aukštos kokybės atliekų tvarkymo paslauga baziniais metais, skaičius; B - apskrities gyventojų, aprūpintų aukštos kokybės atliekų tvarkymo paslauga ataskaitiniais metais, skaičius</t>
  </si>
  <si>
    <t>A - savivaldybių, kuriose įdiegtos kraštovaizdį ir ekologinę būklę gerinančios priemonės, skaičius.</t>
  </si>
  <si>
    <t>* Jei vertinimo kriterijui apskaičiuoti bus atliekamas papildomas tyrimas, plano priede pateikiamas trumpas laisvos formos tyrimo metodo (-ų) aprašymas.</t>
  </si>
  <si>
    <t>** Iš viešųjų šaltinių (leidiniai, viešosios duomenų bazės, teisės aktai, periodinės apžvalgos ir kt.); naudojant informacines sistemas; tiesiogiai kreipiantis į duomenis renkančią instituciją ar įstaigą; kita.</t>
  </si>
  <si>
    <t xml:space="preserve">
VISUOMENĖS INFORMAVIMO APIE PLANO ĮGYVENDINIMĄ PRIEMONĖS
</t>
  </si>
  <si>
    <t>7 lentelė. Visuomenės informavimo apie plano įgyvendinimą priemonės.</t>
  </si>
  <si>
    <t xml:space="preserve">Informacijos pobūdis </t>
  </si>
  <si>
    <t>Skelbimo periodiškumas*</t>
  </si>
  <si>
    <t>Paskelbimo šaltinis (pažymėti)</t>
  </si>
  <si>
    <t>Lėšų poreikis ir finansavimo šaltiniai</t>
  </si>
  <si>
    <t>Skelbimas internete **</t>
  </si>
  <si>
    <t>Pranešimas spaudai</t>
  </si>
  <si>
    <t>Užsakomasis straipsnis</t>
  </si>
  <si>
    <t>Televizijos laida</t>
  </si>
  <si>
    <t>Radijo pranešimas</t>
  </si>
  <si>
    <t>Seminaras, konferencija</t>
  </si>
  <si>
    <t>Kita (nurodyti)</t>
  </si>
  <si>
    <t>Plano įgyvendinimo ataskaita</t>
  </si>
  <si>
    <t>1 kartą per metus</t>
  </si>
  <si>
    <t>+</t>
  </si>
  <si>
    <t>RPT posėdžiai</t>
  </si>
  <si>
    <t>Periodinė apžvalga</t>
  </si>
  <si>
    <t>1 kartą per ketvirtį</t>
  </si>
  <si>
    <t>Teminė apžvalga</t>
  </si>
  <si>
    <t>Informacinis pranešimas</t>
  </si>
  <si>
    <t>* Vienkartinis, periodinis (nurodyti periodiškumą)</t>
  </si>
  <si>
    <t>** www.lietuvosregionai.lt</t>
  </si>
  <si>
    <t>Mokyklo tinklo efektyvumo didinimas Pagėgių Algimanto Mackaus gimnazijoje</t>
  </si>
  <si>
    <t>(12;8) gerai</t>
  </si>
  <si>
    <t>0-2014                17-2020</t>
  </si>
  <si>
    <t>a=17 b=15 c=10</t>
  </si>
  <si>
    <t>0-2014 12-2020</t>
  </si>
  <si>
    <t>a=12 b=11 c=7</t>
  </si>
  <si>
    <t>Pakeistas 2017-06-09 sprendimu Nr. 51/9S-21</t>
  </si>
  <si>
    <t>Pakeista 2017-06-09 sprendimu Nr. 51/9S-21</t>
  </si>
  <si>
    <t>Darnaus judumo priemonės miestuose (pėsčiųjų ir dviračių takų infrastruktūra, Park and Ride, Bike and Ride aikštelės, elektromobilių įkrovimo stotelių įrengimas ir kita)</t>
  </si>
  <si>
    <t>Pakeistas 2017-06-26 sprendimu Nr. 51/9S-26</t>
  </si>
  <si>
    <t>Pakeista 2017-06-26 sprendimu Nr. 51/9S-26</t>
  </si>
  <si>
    <t>Paslaugų teikimo ir asmenų aptarnavimo kokybės gerinimas Tauragės regiono savivaldybėse. I etapas</t>
  </si>
  <si>
    <t>2.2.1.1.2</t>
  </si>
  <si>
    <t>P.N.910</t>
  </si>
  <si>
    <t>Parengtos piliečių chartijos</t>
  </si>
  <si>
    <t>a=21 b=15 c=10</t>
  </si>
  <si>
    <t>a=69 b=40 c=20</t>
  </si>
  <si>
    <t>Paslaugų teikimo ir asmenų aptarnavimo kokybės gerinimas Tauragės regiono savivaldybėse. II etapas</t>
  </si>
  <si>
    <t>Pakeistas 2017-07-21 sprendimu Nr. 51/9S-30</t>
  </si>
  <si>
    <t>Pakeista 2017-07-21 sprendimu Nr. 51/9S-30</t>
  </si>
  <si>
    <t>[69; +∞) labai gerai</t>
  </si>
  <si>
    <t>(69; 40) gerai</t>
  </si>
  <si>
    <t>[40; 20) patenkinamai</t>
  </si>
  <si>
    <t>0-2014          4-2021</t>
  </si>
  <si>
    <t>0-2014        69-2021</t>
  </si>
  <si>
    <t>P.N.743</t>
  </si>
  <si>
    <t>Pagal veiksmų programą ERPF lėšomis atnaujintos ikimokyklinio ir/ar priešmokyklinio ugdymo grupės</t>
  </si>
  <si>
    <t>Ikimokyklinio ir priešmokyklinio ugdymo prieinamumo didinimas, modernizuojant Tauragės vaikų reabilitacijos centro-mokyklos "Pušelė“ ugdymo aplinką</t>
  </si>
  <si>
    <t>P.S.372</t>
  </si>
  <si>
    <t>Tikslinių grupių asmenys, kurie dalyvavo informavimo, švietimo ir mokymo renginiuose bei sveikatos raštingumą didinačiose veiklose (skaičius)</t>
  </si>
  <si>
    <t>Sveikam gyvenimui sakome - TAIP!</t>
  </si>
  <si>
    <t xml:space="preserve">Tauragės raj.  </t>
  </si>
  <si>
    <t>08.4.2-ESFA-R-630</t>
  </si>
  <si>
    <t>Tikslinių grupių asmenys, kurie dalyvavo informavimo, švietimo ir mokymo renginiuose bei sveikatos raštingumą didinančiose veiklose</t>
  </si>
  <si>
    <t>2022 m.</t>
  </si>
  <si>
    <t xml:space="preserve">Jurbarko rajono gyventojų sveikos gyvensenos skatinimas  </t>
  </si>
  <si>
    <t>Tikslinių grupių asmenys, kurie dalyvauja informavimo, švietimo ir mokymo renginiuose bei sveikatos raštingumą didinančiose veiklose</t>
  </si>
  <si>
    <t>Modernizuoti savivaldybių visuomenės sveikatos biurai</t>
  </si>
  <si>
    <t>Sveikos gyvensenos skatinimas regioniniu lygiu</t>
  </si>
  <si>
    <t>Pagėgių savivalybė</t>
  </si>
  <si>
    <t>Ikimokyklinio ugdymo prieinamumo didinimas Šilalės mieste</t>
  </si>
  <si>
    <t>JRS VSB - Jurbarko rajono savivaldybės Visuomenės sveikatos biuras</t>
  </si>
  <si>
    <t>JRS VSB</t>
  </si>
  <si>
    <t>TRS VSB</t>
  </si>
  <si>
    <t>TRS VSB -  Tauragės rajono savivaldybės Visuomenės sveikatos biuras</t>
  </si>
  <si>
    <t>P.N.671</t>
  </si>
  <si>
    <t>Pakeistas 2017-10-16 sprendimu Nr. 51/9S-46</t>
  </si>
  <si>
    <t>Pakeistas 2017-09-08 sprendimu Nr. 51/9S-40</t>
  </si>
  <si>
    <t>Sveikos gyvensenos skatinimas Pagėgių savivaldybėje</t>
  </si>
  <si>
    <t>Pakeista 2017-09-08 sprendimu Nr. 51/9S-40</t>
  </si>
  <si>
    <t>2.1.2.2</t>
  </si>
  <si>
    <t>2.1.2.3</t>
  </si>
  <si>
    <t>Priemonė: Sveikos gyvensenos skatinimas Tauragės regione</t>
  </si>
  <si>
    <t xml:space="preserve">08.4.2-ESFA-R-615 </t>
  </si>
  <si>
    <t>Priemonė: Priemonių, gerinančių ambulatorinių sveikatos priežiūros paslaugų prieinamumą tuberkulioze sergantiems asmenims, įgyvendinimas</t>
  </si>
  <si>
    <t>Priemonė: Pirminės asmens sveikatos priežiūros veiklos efektyvumo didinimas</t>
  </si>
  <si>
    <t>2.1.2.2.1</t>
  </si>
  <si>
    <t>2.1.2.2.2</t>
  </si>
  <si>
    <t>2.1.2.2.3</t>
  </si>
  <si>
    <t>2.1.2.2.4</t>
  </si>
  <si>
    <t>Pakeistas 2017-12-07 sprendimu Nr. 51/9S-51</t>
  </si>
  <si>
    <t>[8; +∞) labai gerai</t>
  </si>
  <si>
    <t>(8; 6) gerai</t>
  </si>
  <si>
    <t>[6; 2) patenkinamai</t>
  </si>
  <si>
    <t>0-2014            8-2020</t>
  </si>
  <si>
    <t>Pirminės asmens sveikatos priežiūros veiklos efektyvumo didinimas</t>
  </si>
  <si>
    <t>Priemonių, gerinančių ambulatorinių sveikatos priežiūros paslaugų prieinamumą tuberkulioze sergantiems asmenims, įgyvendinimas</t>
  </si>
  <si>
    <t>3.1.1.1.5</t>
  </si>
  <si>
    <t>3.1.1.1.6</t>
  </si>
  <si>
    <t>3.1.1.1.7</t>
  </si>
  <si>
    <t>3.1.1.1.8</t>
  </si>
  <si>
    <t xml:space="preserve">Geriamojo vandens tiekimo ir nuotekų tvarkymo sistemų renovavimas ir plėtra Šilalės rajone (Kaltinėnuose, Traksėdyje) </t>
  </si>
  <si>
    <t>Nuotekų tinklų plėtra Pagėgių savivaldybėje (Mažaičiuose)</t>
  </si>
  <si>
    <t>Vandens tiekimo ir nuotekų tvarkymo infrastruktūros plėtra Jurbarko mieste</t>
  </si>
  <si>
    <t>Pakeistas 2017-12-28 sprendimu Nr. 51/9S-54</t>
  </si>
  <si>
    <t>Pakeista 2017-12-28 sprendimu Nr. 51/9S-54</t>
  </si>
  <si>
    <t>Priemonių, gerinančių ambulatorinių asmens sveikatos priežiūros paslaugų prieinamumą tuberkulioze sergantiems asmenims Jurbarko rajone, įgyvendinimas</t>
  </si>
  <si>
    <t>Pagėgių savivaldybės gyventojų  sergančių tuberkulioze sveikatos priežiūros paslaugų prieinamumo gerinimas</t>
  </si>
  <si>
    <t>Ambulatorinių sveikatos priežiūros paslaugų prieinamumo Šilalės PSPC gerinimas tuberkulioze sergantiems asmenims</t>
  </si>
  <si>
    <t>Socialinės paramos priemonių teikimas tuberkulioze sergantiems Tauragės rajono gyventojams</t>
  </si>
  <si>
    <t>JRS PSPC</t>
  </si>
  <si>
    <t>Pagėgių sav.</t>
  </si>
  <si>
    <t>Šilalės PSPC</t>
  </si>
  <si>
    <t>VŠĮ Tauragės rajono PSPC</t>
  </si>
  <si>
    <t>P.N.604</t>
  </si>
  <si>
    <t>Tuberkulioze sergantys pacientai, kuriems buvo suteiktos socialinės paramos priemonės (maisto talonų dalijimas) tuberkuliozės ambulatorinio gydymo metu</t>
  </si>
  <si>
    <t>Pakeistas 2018-02-13 sprendimu Nr. 51/9S-3</t>
  </si>
  <si>
    <t>Pakeista 2018-02-13 sprendimu Nr. 51/9S-3</t>
  </si>
  <si>
    <t>Pakeistas 2018-02-28 sprendimu Nr. 51/9S-5</t>
  </si>
  <si>
    <t>2023 m.</t>
  </si>
  <si>
    <t>P.S.324</t>
  </si>
  <si>
    <t>Įdiegtos intelektinės transporto sistemos</t>
  </si>
  <si>
    <t>Pakeistas 2018-03-29 sprendimu Nr. 51/9S-10</t>
  </si>
  <si>
    <t>Unikalus numeris</t>
  </si>
  <si>
    <t xml:space="preserve">****Unikalus numeris sudaromas iš kodų, nurodytų šio priedo 2–4 punktuose, pvz., R02-9904-310000-1222 – regiono kodas (R02), ministerijos kodas – (9), priemonės kodo paskutiniai trys skaičiai – (904) (pagal ministerijų patvirtintų priemonių įgyvendinimo planus, išskyrus Žemės ūkio ministeriją, kurios atveju naudojami priemonės kodo pirmi trys simboliai (M raidė ir priemonės numeris Kaimo plėtros programoje). Kai nenumatoma naudoti Europos Sąjungos lėšų, visais atvejais vietoj priemonės kodo įrašoma – (000), pirmos veiklos kodas – (31), antros veiklos kodas – (00), trečios veiklos kodas – (00) ir bet koks keturženklis skaičius, kuris negali kartotis.                                                                                                                   </t>
  </si>
  <si>
    <t>Unikalus numeris ****</t>
  </si>
  <si>
    <t/>
  </si>
  <si>
    <t>R089908-293034-1125</t>
  </si>
  <si>
    <t>R089908-293000-1126</t>
  </si>
  <si>
    <t>R089905-290000-1128</t>
  </si>
  <si>
    <t>R089905-280000-1129</t>
  </si>
  <si>
    <t>R089902-340000-1131</t>
  </si>
  <si>
    <t>R089903-300000-1133</t>
  </si>
  <si>
    <t>R085511-190000-1139</t>
  </si>
  <si>
    <t>R085511-120000-1140</t>
  </si>
  <si>
    <t>R085511-120000-1141</t>
  </si>
  <si>
    <t>R085511-190000-1142</t>
  </si>
  <si>
    <t>R085511-120000-1143</t>
  </si>
  <si>
    <t>R085514-190000-1145</t>
  </si>
  <si>
    <t>R085513-500000-1146</t>
  </si>
  <si>
    <t>R085516-190000-1148</t>
  </si>
  <si>
    <t>R085516-190000-1149</t>
  </si>
  <si>
    <t>R085516-190000-1150</t>
  </si>
  <si>
    <t>R085516-190000-1151</t>
  </si>
  <si>
    <t>R085518-100000-1153</t>
  </si>
  <si>
    <t>R083305-330000-1156</t>
  </si>
  <si>
    <t>R083305-330000-1157</t>
  </si>
  <si>
    <t>R083302-440000-1159</t>
  </si>
  <si>
    <t>R083302-440000-1160</t>
  </si>
  <si>
    <t>R083302-440000-1161</t>
  </si>
  <si>
    <t>R083302-440000-1162</t>
  </si>
  <si>
    <t>R088821-420000-1165</t>
  </si>
  <si>
    <t>R087724-220000-1169</t>
  </si>
  <si>
    <t>R087724-220000-1170</t>
  </si>
  <si>
    <t>R087724-220000-1171</t>
  </si>
  <si>
    <t>R087724-220000-1172</t>
  </si>
  <si>
    <t>R087725-240000-1174</t>
  </si>
  <si>
    <t>R087725-240000-1175</t>
  </si>
  <si>
    <t>R087725-240000-1176</t>
  </si>
  <si>
    <t>R087725-240000-1177</t>
  </si>
  <si>
    <t>R087705-230000-1179</t>
  </si>
  <si>
    <t>R087705-230000-1180</t>
  </si>
  <si>
    <t>R087705-230000-1181</t>
  </si>
  <si>
    <t>R086630-470000-1184</t>
  </si>
  <si>
    <t>R086630-470000-1185</t>
  </si>
  <si>
    <t>R086630-470000-1186</t>
  </si>
  <si>
    <t>R086630-470000-1187</t>
  </si>
  <si>
    <t>R086615-470000-1189</t>
  </si>
  <si>
    <t>R086615-470000-1190</t>
  </si>
  <si>
    <t>R086615-470000-1191</t>
  </si>
  <si>
    <t>R086615-470000-1192</t>
  </si>
  <si>
    <t>R084407-270000-1196</t>
  </si>
  <si>
    <t>R084407-270000-1197</t>
  </si>
  <si>
    <t>R084407-270000-1198</t>
  </si>
  <si>
    <t>R084407-270000-1199</t>
  </si>
  <si>
    <t>R084408-250000-1202</t>
  </si>
  <si>
    <t>R084408-260000-1203</t>
  </si>
  <si>
    <t>R084408-260000-1204</t>
  </si>
  <si>
    <t>R089920-490000-1208</t>
  </si>
  <si>
    <t>R089920-490000-1209</t>
  </si>
  <si>
    <t>R080014-070600-1213</t>
  </si>
  <si>
    <t>R080014-060700-1214</t>
  </si>
  <si>
    <t>R080014-070600-1215</t>
  </si>
  <si>
    <t>R080014-060700-1216</t>
  </si>
  <si>
    <t>R080014-060700-1217</t>
  </si>
  <si>
    <t>R080014-070000-1218</t>
  </si>
  <si>
    <t>R080007-080000-1222</t>
  </si>
  <si>
    <t>R080008-050000-1225</t>
  </si>
  <si>
    <t>R080019-380000-1229</t>
  </si>
  <si>
    <t>R080019-380000-1230</t>
  </si>
  <si>
    <t>R080019-380000-1231</t>
  </si>
  <si>
    <t>R080019-380000-1233</t>
  </si>
  <si>
    <t>R080019-380000-1234</t>
  </si>
  <si>
    <t>R080019-380000-1235</t>
  </si>
  <si>
    <t>R080019-380000-1232</t>
  </si>
  <si>
    <t>4 lentelė. Siektinos produkto ir rezultato vertinimo kriterijų reikšmės atitinkamais metais</t>
  </si>
  <si>
    <t>5 lentelė. Siektinos produkto ir rezultato vertinimo kriterijų reikšmės kaupiamuoju būdu (nuo plano įgyvendinimo pradžios).</t>
  </si>
  <si>
    <t>R080014-060750-1220</t>
  </si>
  <si>
    <t>Kita (nepriskirta kitoms grupėms) viešoji infrastruktūra ar paslaugos</t>
  </si>
  <si>
    <t>3 lentelė. Projektams priskirti produkto ir rezultato vertinimo kriterijai</t>
  </si>
  <si>
    <t>4 lentelė. Numatomų sukurti produktų ir rezultatų (siektinų produkto ir rezultato  vertinimo kriterijų reikšmių) suvestinė</t>
  </si>
  <si>
    <t>5 lentelė. Lėšų paskirstymas pagal Veiksmų programos įgyvendinimo plano priemones (tūkst. Eur) (numatomos sudaryti projektų finansavimo sutartys, pamečiui).</t>
  </si>
  <si>
    <t>Privačių juridinių asmenų ir juridinio asmens statuso neturinčių organizacijų gamybos srities projektai</t>
  </si>
  <si>
    <t>Privačių juridinių asmenų ir juridinio asmens statuso neturinčių organizacijų paslaugų srities projektai</t>
  </si>
  <si>
    <t>a=4 b=2 c=1</t>
  </si>
  <si>
    <t>a=8 b=6 c=2</t>
  </si>
  <si>
    <t>a=13 b=11 c=5</t>
  </si>
  <si>
    <t>Lentelė 7. Veiklų grupių suvestinė</t>
  </si>
  <si>
    <t>6 lentelė. Lėšų paskirstymas pagal Veiksmų programos įgyvendinimo plano priemones (tūkst. Eur) (numatomos sudaryti projektų finansavimo sutartys, kaupiamuoju būdu)</t>
  </si>
  <si>
    <t>Pakeistas 2018-05-02 sprendimu Nr. 51/9S-22</t>
  </si>
  <si>
    <t>Pakeista 2018-05-02 sprendimu Nr. 51/9S-22</t>
  </si>
  <si>
    <t>(-∞; 80,7] blogai</t>
  </si>
  <si>
    <r>
      <t>[86,5; +∞)</t>
    </r>
    <r>
      <rPr>
        <i/>
        <sz val="12"/>
        <rFont val="Times New Roman"/>
        <family val="1"/>
        <charset val="186"/>
      </rPr>
      <t xml:space="preserve"> </t>
    </r>
    <r>
      <rPr>
        <sz val="12"/>
        <rFont val="Times New Roman"/>
        <family val="1"/>
        <charset val="186"/>
      </rPr>
      <t>labai gerai</t>
    </r>
  </si>
  <si>
    <t>[125,3; + ∞) blogai</t>
  </si>
  <si>
    <t>Geriamojo vandens tiekimo ir nuotekų tvarkymo sistemų renovavimas ir plėtra Tauragės rajone (papildomi darbai)</t>
  </si>
  <si>
    <t>Pagėgių PSPC paslaugų prieinamumo ir kokybės gerinimas</t>
  </si>
  <si>
    <t>Socialinių ir sveikatos paslaugų infrastruktūra</t>
  </si>
  <si>
    <t xml:space="preserve">Gyventojai, turintys galimybę pasinaudoti pagerintomis sveikatos priežiūros paslaugomis </t>
  </si>
  <si>
    <t>Viešąsias sveikatos priežiūros paslaugas teikiančių asmens sveikatos priežiūros įstaigų, kuriose modernizuota paslaugų teikimo infrastruktūra, skaičius</t>
  </si>
  <si>
    <t>IĮ "Pagėgių šeimos centras" veiklos efektyvumo gerinimas</t>
  </si>
  <si>
    <t>IĮ "Pagėgių šeimos centras"</t>
  </si>
  <si>
    <t>Jurbarko rajono viešųjų pirminės asmens sveikatos priežiūros įstaigų veiklos efektyvumo didinimas</t>
  </si>
  <si>
    <t>JPSPC</t>
  </si>
  <si>
    <t>JPSPC - VšĮ Jurbarko rajono pirminės sveikatos priežiūros centras</t>
  </si>
  <si>
    <t>UAB Jurbarko šeimos klinikos pirminės asmens sveikatos priežiūros veiklos efektyvumo didinimas</t>
  </si>
  <si>
    <t>UAB Jurbarko šeimos klinika</t>
  </si>
  <si>
    <t>Jurbarko r.</t>
  </si>
  <si>
    <t>N. Dungveckienės šeimos klinikos pirminės asmens sveikatos priežiūros veiklos efektyvumo didinimas</t>
  </si>
  <si>
    <t>N. Dungveckienės šeimos klinika</t>
  </si>
  <si>
    <t>T. Švedko gydytojos kabineto pirminės asmens sveikatos priežiūros veiklos efektyvumo didinimas</t>
  </si>
  <si>
    <t>T. Švedko gydytojos kabinetas</t>
  </si>
  <si>
    <t>V. R. Petkinienės IĮ "Philema" pirminės asmens sveikatos priežiūros veiklos efektyvumo didinimas</t>
  </si>
  <si>
    <t xml:space="preserve">V. R. Petkinienės IĮ "Philema" </t>
  </si>
  <si>
    <t>Tauragės r.</t>
  </si>
  <si>
    <t>Sveikatos priežiūros paslaugų prieinamumo VšĮ Šilalės PSPC gerinimas</t>
  </si>
  <si>
    <t>ŠPSPC</t>
  </si>
  <si>
    <t>ŠPSPC - Viešoji įstaiga Šilalės pirminės sveikatos priežiūros centras</t>
  </si>
  <si>
    <t>Gyventojų sveikatos priežiūros paslaugų gerinimas ir priklausomybės nuo opioidų mažinimas</t>
  </si>
  <si>
    <t>UAB "Šilalės šeimos gydytojo praktika"</t>
  </si>
  <si>
    <t>Ambulatorinių sveikatos priežiūros paslaugų prieinamumo gerinimas VšĮ Pajūrio ambulatorijoje</t>
  </si>
  <si>
    <t>Viešoji įstaiga Pajūrio ambulatorija</t>
  </si>
  <si>
    <t>VšĮ Laukuvos ambulatorijos teikiamų paslaugų kokybės gerinimas</t>
  </si>
  <si>
    <t>Viešoji įstaiga Laukuvos ambulatorija</t>
  </si>
  <si>
    <t>Ambulatorinių sveikatos priežiūros paslaugų prieinamumo gerinimas VšĮ Kvėdarnos ambulatorijoje</t>
  </si>
  <si>
    <t>Viešoji įstaiga Kvėdarnos ambulatorija</t>
  </si>
  <si>
    <t>VšĮ Kaltinėnų PSPC paslaugų kokybės gerinimas</t>
  </si>
  <si>
    <t>VšĮ Kaltinėnų PSPC</t>
  </si>
  <si>
    <t>VšĮ Kaltinėnų PSPC - Viešoji įstaiga Kaltinėnų pirminės sveikatos priežiūros centras</t>
  </si>
  <si>
    <t>VšĮ Tauragės rajono pirminės sveikatos priežiūros centro veiklos efektyvumo didinimas</t>
  </si>
  <si>
    <t>TPSPC</t>
  </si>
  <si>
    <t>TPSPC - VšĮ Tauragės rajono pirminės sveikatos priežiūros centras</t>
  </si>
  <si>
    <t>UAB ,,Šeimos pulsas" veiklos efektyvumo didinimas</t>
  </si>
  <si>
    <t>UAB ,,Šeimos pulsas"</t>
  </si>
  <si>
    <t>UAB Mažonienės medicinos kabineto veiklos efektyvumo didinimas</t>
  </si>
  <si>
    <t>UAB Mažonienės medicinos kabinetas</t>
  </si>
  <si>
    <t>UAB InMedica šeimos klininkų Tauragėje ir Skaudvilėje veiklos efektyvumo didinimas</t>
  </si>
  <si>
    <t>UAB InMedica</t>
  </si>
  <si>
    <t>2.1.2.3.1</t>
  </si>
  <si>
    <t>2.1.2.3.5</t>
  </si>
  <si>
    <t>2.1.2.3.3</t>
  </si>
  <si>
    <t>2.1.2.3.2</t>
  </si>
  <si>
    <t>2.1.2.3.4</t>
  </si>
  <si>
    <t>2.1.2.3.6</t>
  </si>
  <si>
    <t>2.1.2.3.7</t>
  </si>
  <si>
    <t>2.1.2.3.8</t>
  </si>
  <si>
    <t>2.1.2.3.9</t>
  </si>
  <si>
    <t>2.1.2.3.10</t>
  </si>
  <si>
    <t>2.1.2.3.11</t>
  </si>
  <si>
    <t>2.1.2.3.12</t>
  </si>
  <si>
    <t>2.1.2.3.13</t>
  </si>
  <si>
    <t>2.1.2.3.14</t>
  </si>
  <si>
    <t>2.1.2.3.15</t>
  </si>
  <si>
    <t>2.1.2.3.16</t>
  </si>
  <si>
    <t>2.1.2.3.17</t>
  </si>
  <si>
    <t>R086609-270000-0001</t>
  </si>
  <si>
    <t>R086609-270000-0002</t>
  </si>
  <si>
    <t>R086609-270000-0003</t>
  </si>
  <si>
    <t>R086609-270000-0004</t>
  </si>
  <si>
    <t>R086609-270000-0005</t>
  </si>
  <si>
    <t>R086609-270000-0006</t>
  </si>
  <si>
    <t>R086609-270000-0007</t>
  </si>
  <si>
    <t>R086609-270000-0008</t>
  </si>
  <si>
    <t>R086609-270000-0009</t>
  </si>
  <si>
    <t>R086609-270000-0010</t>
  </si>
  <si>
    <t>R086609-270000-0011</t>
  </si>
  <si>
    <t>R086609-270000-0012</t>
  </si>
  <si>
    <t>R086609-270000-0013</t>
  </si>
  <si>
    <t>R086609-270000-0014</t>
  </si>
  <si>
    <t>R086609-270000-0015</t>
  </si>
  <si>
    <t>R086609-270000-0016</t>
  </si>
  <si>
    <t>R086609-270000-0017</t>
  </si>
  <si>
    <t>Viešųjų pastatų energinio efektyvumo didinimas</t>
  </si>
  <si>
    <t>Viešosios infrastruktūros (išskyrus pastatus) energinio efektyvumo didinimas</t>
  </si>
  <si>
    <t>Gyvenamųjų namų energinio efektyvumo didinimas</t>
  </si>
  <si>
    <t>Vandentvarka (esamų geriamo vandens ir nuotekų tinklų modernizavimas)</t>
  </si>
  <si>
    <t>Kitos viešosios infrastruktūros modernizavimas (konversija): pramoninių, buvusių karinių, inžinerinių ir pan. objektų ir teritorijų konversija</t>
  </si>
  <si>
    <t>[25; +∞) labai gerai</t>
  </si>
  <si>
    <t>(25;15) gerai</t>
  </si>
  <si>
    <t>[15; 8) patenkinamai</t>
  </si>
  <si>
    <t>(0; 8] blogai</t>
  </si>
  <si>
    <t>0-2014 25-2022</t>
  </si>
  <si>
    <t>a=10 b=8 c=6</t>
  </si>
  <si>
    <t>a=18 b=10 c=8</t>
  </si>
  <si>
    <t>a=24 b=18 c=10</t>
  </si>
  <si>
    <t>a=25 b=24 c=18</t>
  </si>
  <si>
    <t>R084408-260000-1201</t>
  </si>
  <si>
    <t>R080014-070650-1219</t>
  </si>
  <si>
    <t>Socialinio būsto fondo plėtra Šilalės rajono savivaldybėje</t>
  </si>
  <si>
    <t>a=22 b=11 c=5</t>
  </si>
  <si>
    <t>a=64 b=22 c=11</t>
  </si>
  <si>
    <t>a=89 b=64 c=22</t>
  </si>
  <si>
    <t>Pakeistas 2018-06-05 sprendimu Nr. 51/9S-27</t>
  </si>
  <si>
    <t>Pakeista 2018-06-05 sprendimu Nr. 51/9S-27</t>
  </si>
  <si>
    <r>
      <t>Naujos atviros erdvės vietovėse nuo 1 iki 6 tūkst. gyv. (išskyrus savivaldybių centrus) (m</t>
    </r>
    <r>
      <rPr>
        <vertAlign val="superscript"/>
        <sz val="11"/>
        <rFont val="Times New Roman"/>
        <family val="1"/>
        <charset val="186"/>
      </rPr>
      <t>2</t>
    </r>
    <r>
      <rPr>
        <sz val="11"/>
        <rFont val="Times New Roman"/>
        <family val="1"/>
        <charset val="186"/>
      </rPr>
      <t>)</t>
    </r>
  </si>
  <si>
    <t>0-2014           89-2020</t>
  </si>
  <si>
    <t>[89; +∞) labai gerai</t>
  </si>
  <si>
    <r>
      <t xml:space="preserve">Siekiama reikšmė </t>
    </r>
    <r>
      <rPr>
        <i/>
        <sz val="12"/>
        <rFont val="Times New Roman"/>
        <family val="1"/>
        <charset val="186"/>
      </rPr>
      <t>(projektams priskirtų kriterijų reikšmių suma)</t>
    </r>
  </si>
  <si>
    <r>
      <t>Naujos atviros erdvės vietovėse nuo 1 iki 6 tūkst. gyv. (išskyrus savivaldybių centrus) (m</t>
    </r>
    <r>
      <rPr>
        <vertAlign val="superscript"/>
        <sz val="12"/>
        <rFont val="Times New Roman"/>
        <family val="1"/>
        <charset val="186"/>
      </rPr>
      <t>2</t>
    </r>
    <r>
      <rPr>
        <sz val="12"/>
        <rFont val="Times New Roman"/>
        <family val="1"/>
        <charset val="186"/>
      </rPr>
      <t>)</t>
    </r>
  </si>
</sst>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43" formatCode="_-* #,##0.00\ _€_-;\-* #,##0.00\ _€_-;_-* &quot;-&quot;??\ _€_-;_-@_-"/>
    <numFmt numFmtId="164" formatCode="_-* #,##0.00\ _L_t_-;\-* #,##0.00\ _L_t_-;_-* &quot;-&quot;??\ _L_t_-;_-@_-"/>
    <numFmt numFmtId="165" formatCode="yyyy\/mm"/>
    <numFmt numFmtId="166" formatCode="#,##0.00;[Red]#,##0.00"/>
    <numFmt numFmtId="167" formatCode="#,##0.00\ _L_t"/>
    <numFmt numFmtId="168" formatCode="#,##0.00_ ;\-#,##0.00\ "/>
    <numFmt numFmtId="169" formatCode="#,##0.0000"/>
    <numFmt numFmtId="170" formatCode="0.0"/>
    <numFmt numFmtId="171" formatCode="mm"/>
    <numFmt numFmtId="172" formatCode="#,##0.000"/>
    <numFmt numFmtId="173" formatCode="00"/>
  </numFmts>
  <fonts count="34" x14ac:knownFonts="1">
    <font>
      <sz val="11"/>
      <color indexed="8"/>
      <name val="Calibri"/>
      <family val="2"/>
    </font>
    <font>
      <sz val="11"/>
      <color theme="1"/>
      <name val="Calibri"/>
      <family val="2"/>
      <charset val="186"/>
      <scheme val="minor"/>
    </font>
    <font>
      <sz val="10"/>
      <color indexed="8"/>
      <name val="Times New Roman"/>
      <family val="1"/>
      <charset val="186"/>
    </font>
    <font>
      <sz val="10"/>
      <name val="Times New Roman"/>
      <family val="1"/>
      <charset val="186"/>
    </font>
    <font>
      <b/>
      <sz val="10"/>
      <name val="Times New Roman"/>
      <family val="1"/>
      <charset val="186"/>
    </font>
    <font>
      <sz val="11"/>
      <color indexed="8"/>
      <name val="Calibri"/>
      <family val="2"/>
    </font>
    <font>
      <sz val="10"/>
      <name val="Arial"/>
      <family val="2"/>
      <charset val="186"/>
    </font>
    <font>
      <sz val="11"/>
      <color indexed="8"/>
      <name val="Times New Roman"/>
      <family val="1"/>
      <charset val="186"/>
    </font>
    <font>
      <b/>
      <sz val="12"/>
      <name val="Times New Roman"/>
      <family val="1"/>
      <charset val="186"/>
    </font>
    <font>
      <sz val="12"/>
      <name val="Times New Roman"/>
      <family val="1"/>
      <charset val="186"/>
    </font>
    <font>
      <sz val="9"/>
      <color indexed="81"/>
      <name val="Tahoma"/>
      <family val="2"/>
      <charset val="186"/>
    </font>
    <font>
      <b/>
      <sz val="9"/>
      <color indexed="81"/>
      <name val="Tahoma"/>
      <family val="2"/>
      <charset val="186"/>
    </font>
    <font>
      <sz val="11"/>
      <name val="Calibri"/>
      <family val="2"/>
    </font>
    <font>
      <b/>
      <sz val="12"/>
      <color indexed="8"/>
      <name val="Times New Roman"/>
      <family val="1"/>
      <charset val="186"/>
    </font>
    <font>
      <sz val="12"/>
      <color indexed="8"/>
      <name val="Times New Roman"/>
      <family val="1"/>
      <charset val="186"/>
    </font>
    <font>
      <i/>
      <sz val="10"/>
      <color indexed="8"/>
      <name val="Times New Roman"/>
      <family val="1"/>
      <charset val="186"/>
    </font>
    <font>
      <sz val="9"/>
      <name val="Times New Roman"/>
      <family val="1"/>
      <charset val="186"/>
    </font>
    <font>
      <vertAlign val="superscript"/>
      <sz val="10"/>
      <name val="Times New Roman"/>
      <family val="1"/>
      <charset val="186"/>
    </font>
    <font>
      <sz val="8"/>
      <name val="Times New Roman"/>
      <family val="1"/>
      <charset val="186"/>
    </font>
    <font>
      <b/>
      <sz val="14"/>
      <color indexed="8"/>
      <name val="Times New Roman"/>
      <family val="1"/>
      <charset val="186"/>
    </font>
    <font>
      <b/>
      <i/>
      <sz val="11"/>
      <color indexed="8"/>
      <name val="Times New Roman"/>
      <family val="1"/>
      <charset val="186"/>
    </font>
    <font>
      <i/>
      <sz val="10"/>
      <name val="Times New Roman"/>
      <family val="1"/>
      <charset val="186"/>
    </font>
    <font>
      <i/>
      <sz val="12"/>
      <name val="Times New Roman"/>
      <family val="1"/>
      <charset val="186"/>
    </font>
    <font>
      <b/>
      <sz val="14"/>
      <name val="Times New Roman"/>
      <family val="1"/>
      <charset val="186"/>
    </font>
    <font>
      <b/>
      <sz val="11"/>
      <name val="Times New Roman"/>
      <family val="1"/>
      <charset val="186"/>
    </font>
    <font>
      <sz val="11"/>
      <name val="Times New Roman"/>
      <family val="1"/>
      <charset val="186"/>
    </font>
    <font>
      <sz val="12"/>
      <name val="Calibri"/>
      <family val="2"/>
      <charset val="186"/>
    </font>
    <font>
      <u/>
      <sz val="11"/>
      <color theme="10"/>
      <name val="Calibri"/>
      <family val="2"/>
      <charset val="186"/>
      <scheme val="minor"/>
    </font>
    <font>
      <u/>
      <sz val="11"/>
      <name val="Times New Roman"/>
      <family val="1"/>
      <charset val="186"/>
    </font>
    <font>
      <i/>
      <sz val="11"/>
      <color indexed="8"/>
      <name val="Calibri"/>
      <family val="2"/>
      <charset val="186"/>
    </font>
    <font>
      <sz val="10"/>
      <color rgb="FFFF0000"/>
      <name val="Times New Roman"/>
      <family val="1"/>
      <charset val="186"/>
    </font>
    <font>
      <sz val="11"/>
      <color rgb="FFFF0000"/>
      <name val="Calibri"/>
      <family val="2"/>
    </font>
    <font>
      <vertAlign val="superscript"/>
      <sz val="11"/>
      <name val="Times New Roman"/>
      <family val="1"/>
      <charset val="186"/>
    </font>
    <font>
      <vertAlign val="superscript"/>
      <sz val="12"/>
      <name val="Times New Roman"/>
      <family val="1"/>
      <charset val="186"/>
    </font>
  </fonts>
  <fills count="11">
    <fill>
      <patternFill patternType="none"/>
    </fill>
    <fill>
      <patternFill patternType="gray125"/>
    </fill>
    <fill>
      <patternFill patternType="solid">
        <fgColor indexed="9"/>
        <bgColor indexed="64"/>
      </patternFill>
    </fill>
    <fill>
      <patternFill patternType="solid">
        <fgColor rgb="FFFFFFCC"/>
        <bgColor indexed="64"/>
      </patternFill>
    </fill>
    <fill>
      <patternFill patternType="solid">
        <fgColor rgb="FFFFFF00"/>
        <bgColor indexed="64"/>
      </patternFill>
    </fill>
    <fill>
      <patternFill patternType="solid">
        <fgColor theme="0"/>
        <bgColor indexed="64"/>
      </patternFill>
    </fill>
    <fill>
      <patternFill patternType="solid">
        <fgColor rgb="FF92D05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FFFF99"/>
        <bgColor indexed="64"/>
      </patternFill>
    </fill>
    <fill>
      <patternFill patternType="solid">
        <fgColor rgb="FFFFFFFF"/>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bottom style="thin">
        <color indexed="64"/>
      </bottom>
      <diagonal/>
    </border>
    <border>
      <left/>
      <right style="dotted">
        <color theme="3"/>
      </right>
      <top style="dotted">
        <color theme="3"/>
      </top>
      <bottom style="dotted">
        <color theme="3"/>
      </bottom>
      <diagonal/>
    </border>
  </borders>
  <cellStyleXfs count="6">
    <xf numFmtId="0" fontId="0" fillId="0" borderId="0"/>
    <xf numFmtId="164" fontId="5" fillId="0" borderId="0" applyFont="0" applyFill="0" applyBorder="0" applyAlignment="0" applyProtection="0"/>
    <xf numFmtId="0" fontId="6" fillId="0" borderId="0"/>
    <xf numFmtId="9" fontId="5" fillId="0" borderId="0" applyFont="0" applyFill="0" applyBorder="0" applyAlignment="0" applyProtection="0"/>
    <xf numFmtId="0" fontId="1" fillId="0" borderId="0"/>
    <xf numFmtId="0" fontId="27" fillId="0" borderId="0" applyNumberFormat="0" applyFill="0" applyBorder="0" applyAlignment="0" applyProtection="0"/>
  </cellStyleXfs>
  <cellXfs count="478">
    <xf numFmtId="0" fontId="0" fillId="0" borderId="0" xfId="0"/>
    <xf numFmtId="0" fontId="3" fillId="2" borderId="1" xfId="0" applyFont="1" applyFill="1" applyBorder="1" applyAlignment="1">
      <alignment vertical="top"/>
    </xf>
    <xf numFmtId="0" fontId="3" fillId="0" borderId="1" xfId="0" applyFont="1" applyFill="1" applyBorder="1" applyAlignment="1">
      <alignment vertical="top" wrapText="1"/>
    </xf>
    <xf numFmtId="166" fontId="3" fillId="0" borderId="1" xfId="0" applyNumberFormat="1" applyFont="1" applyBorder="1" applyAlignment="1">
      <alignment horizontal="center" vertical="center" wrapText="1"/>
    </xf>
    <xf numFmtId="0" fontId="3" fillId="0" borderId="1" xfId="0" applyFont="1" applyBorder="1" applyAlignment="1">
      <alignment horizontal="center" vertical="top" wrapText="1"/>
    </xf>
    <xf numFmtId="2" fontId="3" fillId="2" borderId="1" xfId="0" applyNumberFormat="1" applyFont="1" applyFill="1" applyBorder="1" applyAlignment="1">
      <alignment vertical="top" wrapText="1"/>
    </xf>
    <xf numFmtId="4" fontId="3" fillId="2" borderId="1" xfId="1" applyNumberFormat="1" applyFont="1" applyFill="1" applyBorder="1" applyAlignment="1">
      <alignment horizontal="center" vertical="center" wrapText="1"/>
    </xf>
    <xf numFmtId="165" fontId="3" fillId="0" borderId="1" xfId="0" applyNumberFormat="1" applyFont="1" applyFill="1" applyBorder="1" applyAlignment="1">
      <alignment horizontal="center" vertical="center" wrapText="1"/>
    </xf>
    <xf numFmtId="0" fontId="0" fillId="0" borderId="0" xfId="0"/>
    <xf numFmtId="0" fontId="3" fillId="2" borderId="0" xfId="0" applyFont="1" applyFill="1" applyAlignment="1">
      <alignment wrapText="1"/>
    </xf>
    <xf numFmtId="0" fontId="3" fillId="0" borderId="0" xfId="0" applyFont="1" applyAlignment="1">
      <alignment wrapText="1"/>
    </xf>
    <xf numFmtId="0" fontId="3" fillId="2" borderId="1" xfId="0" applyFont="1" applyFill="1" applyBorder="1" applyAlignment="1">
      <alignment vertical="top" wrapText="1"/>
    </xf>
    <xf numFmtId="0" fontId="3" fillId="2" borderId="1" xfId="0" applyFont="1" applyFill="1" applyBorder="1" applyAlignment="1">
      <alignment wrapText="1"/>
    </xf>
    <xf numFmtId="0" fontId="3" fillId="0" borderId="1" xfId="0" applyFont="1" applyBorder="1" applyAlignment="1">
      <alignment vertical="top"/>
    </xf>
    <xf numFmtId="4" fontId="3" fillId="2" borderId="1" xfId="0" applyNumberFormat="1" applyFont="1" applyFill="1" applyBorder="1" applyAlignment="1">
      <alignment horizontal="center" vertical="center" wrapText="1"/>
    </xf>
    <xf numFmtId="4" fontId="3" fillId="0" borderId="1" xfId="1" applyNumberFormat="1" applyFont="1" applyFill="1" applyBorder="1" applyAlignment="1">
      <alignment horizontal="center" vertical="center" wrapText="1"/>
    </xf>
    <xf numFmtId="2" fontId="3" fillId="0" borderId="1" xfId="0" applyNumberFormat="1" applyFont="1" applyBorder="1" applyAlignment="1">
      <alignment vertical="top" wrapText="1"/>
    </xf>
    <xf numFmtId="0" fontId="3" fillId="2" borderId="1" xfId="0" applyFont="1" applyFill="1" applyBorder="1" applyAlignment="1">
      <alignment horizontal="center" vertical="center"/>
    </xf>
    <xf numFmtId="0" fontId="3" fillId="0" borderId="1" xfId="0" applyFont="1" applyBorder="1" applyAlignment="1">
      <alignment wrapText="1"/>
    </xf>
    <xf numFmtId="0" fontId="3" fillId="0" borderId="1" xfId="0" applyFont="1" applyBorder="1" applyAlignment="1">
      <alignment vertical="top" wrapText="1"/>
    </xf>
    <xf numFmtId="0" fontId="3" fillId="2" borderId="1" xfId="0" applyFont="1" applyFill="1" applyBorder="1" applyAlignment="1">
      <alignment horizontal="center" vertical="center" wrapText="1"/>
    </xf>
    <xf numFmtId="4" fontId="3" fillId="0" borderId="1" xfId="1" applyNumberFormat="1" applyFont="1" applyBorder="1" applyAlignment="1">
      <alignment horizontal="center" vertical="center" wrapText="1"/>
    </xf>
    <xf numFmtId="165" fontId="3" fillId="0" borderId="1" xfId="0" applyNumberFormat="1" applyFont="1" applyBorder="1" applyAlignment="1">
      <alignment horizontal="center" vertical="center" wrapText="1"/>
    </xf>
    <xf numFmtId="4" fontId="3" fillId="0" borderId="1" xfId="0" applyNumberFormat="1" applyFont="1" applyBorder="1" applyAlignment="1">
      <alignment horizontal="center" vertical="center" wrapText="1"/>
    </xf>
    <xf numFmtId="0" fontId="0" fillId="0" borderId="0" xfId="0" applyBorder="1"/>
    <xf numFmtId="0" fontId="4" fillId="0" borderId="11" xfId="0" applyFont="1" applyBorder="1" applyAlignment="1">
      <alignment vertical="center"/>
    </xf>
    <xf numFmtId="0" fontId="4" fillId="3" borderId="3" xfId="0" applyFont="1" applyFill="1" applyBorder="1" applyAlignment="1">
      <alignment vertical="center"/>
    </xf>
    <xf numFmtId="0" fontId="3" fillId="0" borderId="1" xfId="0" applyFont="1" applyBorder="1" applyAlignment="1">
      <alignment horizontal="left" vertical="center"/>
    </xf>
    <xf numFmtId="0" fontId="3" fillId="0" borderId="1" xfId="0" applyFont="1" applyFill="1" applyBorder="1" applyAlignment="1">
      <alignment horizontal="left" vertical="center"/>
    </xf>
    <xf numFmtId="0" fontId="4" fillId="3" borderId="2" xfId="0" applyFont="1" applyFill="1" applyBorder="1" applyAlignment="1">
      <alignment vertical="center"/>
    </xf>
    <xf numFmtId="0" fontId="4" fillId="6" borderId="12" xfId="0" applyFont="1" applyFill="1" applyBorder="1" applyAlignment="1">
      <alignment vertical="center"/>
    </xf>
    <xf numFmtId="0" fontId="4" fillId="0" borderId="0" xfId="0" applyFont="1" applyBorder="1" applyAlignment="1">
      <alignment vertical="center"/>
    </xf>
    <xf numFmtId="0" fontId="4" fillId="0" borderId="0" xfId="0" applyFont="1" applyBorder="1" applyAlignment="1">
      <alignment horizontal="center" vertical="center"/>
    </xf>
    <xf numFmtId="0" fontId="3" fillId="0" borderId="0" xfId="0" applyFont="1" applyAlignment="1"/>
    <xf numFmtId="0" fontId="4" fillId="6" borderId="12" xfId="0" applyFont="1" applyFill="1" applyBorder="1" applyAlignment="1">
      <alignment vertical="center" wrapText="1"/>
    </xf>
    <xf numFmtId="0" fontId="4" fillId="0" borderId="0" xfId="0" applyFont="1" applyBorder="1" applyAlignment="1">
      <alignment horizontal="center" vertical="center" wrapText="1"/>
    </xf>
    <xf numFmtId="0" fontId="3" fillId="0" borderId="0" xfId="0" applyFont="1" applyAlignment="1">
      <alignment vertical="top"/>
    </xf>
    <xf numFmtId="0" fontId="3" fillId="0" borderId="0" xfId="0" applyFont="1" applyAlignment="1">
      <alignment horizontal="left" vertical="center"/>
    </xf>
    <xf numFmtId="0" fontId="3" fillId="0" borderId="0" xfId="0" applyFont="1" applyAlignment="1">
      <alignment vertical="center"/>
    </xf>
    <xf numFmtId="0" fontId="4" fillId="0" borderId="7" xfId="0" applyFont="1" applyBorder="1" applyAlignment="1">
      <alignment horizontal="center" vertical="center"/>
    </xf>
    <xf numFmtId="0" fontId="4" fillId="0" borderId="10" xfId="0" applyFont="1" applyBorder="1" applyAlignment="1">
      <alignment vertical="center"/>
    </xf>
    <xf numFmtId="0" fontId="4" fillId="3" borderId="1" xfId="0" applyFont="1" applyFill="1" applyBorder="1" applyAlignment="1">
      <alignment vertical="top"/>
    </xf>
    <xf numFmtId="0" fontId="4" fillId="3" borderId="2" xfId="0" applyFont="1" applyFill="1" applyBorder="1" applyAlignment="1">
      <alignment vertical="top"/>
    </xf>
    <xf numFmtId="49" fontId="4" fillId="3" borderId="1" xfId="0" applyNumberFormat="1" applyFont="1" applyFill="1" applyBorder="1" applyAlignment="1">
      <alignment vertical="top"/>
    </xf>
    <xf numFmtId="0" fontId="3" fillId="0" borderId="0" xfId="0" applyFont="1" applyFill="1" applyBorder="1" applyAlignment="1">
      <alignment vertical="top"/>
    </xf>
    <xf numFmtId="0" fontId="3" fillId="0" borderId="1" xfId="0" applyFont="1" applyBorder="1" applyAlignment="1">
      <alignment horizontal="left" vertical="center" wrapText="1"/>
    </xf>
    <xf numFmtId="0" fontId="3" fillId="0" borderId="1" xfId="0" applyFont="1" applyFill="1" applyBorder="1" applyAlignment="1">
      <alignment horizontal="left" vertical="center" wrapText="1"/>
    </xf>
    <xf numFmtId="0" fontId="4" fillId="0" borderId="0" xfId="0" applyFont="1" applyBorder="1" applyAlignment="1">
      <alignment vertical="center" textRotation="90" wrapText="1"/>
    </xf>
    <xf numFmtId="0" fontId="3" fillId="2" borderId="0" xfId="0" applyFont="1" applyFill="1"/>
    <xf numFmtId="0" fontId="4" fillId="7" borderId="10" xfId="0" applyFont="1" applyFill="1" applyBorder="1" applyAlignment="1">
      <alignment vertical="center"/>
    </xf>
    <xf numFmtId="0" fontId="4" fillId="7" borderId="11" xfId="0" applyFont="1" applyFill="1" applyBorder="1" applyAlignment="1">
      <alignment vertical="center"/>
    </xf>
    <xf numFmtId="0" fontId="4" fillId="7" borderId="0" xfId="0" applyFont="1" applyFill="1" applyBorder="1" applyAlignment="1">
      <alignment vertical="center" textRotation="90" wrapText="1"/>
    </xf>
    <xf numFmtId="0" fontId="3" fillId="7" borderId="0" xfId="0" applyFont="1" applyFill="1"/>
    <xf numFmtId="2" fontId="4" fillId="0" borderId="0" xfId="0" applyNumberFormat="1" applyFont="1" applyFill="1" applyBorder="1" applyAlignment="1">
      <alignment horizontal="right" vertical="top" wrapText="1"/>
    </xf>
    <xf numFmtId="0" fontId="4" fillId="0" borderId="0" xfId="0" applyFont="1" applyBorder="1" applyAlignment="1">
      <alignment horizontal="center" vertical="center" textRotation="90" wrapText="1"/>
    </xf>
    <xf numFmtId="0" fontId="4" fillId="7" borderId="0" xfId="0" applyFont="1" applyFill="1" applyBorder="1" applyAlignment="1">
      <alignment horizontal="center" vertical="center" textRotation="90" wrapText="1"/>
    </xf>
    <xf numFmtId="165" fontId="4" fillId="0" borderId="0" xfId="0" applyNumberFormat="1" applyFont="1" applyBorder="1" applyAlignment="1">
      <alignment horizontal="center" vertical="center" textRotation="90" wrapText="1"/>
    </xf>
    <xf numFmtId="165" fontId="4" fillId="7" borderId="0" xfId="0" applyNumberFormat="1" applyFont="1" applyFill="1" applyBorder="1" applyAlignment="1">
      <alignment horizontal="center" vertical="center" textRotation="90" wrapText="1"/>
    </xf>
    <xf numFmtId="0" fontId="3" fillId="5" borderId="1" xfId="0" applyFont="1" applyFill="1" applyBorder="1" applyAlignment="1">
      <alignment horizontal="center" vertical="center" wrapText="1"/>
    </xf>
    <xf numFmtId="0" fontId="3" fillId="2" borderId="9" xfId="0" applyFont="1" applyFill="1" applyBorder="1" applyAlignment="1">
      <alignment horizontal="center" vertical="center"/>
    </xf>
    <xf numFmtId="0" fontId="3" fillId="0" borderId="1" xfId="0" applyFont="1" applyBorder="1"/>
    <xf numFmtId="0" fontId="3" fillId="7" borderId="1" xfId="0" applyFont="1" applyFill="1" applyBorder="1"/>
    <xf numFmtId="0" fontId="3" fillId="2" borderId="3" xfId="0" applyFont="1" applyFill="1" applyBorder="1" applyAlignment="1">
      <alignment horizontal="center" vertical="center"/>
    </xf>
    <xf numFmtId="0" fontId="3" fillId="0" borderId="0" xfId="0" applyFont="1" applyFill="1" applyAlignment="1">
      <alignment vertical="top"/>
    </xf>
    <xf numFmtId="0" fontId="3" fillId="0" borderId="0" xfId="0" applyFont="1" applyFill="1"/>
    <xf numFmtId="0" fontId="3" fillId="0" borderId="0" xfId="0" applyFont="1" applyFill="1" applyAlignment="1">
      <alignment horizontal="left" vertical="center"/>
    </xf>
    <xf numFmtId="0" fontId="3" fillId="0" borderId="0" xfId="0" applyFont="1" applyFill="1" applyAlignment="1">
      <alignment vertical="center"/>
    </xf>
    <xf numFmtId="0" fontId="4" fillId="0" borderId="7" xfId="0" applyFont="1" applyBorder="1" applyAlignment="1">
      <alignment horizontal="center" vertical="center" textRotation="90" wrapText="1"/>
    </xf>
    <xf numFmtId="0" fontId="4" fillId="0" borderId="7" xfId="0" applyFont="1" applyBorder="1" applyAlignment="1">
      <alignment vertical="center" textRotation="90" wrapText="1"/>
    </xf>
    <xf numFmtId="0" fontId="4" fillId="3" borderId="8" xfId="0" applyFont="1" applyFill="1" applyBorder="1" applyAlignment="1">
      <alignment vertical="center" wrapText="1"/>
    </xf>
    <xf numFmtId="0" fontId="4" fillId="3" borderId="9" xfId="0" applyFont="1" applyFill="1" applyBorder="1" applyAlignment="1">
      <alignment vertical="center" wrapText="1"/>
    </xf>
    <xf numFmtId="165" fontId="4" fillId="3" borderId="3" xfId="0" applyNumberFormat="1" applyFont="1" applyFill="1" applyBorder="1" applyAlignment="1">
      <alignment horizontal="center" vertical="center" wrapText="1"/>
    </xf>
    <xf numFmtId="165" fontId="4" fillId="3" borderId="8" xfId="0" applyNumberFormat="1" applyFont="1" applyFill="1" applyBorder="1" applyAlignment="1">
      <alignment horizontal="center" vertical="center" wrapText="1"/>
    </xf>
    <xf numFmtId="4" fontId="4" fillId="3" borderId="1" xfId="0" applyNumberFormat="1" applyFont="1" applyFill="1" applyBorder="1" applyAlignment="1">
      <alignment horizontal="center" vertical="center" wrapText="1"/>
    </xf>
    <xf numFmtId="0" fontId="3" fillId="3" borderId="1" xfId="0" applyFont="1" applyFill="1" applyBorder="1" applyAlignment="1">
      <alignment horizontal="center" vertical="center"/>
    </xf>
    <xf numFmtId="0" fontId="3" fillId="3" borderId="3" xfId="0" applyFont="1" applyFill="1" applyBorder="1" applyAlignment="1">
      <alignment horizontal="center" vertical="center"/>
    </xf>
    <xf numFmtId="0" fontId="3" fillId="3" borderId="1" xfId="0" applyFont="1" applyFill="1" applyBorder="1"/>
    <xf numFmtId="0" fontId="3" fillId="3" borderId="9" xfId="0" applyFont="1" applyFill="1" applyBorder="1" applyAlignment="1">
      <alignment horizontal="center" vertical="center"/>
    </xf>
    <xf numFmtId="0" fontId="3" fillId="3" borderId="0" xfId="0" applyFont="1" applyFill="1"/>
    <xf numFmtId="0" fontId="3" fillId="2" borderId="1" xfId="0" applyFont="1" applyFill="1" applyBorder="1"/>
    <xf numFmtId="0" fontId="3" fillId="0" borderId="1" xfId="0" applyFont="1" applyFill="1" applyBorder="1"/>
    <xf numFmtId="0" fontId="4" fillId="3" borderId="8" xfId="0" applyFont="1" applyFill="1" applyBorder="1" applyAlignment="1">
      <alignment horizontal="center" vertical="center" wrapText="1"/>
    </xf>
    <xf numFmtId="0" fontId="3" fillId="0" borderId="1" xfId="0" applyFont="1" applyFill="1" applyBorder="1" applyAlignment="1">
      <alignment horizontal="center" vertical="center"/>
    </xf>
    <xf numFmtId="43" fontId="4" fillId="3" borderId="8" xfId="0" applyNumberFormat="1" applyFont="1" applyFill="1" applyBorder="1" applyAlignment="1">
      <alignment vertical="center" wrapText="1"/>
    </xf>
    <xf numFmtId="165" fontId="4" fillId="3" borderId="1" xfId="0" applyNumberFormat="1" applyFont="1" applyFill="1" applyBorder="1" applyAlignment="1">
      <alignment horizontal="center" vertical="center" wrapText="1"/>
    </xf>
    <xf numFmtId="0" fontId="3" fillId="0" borderId="1" xfId="0" applyFont="1" applyFill="1" applyBorder="1" applyAlignment="1">
      <alignment wrapText="1"/>
    </xf>
    <xf numFmtId="0" fontId="3" fillId="0" borderId="0" xfId="0" applyFont="1" applyFill="1" applyAlignment="1">
      <alignment wrapText="1"/>
    </xf>
    <xf numFmtId="0" fontId="4" fillId="3" borderId="2" xfId="0" applyFont="1" applyFill="1" applyBorder="1" applyAlignment="1">
      <alignment vertical="center" wrapText="1"/>
    </xf>
    <xf numFmtId="165" fontId="4" fillId="3" borderId="2" xfId="0" applyNumberFormat="1" applyFont="1" applyFill="1" applyBorder="1" applyAlignment="1">
      <alignment vertical="center" wrapText="1"/>
    </xf>
    <xf numFmtId="0" fontId="4" fillId="3" borderId="2" xfId="0" applyFont="1" applyFill="1" applyBorder="1" applyAlignment="1">
      <alignment horizontal="center" vertical="center" wrapText="1"/>
    </xf>
    <xf numFmtId="0" fontId="3" fillId="3" borderId="2" xfId="0" applyFont="1" applyFill="1" applyBorder="1"/>
    <xf numFmtId="0" fontId="3" fillId="3" borderId="17" xfId="0" applyFont="1" applyFill="1" applyBorder="1"/>
    <xf numFmtId="0" fontId="3" fillId="3" borderId="18" xfId="0" applyFont="1" applyFill="1" applyBorder="1"/>
    <xf numFmtId="0" fontId="3" fillId="2" borderId="1" xfId="0" applyFont="1" applyFill="1" applyBorder="1" applyAlignment="1">
      <alignment horizontal="center" wrapText="1"/>
    </xf>
    <xf numFmtId="169" fontId="3" fillId="0" borderId="1" xfId="1" applyNumberFormat="1" applyFont="1" applyBorder="1" applyAlignment="1">
      <alignment horizontal="center" vertical="center" wrapText="1"/>
    </xf>
    <xf numFmtId="4" fontId="3" fillId="0" borderId="1" xfId="0" applyNumberFormat="1" applyFont="1" applyFill="1" applyBorder="1" applyAlignment="1">
      <alignment horizontal="center" vertical="center" wrapText="1"/>
    </xf>
    <xf numFmtId="0" fontId="3" fillId="0" borderId="3" xfId="0" applyFont="1" applyFill="1" applyBorder="1" applyAlignment="1">
      <alignment horizontal="center" vertical="center"/>
    </xf>
    <xf numFmtId="0" fontId="3" fillId="0" borderId="9" xfId="0" applyFont="1" applyFill="1" applyBorder="1" applyAlignment="1">
      <alignment horizontal="center" vertical="center"/>
    </xf>
    <xf numFmtId="0" fontId="4" fillId="6" borderId="0" xfId="0" applyFont="1" applyFill="1" applyBorder="1" applyAlignment="1">
      <alignment horizontal="center" vertical="center" textRotation="90" wrapText="1"/>
    </xf>
    <xf numFmtId="4" fontId="4" fillId="6" borderId="0" xfId="0" applyNumberFormat="1" applyFont="1" applyFill="1" applyBorder="1" applyAlignment="1">
      <alignment horizontal="center" vertical="center" wrapText="1"/>
    </xf>
    <xf numFmtId="0" fontId="4" fillId="6" borderId="0" xfId="0" applyFont="1" applyFill="1" applyBorder="1" applyAlignment="1">
      <alignment vertical="center" textRotation="90" wrapText="1"/>
    </xf>
    <xf numFmtId="0" fontId="3" fillId="0" borderId="0" xfId="0" applyFont="1"/>
    <xf numFmtId="0" fontId="3" fillId="2" borderId="0" xfId="0" applyFont="1" applyFill="1" applyAlignment="1"/>
    <xf numFmtId="164" fontId="3" fillId="0" borderId="0" xfId="1" applyFont="1" applyFill="1" applyBorder="1" applyAlignment="1">
      <alignment vertical="top" wrapText="1"/>
    </xf>
    <xf numFmtId="164" fontId="4" fillId="0" borderId="0" xfId="1" applyFont="1" applyFill="1" applyBorder="1" applyAlignment="1">
      <alignment vertical="top" wrapText="1"/>
    </xf>
    <xf numFmtId="0" fontId="3" fillId="0" borderId="0" xfId="0" applyFont="1" applyFill="1" applyBorder="1" applyAlignment="1"/>
    <xf numFmtId="0" fontId="3" fillId="0" borderId="0" xfId="0" applyFont="1" applyFill="1" applyBorder="1"/>
    <xf numFmtId="4" fontId="4" fillId="0" borderId="0" xfId="0" applyNumberFormat="1" applyFont="1" applyBorder="1" applyAlignment="1">
      <alignment horizontal="center" vertical="center" wrapText="1"/>
    </xf>
    <xf numFmtId="0" fontId="12" fillId="0" borderId="0" xfId="0" applyFont="1" applyFill="1"/>
    <xf numFmtId="2" fontId="3" fillId="0" borderId="0" xfId="0" applyNumberFormat="1" applyFont="1" applyFill="1" applyBorder="1" applyAlignment="1">
      <alignment horizontal="right" vertical="top" wrapText="1"/>
    </xf>
    <xf numFmtId="4" fontId="4" fillId="0" borderId="1" xfId="0" applyNumberFormat="1" applyFont="1" applyFill="1" applyBorder="1" applyAlignment="1">
      <alignment horizontal="center" vertical="center" wrapText="1"/>
    </xf>
    <xf numFmtId="0" fontId="4" fillId="0" borderId="0" xfId="0" applyFont="1" applyBorder="1" applyAlignment="1">
      <alignment vertical="center" wrapText="1"/>
    </xf>
    <xf numFmtId="4" fontId="4" fillId="0" borderId="0" xfId="0" applyNumberFormat="1" applyFont="1" applyBorder="1" applyAlignment="1">
      <alignment horizontal="center" vertical="center" textRotation="1" wrapText="1"/>
    </xf>
    <xf numFmtId="0" fontId="13" fillId="0" borderId="0" xfId="0" applyFont="1"/>
    <xf numFmtId="0" fontId="7" fillId="0" borderId="0" xfId="0" applyFont="1"/>
    <xf numFmtId="0" fontId="2" fillId="0" borderId="1" xfId="0" applyFont="1" applyBorder="1" applyAlignment="1">
      <alignment vertical="center" wrapText="1"/>
    </xf>
    <xf numFmtId="0" fontId="2" fillId="0" borderId="1" xfId="0" applyFont="1" applyBorder="1" applyAlignment="1">
      <alignment vertical="center"/>
    </xf>
    <xf numFmtId="4" fontId="3" fillId="0" borderId="0" xfId="0" applyNumberFormat="1" applyFont="1" applyFill="1" applyBorder="1" applyAlignment="1">
      <alignment vertical="top" wrapText="1"/>
    </xf>
    <xf numFmtId="0" fontId="3" fillId="0" borderId="1" xfId="0" applyFont="1" applyBorder="1" applyAlignment="1">
      <alignment horizontal="center" vertical="center" wrapText="1"/>
    </xf>
    <xf numFmtId="0" fontId="3" fillId="0" borderId="1" xfId="0" applyFont="1" applyFill="1" applyBorder="1" applyAlignment="1">
      <alignment horizontal="center" vertical="center" wrapText="1" shrinkToFit="1"/>
    </xf>
    <xf numFmtId="4" fontId="3" fillId="0" borderId="2" xfId="0" applyNumberFormat="1" applyFont="1" applyBorder="1" applyAlignment="1">
      <alignment horizontal="center" vertical="center" wrapText="1"/>
    </xf>
    <xf numFmtId="0" fontId="3" fillId="2" borderId="2" xfId="0" applyFont="1" applyFill="1" applyBorder="1" applyAlignment="1">
      <alignment horizontal="center" vertical="center" wrapText="1"/>
    </xf>
    <xf numFmtId="0" fontId="3" fillId="2" borderId="2" xfId="0" applyFont="1" applyFill="1" applyBorder="1" applyAlignment="1">
      <alignment horizontal="center" vertical="center"/>
    </xf>
    <xf numFmtId="0" fontId="3" fillId="2" borderId="17" xfId="0" applyFont="1" applyFill="1" applyBorder="1" applyAlignment="1">
      <alignment horizontal="center" vertical="center" wrapText="1"/>
    </xf>
    <xf numFmtId="0" fontId="3" fillId="2" borderId="2" xfId="0" applyFont="1" applyFill="1" applyBorder="1"/>
    <xf numFmtId="0" fontId="3" fillId="2" borderId="18" xfId="0" applyFont="1" applyFill="1" applyBorder="1" applyAlignment="1">
      <alignment horizontal="center" vertical="center"/>
    </xf>
    <xf numFmtId="0" fontId="3" fillId="2" borderId="1" xfId="0" applyFont="1" applyFill="1" applyBorder="1" applyAlignment="1">
      <alignment horizontal="distributed" vertical="top" readingOrder="1"/>
    </xf>
    <xf numFmtId="0" fontId="3" fillId="2" borderId="3" xfId="0" applyFont="1" applyFill="1" applyBorder="1" applyAlignment="1">
      <alignment horizontal="distributed" vertical="top" readingOrder="1"/>
    </xf>
    <xf numFmtId="0" fontId="3" fillId="2" borderId="9" xfId="0" applyFont="1" applyFill="1" applyBorder="1" applyAlignment="1">
      <alignment horizontal="distributed" vertical="top" readingOrder="1"/>
    </xf>
    <xf numFmtId="0" fontId="3" fillId="2" borderId="1" xfId="0" applyFont="1" applyFill="1" applyBorder="1" applyAlignment="1">
      <alignment horizontal="center" vertical="distributed"/>
    </xf>
    <xf numFmtId="0" fontId="3" fillId="2" borderId="1" xfId="0" applyFont="1" applyFill="1" applyBorder="1" applyAlignment="1">
      <alignment horizontal="distributed" vertical="distributed" readingOrder="1"/>
    </xf>
    <xf numFmtId="0" fontId="3" fillId="2" borderId="1" xfId="0" applyFont="1" applyFill="1" applyBorder="1" applyAlignment="1">
      <alignment horizontal="distributed" vertical="top" wrapText="1" readingOrder="1"/>
    </xf>
    <xf numFmtId="4" fontId="4" fillId="3" borderId="9" xfId="0" applyNumberFormat="1" applyFont="1" applyFill="1" applyBorder="1" applyAlignment="1">
      <alignment vertical="center" wrapText="1"/>
    </xf>
    <xf numFmtId="0" fontId="3" fillId="0" borderId="0" xfId="0" applyFont="1" applyBorder="1"/>
    <xf numFmtId="0" fontId="3" fillId="2" borderId="0" xfId="0" applyFont="1" applyFill="1" applyBorder="1" applyAlignment="1"/>
    <xf numFmtId="4" fontId="3" fillId="0" borderId="0" xfId="0" applyNumberFormat="1" applyFont="1" applyBorder="1"/>
    <xf numFmtId="0" fontId="3" fillId="2" borderId="0" xfId="0" applyFont="1" applyFill="1" applyBorder="1"/>
    <xf numFmtId="0" fontId="3" fillId="0" borderId="0" xfId="0" applyFont="1" applyBorder="1" applyAlignment="1">
      <alignment horizontal="center" vertical="center" wrapText="1"/>
    </xf>
    <xf numFmtId="0" fontId="16" fillId="0" borderId="0" xfId="0" applyFont="1" applyBorder="1" applyAlignment="1">
      <alignment horizontal="center" vertical="center" wrapText="1"/>
    </xf>
    <xf numFmtId="4" fontId="4" fillId="3" borderId="8" xfId="0" applyNumberFormat="1" applyFont="1" applyFill="1" applyBorder="1" applyAlignment="1">
      <alignment vertical="center" wrapText="1"/>
    </xf>
    <xf numFmtId="4" fontId="3" fillId="2" borderId="3" xfId="0" applyNumberFormat="1" applyFont="1" applyFill="1" applyBorder="1" applyAlignment="1">
      <alignment horizontal="center" vertical="center"/>
    </xf>
    <xf numFmtId="165" fontId="3" fillId="2" borderId="1" xfId="0" applyNumberFormat="1" applyFont="1" applyFill="1" applyBorder="1" applyAlignment="1">
      <alignment horizontal="center" vertical="center" wrapText="1"/>
    </xf>
    <xf numFmtId="0" fontId="18" fillId="2" borderId="1" xfId="0" applyFont="1" applyFill="1" applyBorder="1" applyAlignment="1">
      <alignment horizontal="center" vertical="center" wrapText="1"/>
    </xf>
    <xf numFmtId="4" fontId="12" fillId="0" borderId="0" xfId="0" applyNumberFormat="1" applyFont="1" applyFill="1"/>
    <xf numFmtId="167" fontId="3" fillId="0" borderId="1" xfId="0" applyNumberFormat="1" applyFont="1" applyFill="1" applyBorder="1" applyAlignment="1">
      <alignment horizontal="center" vertical="center" wrapText="1"/>
    </xf>
    <xf numFmtId="0" fontId="0" fillId="0" borderId="12" xfId="0" applyBorder="1"/>
    <xf numFmtId="0" fontId="14" fillId="0" borderId="0" xfId="0" applyFont="1" applyBorder="1"/>
    <xf numFmtId="0" fontId="20" fillId="0" borderId="0" xfId="0" applyFont="1"/>
    <xf numFmtId="0" fontId="15" fillId="0" borderId="0" xfId="0" applyFont="1" applyAlignment="1">
      <alignment vertical="center"/>
    </xf>
    <xf numFmtId="0" fontId="3" fillId="0" borderId="1" xfId="0" applyFont="1" applyFill="1" applyBorder="1" applyAlignment="1">
      <alignment vertical="top"/>
    </xf>
    <xf numFmtId="166" fontId="3" fillId="0" borderId="1" xfId="0" applyNumberFormat="1" applyFont="1" applyFill="1" applyBorder="1" applyAlignment="1">
      <alignment horizontal="center" vertical="center" wrapText="1"/>
    </xf>
    <xf numFmtId="170" fontId="3" fillId="0" borderId="1" xfId="0" applyNumberFormat="1" applyFont="1" applyFill="1" applyBorder="1" applyAlignment="1">
      <alignment horizontal="center" vertical="center" wrapText="1"/>
    </xf>
    <xf numFmtId="0" fontId="21" fillId="0" borderId="0" xfId="0" applyFont="1" applyAlignment="1">
      <alignment vertical="center"/>
    </xf>
    <xf numFmtId="0" fontId="8" fillId="0" borderId="0" xfId="0" applyFont="1"/>
    <xf numFmtId="0" fontId="9" fillId="0" borderId="0" xfId="0" applyFont="1"/>
    <xf numFmtId="0" fontId="9" fillId="0" borderId="1" xfId="0" applyFont="1" applyBorder="1" applyAlignment="1">
      <alignment vertical="center" wrapText="1"/>
    </xf>
    <xf numFmtId="0" fontId="9" fillId="0" borderId="1" xfId="0" applyFont="1" applyBorder="1"/>
    <xf numFmtId="4" fontId="9" fillId="0" borderId="1" xfId="0" applyNumberFormat="1" applyFont="1" applyBorder="1"/>
    <xf numFmtId="0" fontId="9" fillId="0" borderId="1" xfId="0" applyFont="1" applyBorder="1" applyAlignment="1">
      <alignment vertical="center"/>
    </xf>
    <xf numFmtId="10" fontId="3" fillId="0" borderId="1" xfId="3" applyNumberFormat="1" applyFont="1" applyBorder="1" applyAlignment="1">
      <alignment horizontal="center" vertical="center" wrapText="1"/>
    </xf>
    <xf numFmtId="0" fontId="4" fillId="0" borderId="0" xfId="0" applyFont="1" applyFill="1" applyAlignment="1"/>
    <xf numFmtId="2" fontId="3" fillId="0" borderId="1" xfId="3" applyNumberFormat="1" applyFont="1" applyBorder="1" applyAlignment="1">
      <alignment horizontal="center" vertical="center" wrapText="1"/>
    </xf>
    <xf numFmtId="4" fontId="3" fillId="8" borderId="1" xfId="0" applyNumberFormat="1" applyFont="1" applyFill="1" applyBorder="1" applyAlignment="1">
      <alignment horizontal="center" vertical="center" wrapText="1"/>
    </xf>
    <xf numFmtId="4" fontId="3" fillId="3" borderId="1" xfId="0" applyNumberFormat="1" applyFont="1" applyFill="1" applyBorder="1" applyAlignment="1">
      <alignment horizontal="center" vertical="center" wrapText="1"/>
    </xf>
    <xf numFmtId="0" fontId="23" fillId="0" borderId="0" xfId="0" applyFont="1" applyFill="1" applyAlignment="1">
      <alignment vertical="top"/>
    </xf>
    <xf numFmtId="165" fontId="3" fillId="0" borderId="3" xfId="0" applyNumberFormat="1" applyFont="1" applyBorder="1" applyAlignment="1">
      <alignment horizontal="center" vertical="center" wrapText="1"/>
    </xf>
    <xf numFmtId="165" fontId="3" fillId="0" borderId="3" xfId="0" applyNumberFormat="1" applyFont="1" applyFill="1" applyBorder="1" applyAlignment="1">
      <alignment horizontal="center" vertical="center" wrapText="1"/>
    </xf>
    <xf numFmtId="165" fontId="3" fillId="0" borderId="3" xfId="0" applyNumberFormat="1" applyFont="1" applyBorder="1" applyAlignment="1">
      <alignment horizontal="center" vertical="center"/>
    </xf>
    <xf numFmtId="165" fontId="3" fillId="0" borderId="3" xfId="0" applyNumberFormat="1" applyFont="1" applyFill="1" applyBorder="1" applyAlignment="1">
      <alignment horizontal="center" vertical="center"/>
    </xf>
    <xf numFmtId="165" fontId="3" fillId="2" borderId="3" xfId="0" applyNumberFormat="1" applyFont="1" applyFill="1" applyBorder="1" applyAlignment="1">
      <alignment horizontal="center" vertical="center" wrapText="1"/>
    </xf>
    <xf numFmtId="165" fontId="4" fillId="3" borderId="17" xfId="0" applyNumberFormat="1" applyFont="1" applyFill="1" applyBorder="1" applyAlignment="1">
      <alignment vertical="center" wrapText="1"/>
    </xf>
    <xf numFmtId="0" fontId="3" fillId="0" borderId="9" xfId="0" applyFont="1" applyBorder="1" applyAlignment="1">
      <alignment horizontal="center" vertical="center" wrapText="1"/>
    </xf>
    <xf numFmtId="0" fontId="3" fillId="0" borderId="9" xfId="0" applyFont="1" applyFill="1" applyBorder="1" applyAlignment="1">
      <alignment horizontal="center" vertical="center" wrapText="1"/>
    </xf>
    <xf numFmtId="0" fontId="4" fillId="3" borderId="9"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0" borderId="9" xfId="0" quotePrefix="1" applyFont="1" applyBorder="1" applyAlignment="1">
      <alignment horizontal="center" vertical="center" wrapText="1"/>
    </xf>
    <xf numFmtId="0" fontId="4" fillId="3" borderId="18" xfId="0" applyFont="1" applyFill="1" applyBorder="1" applyAlignment="1">
      <alignment vertical="center" wrapText="1"/>
    </xf>
    <xf numFmtId="0" fontId="3" fillId="2" borderId="9" xfId="0" quotePrefix="1" applyFont="1" applyFill="1" applyBorder="1" applyAlignment="1">
      <alignment horizontal="center" vertical="center" wrapText="1"/>
    </xf>
    <xf numFmtId="0" fontId="4" fillId="0" borderId="3" xfId="0" applyFont="1" applyBorder="1" applyAlignment="1">
      <alignment horizontal="center" vertical="center" textRotation="90" wrapText="1"/>
    </xf>
    <xf numFmtId="171" fontId="4" fillId="0" borderId="9" xfId="0" applyNumberFormat="1" applyFont="1" applyBorder="1" applyAlignment="1">
      <alignment horizontal="center" vertical="center" textRotation="90" wrapText="1"/>
    </xf>
    <xf numFmtId="0" fontId="4" fillId="3" borderId="3" xfId="0" applyFont="1" applyFill="1" applyBorder="1" applyAlignment="1">
      <alignment horizontal="center" vertical="center" wrapText="1"/>
    </xf>
    <xf numFmtId="171" fontId="4" fillId="3" borderId="9" xfId="0" applyNumberFormat="1" applyFont="1" applyFill="1" applyBorder="1" applyAlignment="1">
      <alignment horizontal="center" vertical="center" wrapText="1"/>
    </xf>
    <xf numFmtId="0" fontId="3" fillId="0" borderId="3" xfId="0" applyFont="1" applyBorder="1" applyAlignment="1">
      <alignment horizontal="center" vertical="center" wrapText="1"/>
    </xf>
    <xf numFmtId="171" fontId="3" fillId="0" borderId="9" xfId="0" applyNumberFormat="1" applyFont="1" applyBorder="1" applyAlignment="1">
      <alignment horizontal="center" vertical="center" wrapText="1"/>
    </xf>
    <xf numFmtId="0" fontId="3" fillId="0" borderId="3" xfId="0" applyFont="1" applyFill="1" applyBorder="1" applyAlignment="1">
      <alignment horizontal="center" vertical="center" wrapText="1"/>
    </xf>
    <xf numFmtId="171" fontId="3" fillId="0" borderId="9" xfId="0" applyNumberFormat="1" applyFont="1" applyFill="1" applyBorder="1" applyAlignment="1">
      <alignment horizontal="center" vertical="center" wrapText="1"/>
    </xf>
    <xf numFmtId="0" fontId="3" fillId="2" borderId="3" xfId="0" applyFont="1" applyFill="1" applyBorder="1" applyAlignment="1">
      <alignment horizontal="center" vertical="center" wrapText="1"/>
    </xf>
    <xf numFmtId="171" fontId="3" fillId="2" borderId="9" xfId="0" applyNumberFormat="1" applyFont="1" applyFill="1" applyBorder="1" applyAlignment="1">
      <alignment horizontal="center" vertical="center" wrapText="1"/>
    </xf>
    <xf numFmtId="0" fontId="4" fillId="3" borderId="3" xfId="0" applyFont="1" applyFill="1" applyBorder="1" applyAlignment="1">
      <alignment vertical="center" wrapText="1"/>
    </xf>
    <xf numFmtId="171" fontId="4" fillId="3" borderId="9" xfId="0" applyNumberFormat="1" applyFont="1" applyFill="1" applyBorder="1" applyAlignment="1">
      <alignment vertical="center" wrapText="1"/>
    </xf>
    <xf numFmtId="0" fontId="4" fillId="7" borderId="3" xfId="0" applyFont="1" applyFill="1" applyBorder="1" applyAlignment="1">
      <alignment horizontal="center" vertical="center" textRotation="90" wrapText="1"/>
    </xf>
    <xf numFmtId="171" fontId="4" fillId="7" borderId="9" xfId="0" applyNumberFormat="1" applyFont="1" applyFill="1" applyBorder="1" applyAlignment="1">
      <alignment horizontal="center" vertical="center" textRotation="90" wrapText="1"/>
    </xf>
    <xf numFmtId="0" fontId="3" fillId="3" borderId="3" xfId="0" applyFont="1" applyFill="1" applyBorder="1" applyAlignment="1">
      <alignment horizontal="center" vertical="center" wrapText="1"/>
    </xf>
    <xf numFmtId="4" fontId="4" fillId="3" borderId="1" xfId="1" applyNumberFormat="1" applyFont="1" applyFill="1" applyBorder="1" applyAlignment="1">
      <alignment vertical="center"/>
    </xf>
    <xf numFmtId="0" fontId="3" fillId="3" borderId="1" xfId="0" applyFont="1" applyFill="1" applyBorder="1" applyAlignment="1">
      <alignment horizontal="center" vertical="center" wrapText="1"/>
    </xf>
    <xf numFmtId="0" fontId="3" fillId="2" borderId="1" xfId="0" applyFont="1" applyFill="1" applyBorder="1" applyAlignment="1">
      <alignment horizontal="center" vertical="top" wrapText="1"/>
    </xf>
    <xf numFmtId="165" fontId="3" fillId="0" borderId="0" xfId="0" applyNumberFormat="1" applyFont="1" applyFill="1"/>
    <xf numFmtId="10" fontId="3" fillId="0" borderId="0" xfId="3" applyNumberFormat="1" applyFont="1" applyFill="1"/>
    <xf numFmtId="0" fontId="24" fillId="0" borderId="0" xfId="4" applyFont="1"/>
    <xf numFmtId="0" fontId="25" fillId="0" borderId="0" xfId="4" applyFont="1"/>
    <xf numFmtId="0" fontId="8" fillId="0" borderId="1" xfId="4" applyFont="1" applyBorder="1" applyAlignment="1">
      <alignment horizontal="center" vertical="center" wrapText="1"/>
    </xf>
    <xf numFmtId="0" fontId="25" fillId="0" borderId="0" xfId="4" applyFont="1" applyAlignment="1">
      <alignment horizontal="left"/>
    </xf>
    <xf numFmtId="0" fontId="24" fillId="0" borderId="0" xfId="4" applyFont="1" applyBorder="1"/>
    <xf numFmtId="0" fontId="25" fillId="0" borderId="0" xfId="4" applyFont="1" applyBorder="1"/>
    <xf numFmtId="0" fontId="25" fillId="0" borderId="0" xfId="4" applyFont="1" applyBorder="1" applyAlignment="1">
      <alignment horizontal="left"/>
    </xf>
    <xf numFmtId="0" fontId="25" fillId="0" borderId="1" xfId="4" applyFont="1" applyBorder="1" applyAlignment="1">
      <alignment vertical="center" wrapText="1"/>
    </xf>
    <xf numFmtId="0" fontId="25" fillId="0" borderId="0" xfId="4" applyFont="1" applyBorder="1" applyAlignment="1">
      <alignment vertical="center" wrapText="1"/>
    </xf>
    <xf numFmtId="0" fontId="25" fillId="0" borderId="3" xfId="4" applyFont="1" applyBorder="1" applyAlignment="1">
      <alignment vertical="center" wrapText="1"/>
    </xf>
    <xf numFmtId="0" fontId="25" fillId="0" borderId="0" xfId="4" applyFont="1" applyAlignment="1">
      <alignment wrapText="1"/>
    </xf>
    <xf numFmtId="0" fontId="25" fillId="0" borderId="1" xfId="4" applyFont="1" applyFill="1" applyBorder="1" applyAlignment="1">
      <alignment horizontal="left" vertical="center" wrapText="1"/>
    </xf>
    <xf numFmtId="49" fontId="3" fillId="0" borderId="9" xfId="0" applyNumberFormat="1" applyFont="1" applyFill="1" applyBorder="1" applyAlignment="1">
      <alignment horizontal="center" vertical="center" wrapText="1"/>
    </xf>
    <xf numFmtId="0" fontId="25" fillId="0" borderId="1" xfId="4" applyFont="1" applyBorder="1" applyAlignment="1">
      <alignment horizontal="left" vertical="center" wrapText="1"/>
    </xf>
    <xf numFmtId="0" fontId="25" fillId="0" borderId="1" xfId="4" applyFont="1" applyBorder="1" applyAlignment="1">
      <alignment horizontal="left" vertical="center"/>
    </xf>
    <xf numFmtId="0" fontId="25" fillId="0" borderId="2" xfId="4" applyFont="1" applyBorder="1" applyAlignment="1">
      <alignment horizontal="left" vertical="center" wrapText="1"/>
    </xf>
    <xf numFmtId="0" fontId="25" fillId="0" borderId="0" xfId="4" applyFont="1" applyBorder="1" applyAlignment="1">
      <alignment horizontal="left" vertical="center" wrapText="1"/>
    </xf>
    <xf numFmtId="0" fontId="25" fillId="0" borderId="0" xfId="4" applyFont="1" applyFill="1" applyBorder="1" applyAlignment="1">
      <alignment horizontal="left" vertical="center" wrapText="1"/>
    </xf>
    <xf numFmtId="0" fontId="28" fillId="0" borderId="1" xfId="5" applyFont="1" applyFill="1" applyBorder="1" applyAlignment="1">
      <alignment horizontal="left" vertical="center" wrapText="1"/>
    </xf>
    <xf numFmtId="0" fontId="25" fillId="0" borderId="0" xfId="4" applyFont="1" applyBorder="1" applyAlignment="1">
      <alignment horizontal="left" vertical="center"/>
    </xf>
    <xf numFmtId="0" fontId="4" fillId="0" borderId="1" xfId="4" applyFont="1" applyBorder="1" applyAlignment="1">
      <alignment horizontal="center" vertical="center" wrapText="1"/>
    </xf>
    <xf numFmtId="0" fontId="3" fillId="0" borderId="1" xfId="4" applyFont="1" applyBorder="1" applyAlignment="1">
      <alignment horizontal="center" vertical="center" wrapText="1"/>
    </xf>
    <xf numFmtId="0" fontId="25" fillId="0" borderId="1" xfId="4" applyFont="1" applyBorder="1" applyAlignment="1">
      <alignment horizontal="center" vertical="center" wrapText="1"/>
    </xf>
    <xf numFmtId="0" fontId="25" fillId="0" borderId="1" xfId="4" applyFont="1" applyBorder="1" applyAlignment="1">
      <alignment horizontal="center" vertical="center"/>
    </xf>
    <xf numFmtId="0" fontId="3" fillId="7" borderId="2" xfId="0" applyFont="1" applyFill="1" applyBorder="1"/>
    <xf numFmtId="0" fontId="4" fillId="7" borderId="17" xfId="0" applyFont="1" applyFill="1" applyBorder="1" applyAlignment="1">
      <alignment horizontal="center" vertical="center" textRotation="90" wrapText="1"/>
    </xf>
    <xf numFmtId="171" fontId="4" fillId="7" borderId="18" xfId="0" applyNumberFormat="1" applyFont="1" applyFill="1" applyBorder="1" applyAlignment="1">
      <alignment horizontal="center" vertical="center" textRotation="90" wrapText="1"/>
    </xf>
    <xf numFmtId="0" fontId="4" fillId="3" borderId="13" xfId="0" applyFont="1" applyFill="1" applyBorder="1" applyAlignment="1">
      <alignment horizontal="center" vertical="center" wrapText="1"/>
    </xf>
    <xf numFmtId="171" fontId="4" fillId="3" borderId="14" xfId="0" applyNumberFormat="1" applyFont="1" applyFill="1" applyBorder="1" applyAlignment="1">
      <alignment horizontal="center" vertical="center" wrapText="1"/>
    </xf>
    <xf numFmtId="0" fontId="3" fillId="8" borderId="1" xfId="0" applyFont="1" applyFill="1" applyBorder="1" applyAlignment="1">
      <alignment vertical="center" wrapText="1"/>
    </xf>
    <xf numFmtId="4" fontId="3" fillId="0" borderId="2" xfId="0" applyNumberFormat="1" applyFont="1" applyFill="1" applyBorder="1" applyAlignment="1">
      <alignment horizontal="center" vertical="center"/>
    </xf>
    <xf numFmtId="165" fontId="3" fillId="0" borderId="2" xfId="0" applyNumberFormat="1" applyFont="1" applyFill="1" applyBorder="1" applyAlignment="1">
      <alignment horizontal="center" vertical="center"/>
    </xf>
    <xf numFmtId="165" fontId="3" fillId="0" borderId="17" xfId="0" applyNumberFormat="1" applyFont="1" applyFill="1" applyBorder="1" applyAlignment="1">
      <alignment horizontal="center" vertical="center"/>
    </xf>
    <xf numFmtId="171" fontId="3" fillId="0" borderId="9" xfId="0" applyNumberFormat="1" applyFont="1" applyFill="1" applyBorder="1" applyAlignment="1">
      <alignment horizontal="center" vertical="center"/>
    </xf>
    <xf numFmtId="0" fontId="3" fillId="0" borderId="18" xfId="0" applyFont="1" applyFill="1" applyBorder="1" applyAlignment="1">
      <alignment horizontal="center" vertical="center"/>
    </xf>
    <xf numFmtId="4" fontId="4" fillId="7" borderId="0" xfId="0" applyNumberFormat="1" applyFont="1" applyFill="1" applyBorder="1" applyAlignment="1">
      <alignment horizontal="center" vertical="center" wrapText="1"/>
    </xf>
    <xf numFmtId="0" fontId="4" fillId="3" borderId="1" xfId="0" applyFont="1" applyFill="1" applyBorder="1" applyAlignment="1">
      <alignment vertical="center"/>
    </xf>
    <xf numFmtId="0" fontId="4" fillId="3" borderId="1" xfId="0" applyFont="1" applyFill="1" applyBorder="1" applyAlignment="1">
      <alignment vertical="center" wrapText="1"/>
    </xf>
    <xf numFmtId="0" fontId="4" fillId="3" borderId="1" xfId="0" applyFont="1" applyFill="1" applyBorder="1" applyAlignment="1">
      <alignment horizontal="center" vertical="center" wrapText="1"/>
    </xf>
    <xf numFmtId="0" fontId="4" fillId="7" borderId="1" xfId="0" applyFont="1" applyFill="1" applyBorder="1" applyAlignment="1">
      <alignment horizontal="center" vertical="center" textRotation="90" wrapText="1"/>
    </xf>
    <xf numFmtId="0" fontId="4" fillId="7" borderId="1" xfId="0" applyFont="1" applyFill="1" applyBorder="1" applyAlignment="1">
      <alignment vertical="center" textRotation="90" wrapText="1"/>
    </xf>
    <xf numFmtId="0" fontId="3" fillId="0" borderId="1" xfId="0" applyNumberFormat="1" applyFont="1" applyBorder="1" applyAlignment="1">
      <alignment vertical="top" wrapText="1"/>
    </xf>
    <xf numFmtId="49" fontId="3" fillId="0" borderId="3" xfId="0" applyNumberFormat="1" applyFont="1" applyBorder="1" applyAlignment="1">
      <alignment horizontal="center" vertical="center" wrapText="1"/>
    </xf>
    <xf numFmtId="0" fontId="29" fillId="0" borderId="0" xfId="0" applyFont="1" applyBorder="1"/>
    <xf numFmtId="0" fontId="3" fillId="3" borderId="1" xfId="0" applyFont="1" applyFill="1" applyBorder="1" applyAlignment="1">
      <alignment vertical="center" wrapText="1"/>
    </xf>
    <xf numFmtId="4" fontId="4" fillId="3" borderId="3" xfId="0" applyNumberFormat="1" applyFont="1" applyFill="1" applyBorder="1" applyAlignment="1">
      <alignment horizontal="center" vertical="center" wrapText="1"/>
    </xf>
    <xf numFmtId="4" fontId="3" fillId="0" borderId="3" xfId="0" applyNumberFormat="1" applyFont="1" applyBorder="1" applyAlignment="1">
      <alignment horizontal="center" vertical="center" wrapText="1"/>
    </xf>
    <xf numFmtId="4" fontId="3" fillId="0" borderId="3" xfId="0" applyNumberFormat="1" applyFont="1" applyFill="1" applyBorder="1" applyAlignment="1">
      <alignment horizontal="center" vertical="center" wrapText="1"/>
    </xf>
    <xf numFmtId="4" fontId="3" fillId="2" borderId="3" xfId="0" applyNumberFormat="1" applyFont="1" applyFill="1" applyBorder="1" applyAlignment="1">
      <alignment horizontal="center" vertical="center" wrapText="1"/>
    </xf>
    <xf numFmtId="0" fontId="4" fillId="3" borderId="17" xfId="0" applyFont="1" applyFill="1" applyBorder="1" applyAlignment="1">
      <alignment horizontal="center" vertical="center" wrapText="1"/>
    </xf>
    <xf numFmtId="0" fontId="4" fillId="7" borderId="9" xfId="0" applyFont="1" applyFill="1" applyBorder="1" applyAlignment="1">
      <alignment horizontal="center" vertical="center" textRotation="90" wrapText="1"/>
    </xf>
    <xf numFmtId="0" fontId="3" fillId="0" borderId="8" xfId="0" applyFont="1" applyFill="1" applyBorder="1" applyAlignment="1">
      <alignment horizontal="center" vertical="center" wrapText="1"/>
    </xf>
    <xf numFmtId="4" fontId="3" fillId="0" borderId="0" xfId="0" applyNumberFormat="1" applyFont="1"/>
    <xf numFmtId="0" fontId="3" fillId="0" borderId="1" xfId="0" applyFont="1" applyFill="1" applyBorder="1" applyAlignment="1">
      <alignment horizontal="center" vertical="center" wrapText="1"/>
    </xf>
    <xf numFmtId="0" fontId="3" fillId="0" borderId="0" xfId="0" applyFont="1" applyFill="1" applyBorder="1" applyAlignment="1">
      <alignment vertical="top" wrapText="1"/>
    </xf>
    <xf numFmtId="0" fontId="3" fillId="0" borderId="0" xfId="0" applyFont="1" applyFill="1" applyAlignment="1"/>
    <xf numFmtId="0" fontId="4" fillId="0" borderId="6" xfId="0" applyFont="1" applyBorder="1" applyAlignment="1">
      <alignment horizontal="center" vertical="center" textRotation="90" wrapText="1"/>
    </xf>
    <xf numFmtId="0" fontId="4" fillId="3" borderId="3" xfId="0" applyFont="1" applyFill="1" applyBorder="1" applyAlignment="1">
      <alignment vertical="top"/>
    </xf>
    <xf numFmtId="49" fontId="4" fillId="3" borderId="3" xfId="0" applyNumberFormat="1" applyFont="1" applyFill="1" applyBorder="1" applyAlignment="1">
      <alignment vertical="top"/>
    </xf>
    <xf numFmtId="173" fontId="3" fillId="2" borderId="9" xfId="0" applyNumberFormat="1" applyFont="1" applyFill="1" applyBorder="1" applyAlignment="1">
      <alignment horizontal="center" vertical="center"/>
    </xf>
    <xf numFmtId="173" fontId="3" fillId="0" borderId="9" xfId="0" applyNumberFormat="1" applyFont="1" applyFill="1" applyBorder="1" applyAlignment="1">
      <alignment horizontal="center" vertical="center"/>
    </xf>
    <xf numFmtId="173" fontId="3" fillId="0" borderId="1" xfId="0" applyNumberFormat="1" applyFont="1" applyFill="1" applyBorder="1" applyAlignment="1">
      <alignment horizontal="center" vertical="center"/>
    </xf>
    <xf numFmtId="4" fontId="30" fillId="0" borderId="1" xfId="0" applyNumberFormat="1" applyFont="1" applyFill="1" applyBorder="1" applyAlignment="1">
      <alignment horizontal="center" vertical="center" wrapText="1"/>
    </xf>
    <xf numFmtId="0" fontId="30" fillId="0" borderId="1" xfId="0" applyFont="1" applyFill="1" applyBorder="1" applyAlignment="1">
      <alignment horizontal="center" vertical="center"/>
    </xf>
    <xf numFmtId="0" fontId="30" fillId="0" borderId="1" xfId="0" applyFont="1" applyFill="1" applyBorder="1" applyAlignment="1">
      <alignment horizontal="center" vertical="center" wrapText="1"/>
    </xf>
    <xf numFmtId="0" fontId="3" fillId="0" borderId="0" xfId="0" applyFont="1" applyFill="1" applyBorder="1" applyAlignment="1">
      <alignment horizontal="left" vertical="top" wrapText="1"/>
    </xf>
    <xf numFmtId="0" fontId="4" fillId="0" borderId="6" xfId="0" applyFont="1" applyBorder="1" applyAlignment="1">
      <alignment horizontal="center" vertical="center" wrapText="1"/>
    </xf>
    <xf numFmtId="0" fontId="3" fillId="0" borderId="1" xfId="0" applyFont="1" applyFill="1" applyBorder="1" applyAlignment="1">
      <alignment horizontal="center" vertical="center" wrapText="1"/>
    </xf>
    <xf numFmtId="0" fontId="3" fillId="0" borderId="0" xfId="0" applyFont="1" applyFill="1" applyAlignment="1"/>
    <xf numFmtId="0" fontId="30" fillId="0" borderId="1" xfId="0" applyFont="1" applyFill="1" applyBorder="1"/>
    <xf numFmtId="0" fontId="30" fillId="0" borderId="9" xfId="0" applyFont="1" applyFill="1" applyBorder="1" applyAlignment="1">
      <alignment horizontal="center" vertical="center"/>
    </xf>
    <xf numFmtId="0" fontId="30" fillId="0" borderId="0" xfId="0" applyFont="1" applyFill="1"/>
    <xf numFmtId="4" fontId="31" fillId="0" borderId="0" xfId="0" applyNumberFormat="1" applyFont="1" applyFill="1"/>
    <xf numFmtId="0" fontId="30" fillId="0" borderId="1" xfId="0" applyFont="1" applyFill="1" applyBorder="1" applyAlignment="1">
      <alignment vertical="center" wrapText="1"/>
    </xf>
    <xf numFmtId="165" fontId="30" fillId="0" borderId="1" xfId="0" applyNumberFormat="1" applyFont="1" applyFill="1" applyBorder="1" applyAlignment="1">
      <alignment horizontal="center" vertical="center" wrapText="1"/>
    </xf>
    <xf numFmtId="0" fontId="30" fillId="0" borderId="3" xfId="0" applyFont="1" applyFill="1" applyBorder="1" applyAlignment="1">
      <alignment horizontal="center" vertical="center" wrapText="1"/>
    </xf>
    <xf numFmtId="171" fontId="30" fillId="0" borderId="9" xfId="0" applyNumberFormat="1" applyFont="1" applyFill="1" applyBorder="1" applyAlignment="1">
      <alignment horizontal="center" vertical="center" wrapText="1"/>
    </xf>
    <xf numFmtId="4" fontId="30" fillId="0" borderId="3" xfId="0" applyNumberFormat="1" applyFont="1" applyFill="1" applyBorder="1" applyAlignment="1">
      <alignment horizontal="center" vertical="center" wrapText="1"/>
    </xf>
    <xf numFmtId="14" fontId="30" fillId="0" borderId="3" xfId="0" applyNumberFormat="1" applyFont="1" applyFill="1" applyBorder="1" applyAlignment="1">
      <alignment horizontal="center" vertical="center" wrapText="1"/>
    </xf>
    <xf numFmtId="0" fontId="30" fillId="0" borderId="1" xfId="0" applyFont="1" applyFill="1" applyBorder="1" applyAlignment="1" applyProtection="1">
      <alignment horizontal="center" vertical="center"/>
      <protection locked="0"/>
    </xf>
    <xf numFmtId="0" fontId="30" fillId="0" borderId="9" xfId="0" applyFont="1" applyFill="1" applyBorder="1" applyAlignment="1">
      <alignment horizontal="left" vertical="center" wrapText="1"/>
    </xf>
    <xf numFmtId="0" fontId="30" fillId="0" borderId="28" xfId="0" applyFont="1" applyFill="1" applyBorder="1" applyAlignment="1" applyProtection="1">
      <alignment horizontal="left" vertical="center" wrapText="1"/>
      <protection locked="0"/>
    </xf>
    <xf numFmtId="0" fontId="30" fillId="0" borderId="1" xfId="0" applyFont="1" applyFill="1" applyBorder="1" applyAlignment="1">
      <alignment horizontal="left" vertical="center"/>
    </xf>
    <xf numFmtId="0" fontId="30" fillId="3" borderId="1" xfId="0" applyFont="1" applyFill="1" applyBorder="1" applyAlignment="1">
      <alignment vertical="center" wrapText="1"/>
    </xf>
    <xf numFmtId="0" fontId="30" fillId="8" borderId="1" xfId="0" applyFont="1" applyFill="1" applyBorder="1" applyAlignment="1">
      <alignment vertical="center" wrapText="1"/>
    </xf>
    <xf numFmtId="4" fontId="30" fillId="8" borderId="1" xfId="0" applyNumberFormat="1" applyFont="1" applyFill="1" applyBorder="1" applyAlignment="1">
      <alignment horizontal="center" vertical="center" wrapText="1"/>
    </xf>
    <xf numFmtId="0" fontId="30" fillId="0" borderId="1" xfId="0" applyNumberFormat="1" applyFont="1" applyFill="1" applyBorder="1" applyAlignment="1">
      <alignment horizontal="center" vertical="center" wrapText="1"/>
    </xf>
    <xf numFmtId="0" fontId="30" fillId="0" borderId="1" xfId="0" applyFont="1" applyBorder="1" applyAlignment="1">
      <alignment horizontal="left" vertical="center"/>
    </xf>
    <xf numFmtId="0" fontId="30" fillId="2" borderId="9" xfId="0" applyFont="1" applyFill="1" applyBorder="1" applyAlignment="1">
      <alignment horizontal="center" vertical="center"/>
    </xf>
    <xf numFmtId="0" fontId="30" fillId="2" borderId="1" xfId="0" applyFont="1" applyFill="1" applyBorder="1" applyAlignment="1">
      <alignment horizontal="center" vertical="center" wrapText="1"/>
    </xf>
    <xf numFmtId="0" fontId="30" fillId="0" borderId="9" xfId="0" applyFont="1" applyBorder="1" applyAlignment="1">
      <alignment horizontal="center" vertical="center" wrapText="1"/>
    </xf>
    <xf numFmtId="4" fontId="30" fillId="0" borderId="1" xfId="0" applyNumberFormat="1" applyFont="1" applyBorder="1" applyAlignment="1">
      <alignment horizontal="center" vertical="center" wrapText="1"/>
    </xf>
    <xf numFmtId="165" fontId="30" fillId="0" borderId="1" xfId="0" applyNumberFormat="1" applyFont="1" applyBorder="1" applyAlignment="1">
      <alignment horizontal="center" vertical="center" wrapText="1"/>
    </xf>
    <xf numFmtId="171" fontId="30" fillId="0" borderId="9" xfId="0" applyNumberFormat="1" applyFont="1" applyBorder="1" applyAlignment="1">
      <alignment horizontal="center" vertical="center" wrapText="1"/>
    </xf>
    <xf numFmtId="4" fontId="30" fillId="0" borderId="1" xfId="1" applyNumberFormat="1" applyFont="1" applyFill="1" applyBorder="1" applyAlignment="1">
      <alignment horizontal="center" vertical="center" wrapText="1"/>
    </xf>
    <xf numFmtId="4" fontId="30" fillId="0" borderId="1" xfId="1" applyNumberFormat="1" applyFont="1" applyBorder="1" applyAlignment="1">
      <alignment horizontal="center" vertical="center" wrapText="1"/>
    </xf>
    <xf numFmtId="173" fontId="30" fillId="0" borderId="9" xfId="0" applyNumberFormat="1" applyFont="1" applyFill="1" applyBorder="1" applyAlignment="1">
      <alignment horizontal="center" vertical="center"/>
    </xf>
    <xf numFmtId="0" fontId="3" fillId="0" borderId="0" xfId="0" applyFont="1" applyFill="1" applyBorder="1" applyAlignment="1">
      <alignment horizontal="left" vertical="top" wrapText="1"/>
    </xf>
    <xf numFmtId="0" fontId="4" fillId="0" borderId="6" xfId="0" applyFont="1" applyBorder="1" applyAlignment="1">
      <alignment horizontal="center" vertical="center" wrapText="1"/>
    </xf>
    <xf numFmtId="0" fontId="4"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0" xfId="0" applyFont="1" applyFill="1" applyBorder="1" applyAlignment="1">
      <alignment vertical="top" wrapText="1"/>
    </xf>
    <xf numFmtId="0" fontId="3" fillId="0" borderId="0" xfId="0" applyFont="1" applyFill="1" applyAlignment="1"/>
    <xf numFmtId="0" fontId="9" fillId="0" borderId="1" xfId="4" applyFont="1" applyBorder="1" applyAlignment="1">
      <alignment horizontal="left" vertical="center" wrapText="1"/>
    </xf>
    <xf numFmtId="0" fontId="25" fillId="0" borderId="1" xfId="4" applyFont="1" applyBorder="1" applyAlignment="1">
      <alignment vertical="center" wrapText="1"/>
    </xf>
    <xf numFmtId="0" fontId="9" fillId="0" borderId="1" xfId="4" applyFont="1" applyBorder="1" applyAlignment="1">
      <alignment vertical="center" wrapText="1"/>
    </xf>
    <xf numFmtId="0" fontId="30" fillId="0" borderId="1" xfId="0" applyFont="1" applyBorder="1" applyAlignment="1">
      <alignment horizontal="left" vertical="center" wrapText="1"/>
    </xf>
    <xf numFmtId="0" fontId="24" fillId="0" borderId="1" xfId="4" applyFont="1" applyBorder="1" applyAlignment="1">
      <alignment horizontal="center" vertical="center" wrapText="1"/>
    </xf>
    <xf numFmtId="0" fontId="25" fillId="0" borderId="1" xfId="4" applyFont="1" applyFill="1" applyBorder="1" applyAlignment="1">
      <alignment vertical="center" wrapText="1"/>
    </xf>
    <xf numFmtId="0" fontId="25" fillId="4" borderId="1" xfId="4" applyFont="1" applyFill="1" applyBorder="1"/>
    <xf numFmtId="0" fontId="25" fillId="0" borderId="1" xfId="4" applyFont="1" applyBorder="1"/>
    <xf numFmtId="0" fontId="25" fillId="4" borderId="2" xfId="4" applyFont="1" applyFill="1" applyBorder="1"/>
    <xf numFmtId="0" fontId="25" fillId="0" borderId="1" xfId="4" applyFont="1" applyFill="1" applyBorder="1" applyAlignment="1">
      <alignment horizontal="left" vertical="center"/>
    </xf>
    <xf numFmtId="1" fontId="25" fillId="0" borderId="1" xfId="4" applyNumberFormat="1" applyFont="1" applyBorder="1"/>
    <xf numFmtId="0" fontId="25" fillId="0" borderId="0" xfId="4" applyFont="1" applyFill="1" applyBorder="1" applyAlignment="1">
      <alignment vertical="center" wrapText="1"/>
    </xf>
    <xf numFmtId="0" fontId="25" fillId="0" borderId="2" xfId="4" applyFont="1" applyFill="1" applyBorder="1" applyAlignment="1">
      <alignment vertical="center" wrapText="1"/>
    </xf>
    <xf numFmtId="0" fontId="25" fillId="0" borderId="2" xfId="4" applyFont="1" applyBorder="1"/>
    <xf numFmtId="0" fontId="25" fillId="0" borderId="0" xfId="4" applyFont="1" applyFill="1"/>
    <xf numFmtId="0" fontId="8" fillId="10" borderId="1" xfId="4" applyFont="1" applyFill="1" applyBorder="1" applyAlignment="1">
      <alignment horizontal="center" vertical="center" wrapText="1"/>
    </xf>
    <xf numFmtId="0" fontId="8" fillId="0" borderId="1" xfId="4" applyFont="1" applyFill="1" applyBorder="1" applyAlignment="1">
      <alignment horizontal="center" vertical="center" wrapText="1"/>
    </xf>
    <xf numFmtId="0" fontId="9" fillId="10" borderId="1" xfId="4" applyFont="1" applyFill="1" applyBorder="1" applyAlignment="1">
      <alignment vertical="center" wrapText="1"/>
    </xf>
    <xf numFmtId="0" fontId="9" fillId="10" borderId="1" xfId="4" applyFont="1" applyFill="1" applyBorder="1" applyAlignment="1">
      <alignment horizontal="center" vertical="center" wrapText="1"/>
    </xf>
    <xf numFmtId="170" fontId="9" fillId="10" borderId="1" xfId="4" applyNumberFormat="1" applyFont="1" applyFill="1" applyBorder="1" applyAlignment="1">
      <alignment horizontal="center" vertical="center" wrapText="1"/>
    </xf>
    <xf numFmtId="170" fontId="9" fillId="0" borderId="1" xfId="4" applyNumberFormat="1" applyFont="1" applyFill="1" applyBorder="1" applyAlignment="1">
      <alignment horizontal="center" vertical="center" wrapText="1"/>
    </xf>
    <xf numFmtId="0" fontId="9" fillId="10" borderId="20" xfId="4" applyFont="1" applyFill="1" applyBorder="1" applyAlignment="1">
      <alignment vertical="center" wrapText="1"/>
    </xf>
    <xf numFmtId="0" fontId="9" fillId="0" borderId="1" xfId="4" applyFont="1" applyFill="1" applyBorder="1" applyAlignment="1">
      <alignment vertical="center" wrapText="1"/>
    </xf>
    <xf numFmtId="0" fontId="9" fillId="0" borderId="1" xfId="4" applyFont="1" applyFill="1" applyBorder="1" applyAlignment="1">
      <alignment horizontal="center" vertical="center" wrapText="1"/>
    </xf>
    <xf numFmtId="170" fontId="9" fillId="10" borderId="1" xfId="4" applyNumberFormat="1" applyFont="1" applyFill="1" applyBorder="1" applyAlignment="1">
      <alignment vertical="center" wrapText="1"/>
    </xf>
    <xf numFmtId="170" fontId="9" fillId="0" borderId="1" xfId="4" applyNumberFormat="1" applyFont="1" applyFill="1" applyBorder="1" applyAlignment="1">
      <alignment vertical="center" wrapText="1"/>
    </xf>
    <xf numFmtId="0" fontId="9" fillId="10" borderId="20" xfId="4" applyFont="1" applyFill="1" applyBorder="1" applyAlignment="1">
      <alignment horizontal="center" vertical="center" wrapText="1"/>
    </xf>
    <xf numFmtId="0" fontId="8" fillId="0" borderId="0" xfId="0" applyFont="1" applyFill="1" applyAlignment="1">
      <alignment horizontal="left" vertical="center"/>
    </xf>
    <xf numFmtId="0" fontId="9" fillId="0" borderId="0" xfId="0" applyFont="1" applyFill="1" applyAlignment="1"/>
    <xf numFmtId="0" fontId="9" fillId="0" borderId="0" xfId="0" applyFont="1" applyFill="1" applyBorder="1" applyAlignment="1"/>
    <xf numFmtId="0" fontId="9"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8" fillId="0" borderId="1" xfId="0" applyFont="1" applyFill="1" applyBorder="1" applyAlignment="1">
      <alignment horizontal="center" vertical="center"/>
    </xf>
    <xf numFmtId="0" fontId="8" fillId="0" borderId="1" xfId="0" applyFont="1" applyBorder="1" applyAlignment="1">
      <alignment horizontal="center" vertical="center" wrapText="1"/>
    </xf>
    <xf numFmtId="4" fontId="9" fillId="0" borderId="1" xfId="0" applyNumberFormat="1" applyFont="1" applyFill="1" applyBorder="1" applyAlignment="1">
      <alignment horizontal="center" vertical="center"/>
    </xf>
    <xf numFmtId="0" fontId="8" fillId="0" borderId="1" xfId="0" applyFont="1" applyFill="1" applyBorder="1" applyAlignment="1">
      <alignment horizontal="center"/>
    </xf>
    <xf numFmtId="0" fontId="9" fillId="0" borderId="1" xfId="0" applyFont="1" applyFill="1" applyBorder="1" applyAlignment="1">
      <alignment horizontal="center" vertical="center"/>
    </xf>
    <xf numFmtId="0" fontId="9" fillId="0" borderId="1" xfId="0" applyFont="1" applyFill="1" applyBorder="1" applyAlignment="1">
      <alignment horizontal="left" vertical="center" wrapText="1"/>
    </xf>
    <xf numFmtId="4" fontId="9" fillId="0" borderId="9" xfId="0" applyNumberFormat="1" applyFont="1" applyFill="1" applyBorder="1" applyAlignment="1">
      <alignment horizontal="center" vertical="center"/>
    </xf>
    <xf numFmtId="168" fontId="8" fillId="0" borderId="1" xfId="1" applyNumberFormat="1" applyFont="1" applyFill="1" applyBorder="1" applyAlignment="1">
      <alignment horizontal="center" vertical="center"/>
    </xf>
    <xf numFmtId="0" fontId="8" fillId="0" borderId="0" xfId="0" applyFont="1" applyFill="1" applyBorder="1" applyAlignment="1">
      <alignment horizontal="center" vertical="center"/>
    </xf>
    <xf numFmtId="4" fontId="8" fillId="0" borderId="0" xfId="0" applyNumberFormat="1" applyFont="1" applyFill="1" applyBorder="1" applyAlignment="1">
      <alignment vertical="center"/>
    </xf>
    <xf numFmtId="4" fontId="9" fillId="0" borderId="0" xfId="0" applyNumberFormat="1" applyFont="1" applyFill="1" applyAlignment="1"/>
    <xf numFmtId="0" fontId="8" fillId="0" borderId="0" xfId="0" applyFont="1" applyFill="1" applyBorder="1" applyAlignment="1">
      <alignment vertical="center"/>
    </xf>
    <xf numFmtId="4" fontId="8" fillId="0" borderId="0" xfId="1" applyNumberFormat="1" applyFont="1" applyFill="1" applyBorder="1" applyAlignment="1">
      <alignment horizontal="center" vertical="center" wrapText="1"/>
    </xf>
    <xf numFmtId="4" fontId="9" fillId="0" borderId="0" xfId="0" applyNumberFormat="1" applyFont="1" applyFill="1" applyBorder="1" applyAlignment="1"/>
    <xf numFmtId="0" fontId="9" fillId="0" borderId="1" xfId="0" applyFont="1" applyBorder="1" applyAlignment="1">
      <alignment horizontal="center" vertical="center"/>
    </xf>
    <xf numFmtId="0" fontId="9" fillId="0" borderId="1" xfId="0" applyFont="1" applyBorder="1" applyAlignment="1"/>
    <xf numFmtId="0" fontId="9" fillId="0" borderId="0" xfId="0" applyFont="1" applyFill="1" applyBorder="1" applyAlignment="1">
      <alignment vertical="center"/>
    </xf>
    <xf numFmtId="0" fontId="9" fillId="0" borderId="0" xfId="0" applyFont="1" applyFill="1" applyBorder="1" applyAlignment="1">
      <alignment vertical="center" wrapText="1"/>
    </xf>
    <xf numFmtId="4" fontId="9" fillId="0" borderId="0" xfId="0" applyNumberFormat="1" applyFont="1" applyFill="1" applyBorder="1" applyAlignment="1">
      <alignment horizontal="center" vertical="center" wrapText="1"/>
    </xf>
    <xf numFmtId="0" fontId="9" fillId="0" borderId="0" xfId="0" applyFont="1" applyFill="1" applyAlignment="1">
      <alignment vertical="top"/>
    </xf>
    <xf numFmtId="4" fontId="9" fillId="0" borderId="0" xfId="0" applyNumberFormat="1" applyFont="1" applyFill="1" applyBorder="1" applyAlignment="1">
      <alignment horizontal="center"/>
    </xf>
    <xf numFmtId="0" fontId="23" fillId="0" borderId="0" xfId="0" applyFont="1" applyFill="1" applyAlignment="1">
      <alignment vertical="center"/>
    </xf>
    <xf numFmtId="0" fontId="9" fillId="0" borderId="0" xfId="0" applyFont="1" applyFill="1"/>
    <xf numFmtId="0" fontId="8" fillId="0" borderId="1" xfId="0" applyFont="1" applyFill="1" applyBorder="1" applyAlignment="1">
      <alignment vertical="center" wrapText="1"/>
    </xf>
    <xf numFmtId="0" fontId="9" fillId="0" borderId="1" xfId="0" applyFont="1" applyFill="1" applyBorder="1" applyAlignment="1">
      <alignment vertical="center" wrapText="1"/>
    </xf>
    <xf numFmtId="4" fontId="9" fillId="0" borderId="1" xfId="0" applyNumberFormat="1" applyFont="1" applyFill="1" applyBorder="1" applyAlignment="1">
      <alignment horizontal="center" vertical="center" wrapText="1"/>
    </xf>
    <xf numFmtId="172" fontId="9" fillId="0" borderId="1" xfId="0" applyNumberFormat="1" applyFont="1" applyFill="1" applyBorder="1" applyAlignment="1">
      <alignment horizontal="center" vertical="center" wrapText="1"/>
    </xf>
    <xf numFmtId="0" fontId="9" fillId="0" borderId="1" xfId="0" applyFont="1" applyFill="1" applyBorder="1" applyAlignment="1">
      <alignment horizontal="left" vertical="center"/>
    </xf>
    <xf numFmtId="0" fontId="4" fillId="0" borderId="1" xfId="0" applyFont="1" applyFill="1" applyBorder="1" applyAlignment="1">
      <alignment horizontal="center" vertical="center"/>
    </xf>
    <xf numFmtId="0" fontId="4" fillId="0" borderId="1" xfId="0" applyFont="1" applyFill="1" applyBorder="1" applyAlignment="1">
      <alignment horizontal="center" vertical="center" textRotation="90" wrapText="1"/>
    </xf>
    <xf numFmtId="0" fontId="4" fillId="0" borderId="1" xfId="0" applyFont="1" applyFill="1" applyBorder="1" applyAlignment="1">
      <alignment vertical="center" textRotation="90" wrapText="1"/>
    </xf>
    <xf numFmtId="0" fontId="4" fillId="7" borderId="1" xfId="0" applyFont="1" applyFill="1" applyBorder="1" applyAlignment="1">
      <alignment vertical="center" wrapText="1"/>
    </xf>
    <xf numFmtId="0" fontId="4" fillId="9" borderId="1" xfId="0" applyFont="1" applyFill="1" applyBorder="1" applyAlignment="1">
      <alignment vertical="center" wrapText="1"/>
    </xf>
    <xf numFmtId="0" fontId="3" fillId="9" borderId="1" xfId="0" applyFont="1" applyFill="1" applyBorder="1" applyAlignment="1">
      <alignment vertical="center" wrapText="1"/>
    </xf>
    <xf numFmtId="0" fontId="3" fillId="0" borderId="1" xfId="0" applyFont="1" applyFill="1" applyBorder="1" applyAlignment="1">
      <alignment vertical="center" wrapText="1"/>
    </xf>
    <xf numFmtId="0" fontId="3" fillId="0" borderId="0" xfId="0" applyNumberFormat="1" applyFont="1" applyFill="1"/>
    <xf numFmtId="0" fontId="4" fillId="0" borderId="7" xfId="0" applyNumberFormat="1" applyFont="1" applyBorder="1" applyAlignment="1">
      <alignment horizontal="center" vertical="center" textRotation="90" wrapText="1"/>
    </xf>
    <xf numFmtId="0" fontId="3" fillId="7" borderId="2" xfId="0" applyFont="1" applyFill="1" applyBorder="1" applyAlignment="1">
      <alignment vertical="center"/>
    </xf>
    <xf numFmtId="0" fontId="3" fillId="7" borderId="2" xfId="0" applyFont="1" applyFill="1" applyBorder="1" applyAlignment="1">
      <alignment vertical="center" wrapText="1"/>
    </xf>
    <xf numFmtId="4" fontId="3" fillId="7" borderId="2" xfId="0" applyNumberFormat="1" applyFont="1" applyFill="1" applyBorder="1" applyAlignment="1">
      <alignment vertical="center"/>
    </xf>
    <xf numFmtId="0" fontId="3" fillId="7" borderId="25" xfId="0" applyFont="1" applyFill="1" applyBorder="1" applyAlignment="1">
      <alignment vertical="center"/>
    </xf>
    <xf numFmtId="171" fontId="3" fillId="7" borderId="26" xfId="0" applyNumberFormat="1" applyFont="1" applyFill="1" applyBorder="1" applyAlignment="1">
      <alignment vertical="center"/>
    </xf>
    <xf numFmtId="0" fontId="3" fillId="7" borderId="2" xfId="0" applyNumberFormat="1" applyFont="1" applyFill="1" applyBorder="1" applyAlignment="1">
      <alignment vertical="center"/>
    </xf>
    <xf numFmtId="165" fontId="3" fillId="7" borderId="2" xfId="0" applyNumberFormat="1" applyFont="1" applyFill="1" applyBorder="1" applyAlignment="1">
      <alignment vertical="center"/>
    </xf>
    <xf numFmtId="165" fontId="3" fillId="7" borderId="3" xfId="0" applyNumberFormat="1" applyFont="1" applyFill="1" applyBorder="1" applyAlignment="1">
      <alignment vertical="center"/>
    </xf>
    <xf numFmtId="171" fontId="3" fillId="7" borderId="9" xfId="0" applyNumberFormat="1" applyFont="1" applyFill="1" applyBorder="1" applyAlignment="1">
      <alignment vertical="center"/>
    </xf>
    <xf numFmtId="0" fontId="3" fillId="9" borderId="2" xfId="0" applyFont="1" applyFill="1" applyBorder="1" applyAlignment="1">
      <alignment vertical="center"/>
    </xf>
    <xf numFmtId="0" fontId="3" fillId="9" borderId="2" xfId="0" applyFont="1" applyFill="1" applyBorder="1" applyAlignment="1">
      <alignment vertical="center" wrapText="1"/>
    </xf>
    <xf numFmtId="4" fontId="3" fillId="9" borderId="2" xfId="0" applyNumberFormat="1" applyFont="1" applyFill="1" applyBorder="1" applyAlignment="1">
      <alignment vertical="center"/>
    </xf>
    <xf numFmtId="165" fontId="3" fillId="9" borderId="2" xfId="0" applyNumberFormat="1" applyFont="1" applyFill="1" applyBorder="1" applyAlignment="1">
      <alignment vertical="center"/>
    </xf>
    <xf numFmtId="165" fontId="3" fillId="9" borderId="3" xfId="0" applyNumberFormat="1" applyFont="1" applyFill="1" applyBorder="1" applyAlignment="1">
      <alignment vertical="center"/>
    </xf>
    <xf numFmtId="171" fontId="3" fillId="9" borderId="9" xfId="0" applyNumberFormat="1" applyFont="1" applyFill="1" applyBorder="1" applyAlignment="1">
      <alignment vertical="center"/>
    </xf>
    <xf numFmtId="0" fontId="3" fillId="9" borderId="2" xfId="0" applyNumberFormat="1" applyFont="1" applyFill="1" applyBorder="1" applyAlignment="1">
      <alignment vertical="center"/>
    </xf>
    <xf numFmtId="0" fontId="3" fillId="0" borderId="2" xfId="0" applyFont="1" applyFill="1" applyBorder="1" applyAlignment="1">
      <alignment vertical="center"/>
    </xf>
    <xf numFmtId="0" fontId="3" fillId="0" borderId="2" xfId="0" applyFont="1" applyFill="1" applyBorder="1" applyAlignment="1">
      <alignment vertical="center" wrapText="1"/>
    </xf>
    <xf numFmtId="4" fontId="3" fillId="0" borderId="2" xfId="0" applyNumberFormat="1" applyFont="1" applyFill="1" applyBorder="1" applyAlignment="1">
      <alignment vertical="center"/>
    </xf>
    <xf numFmtId="165" fontId="3" fillId="0" borderId="2" xfId="0" applyNumberFormat="1" applyFont="1" applyFill="1" applyBorder="1" applyAlignment="1">
      <alignment vertical="center"/>
    </xf>
    <xf numFmtId="165" fontId="3" fillId="0" borderId="3" xfId="0" applyNumberFormat="1" applyFont="1" applyFill="1" applyBorder="1" applyAlignment="1">
      <alignment vertical="center"/>
    </xf>
    <xf numFmtId="171" fontId="3" fillId="0" borderId="9" xfId="0" applyNumberFormat="1" applyFont="1" applyFill="1" applyBorder="1" applyAlignment="1">
      <alignment vertical="center"/>
    </xf>
    <xf numFmtId="0" fontId="3" fillId="0" borderId="2" xfId="0" applyNumberFormat="1" applyFont="1" applyFill="1" applyBorder="1" applyAlignment="1">
      <alignment vertical="center"/>
    </xf>
    <xf numFmtId="0" fontId="4" fillId="0" borderId="0" xfId="0" applyFont="1" applyFill="1"/>
    <xf numFmtId="165" fontId="3" fillId="0" borderId="13" xfId="0" applyNumberFormat="1" applyFont="1" applyFill="1" applyBorder="1" applyAlignment="1">
      <alignment vertical="center"/>
    </xf>
    <xf numFmtId="171" fontId="3" fillId="0" borderId="14" xfId="0" applyNumberFormat="1" applyFont="1" applyFill="1" applyBorder="1" applyAlignment="1">
      <alignment vertical="center"/>
    </xf>
    <xf numFmtId="0" fontId="3" fillId="9" borderId="17" xfId="0" applyFont="1" applyFill="1" applyBorder="1" applyAlignment="1">
      <alignment vertical="center"/>
    </xf>
    <xf numFmtId="0" fontId="3" fillId="9" borderId="3" xfId="0" applyFont="1" applyFill="1" applyBorder="1" applyAlignment="1">
      <alignment vertical="center"/>
    </xf>
    <xf numFmtId="0" fontId="3" fillId="9" borderId="9" xfId="0" applyFont="1" applyFill="1" applyBorder="1" applyAlignment="1">
      <alignment vertical="center"/>
    </xf>
    <xf numFmtId="0" fontId="3" fillId="9" borderId="18" xfId="0" applyFont="1" applyFill="1" applyBorder="1" applyAlignment="1">
      <alignment vertical="center"/>
    </xf>
    <xf numFmtId="0" fontId="3" fillId="0" borderId="17" xfId="0" applyFont="1" applyFill="1" applyBorder="1" applyAlignment="1">
      <alignment vertical="center"/>
    </xf>
    <xf numFmtId="171" fontId="3" fillId="0" borderId="18" xfId="0" applyNumberFormat="1" applyFont="1" applyFill="1" applyBorder="1" applyAlignment="1">
      <alignment vertical="center"/>
    </xf>
    <xf numFmtId="0" fontId="3" fillId="0" borderId="3" xfId="0" applyFont="1" applyFill="1" applyBorder="1" applyAlignment="1">
      <alignment vertical="center"/>
    </xf>
    <xf numFmtId="0" fontId="4" fillId="0" borderId="2" xfId="0" applyFont="1" applyFill="1" applyBorder="1" applyAlignment="1">
      <alignment vertical="center"/>
    </xf>
    <xf numFmtId="0" fontId="4" fillId="0" borderId="2" xfId="0" applyFont="1" applyFill="1" applyBorder="1" applyAlignment="1">
      <alignment vertical="center" wrapText="1"/>
    </xf>
    <xf numFmtId="4" fontId="4" fillId="0" borderId="2" xfId="0" applyNumberFormat="1" applyFont="1" applyFill="1" applyBorder="1" applyAlignment="1">
      <alignment vertical="center" wrapText="1"/>
    </xf>
    <xf numFmtId="165" fontId="4" fillId="0" borderId="2" xfId="0" applyNumberFormat="1" applyFont="1" applyFill="1" applyBorder="1" applyAlignment="1">
      <alignment vertical="center" wrapText="1"/>
    </xf>
    <xf numFmtId="165" fontId="4" fillId="0" borderId="3" xfId="0" applyNumberFormat="1" applyFont="1" applyFill="1" applyBorder="1" applyAlignment="1">
      <alignment vertical="center" wrapText="1"/>
    </xf>
    <xf numFmtId="165" fontId="4" fillId="0" borderId="9" xfId="0" applyNumberFormat="1" applyFont="1" applyFill="1" applyBorder="1" applyAlignment="1">
      <alignment vertical="center" wrapText="1"/>
    </xf>
    <xf numFmtId="0" fontId="4" fillId="0" borderId="2" xfId="0" applyNumberFormat="1" applyFont="1" applyFill="1" applyBorder="1" applyAlignment="1">
      <alignment vertical="center" wrapText="1"/>
    </xf>
    <xf numFmtId="0" fontId="3" fillId="0" borderId="0" xfId="0" applyFont="1" applyFill="1" applyBorder="1" applyAlignment="1">
      <alignment vertical="center" wrapText="1"/>
    </xf>
    <xf numFmtId="0" fontId="3" fillId="0" borderId="0" xfId="0" applyFont="1" applyFill="1" applyBorder="1" applyAlignment="1">
      <alignment vertical="center"/>
    </xf>
    <xf numFmtId="0" fontId="3" fillId="0" borderId="0" xfId="0" applyFont="1" applyFill="1" applyBorder="1" applyAlignment="1">
      <alignment horizontal="center" vertical="center" textRotation="90" wrapText="1"/>
    </xf>
    <xf numFmtId="4" fontId="3" fillId="0" borderId="0" xfId="0" applyNumberFormat="1" applyFont="1" applyFill="1" applyBorder="1" applyAlignment="1">
      <alignment horizontal="center" vertical="center" wrapText="1"/>
    </xf>
    <xf numFmtId="0" fontId="3" fillId="0" borderId="0" xfId="0" applyNumberFormat="1" applyFont="1" applyFill="1" applyBorder="1" applyAlignment="1">
      <alignment horizontal="center" vertical="center" textRotation="90" wrapText="1"/>
    </xf>
    <xf numFmtId="4" fontId="3" fillId="0" borderId="0" xfId="1" applyNumberFormat="1" applyFont="1" applyFill="1" applyBorder="1" applyAlignment="1">
      <alignment vertical="top" wrapText="1"/>
    </xf>
    <xf numFmtId="4" fontId="3" fillId="0" borderId="0" xfId="1" applyNumberFormat="1" applyFont="1" applyFill="1" applyBorder="1" applyAlignment="1">
      <alignment horizontal="center" vertical="center" wrapText="1"/>
    </xf>
    <xf numFmtId="4" fontId="3" fillId="0" borderId="0" xfId="0" applyNumberFormat="1" applyFont="1" applyFill="1" applyBorder="1"/>
    <xf numFmtId="0" fontId="3" fillId="0" borderId="0" xfId="0" applyNumberFormat="1" applyFont="1" applyFill="1" applyBorder="1" applyAlignment="1">
      <alignment vertical="top" wrapText="1"/>
    </xf>
    <xf numFmtId="0" fontId="3" fillId="0" borderId="0" xfId="0" applyFont="1" applyFill="1" applyBorder="1" applyAlignment="1">
      <alignment horizontal="left" vertical="top" wrapText="1"/>
    </xf>
    <xf numFmtId="164" fontId="4" fillId="0" borderId="0" xfId="1" applyFont="1" applyFill="1" applyBorder="1" applyAlignment="1">
      <alignment horizontal="right" vertical="center" wrapText="1"/>
    </xf>
    <xf numFmtId="0" fontId="4" fillId="0" borderId="21" xfId="0" applyFont="1" applyBorder="1" applyAlignment="1">
      <alignment horizontal="center" vertical="center" textRotation="90" wrapText="1"/>
    </xf>
    <xf numFmtId="0" fontId="4" fillId="0" borderId="24" xfId="0" applyFont="1" applyBorder="1" applyAlignment="1">
      <alignment horizontal="center" vertical="center" textRotation="90" wrapText="1"/>
    </xf>
    <xf numFmtId="0" fontId="4" fillId="2" borderId="7" xfId="0" applyFont="1" applyFill="1" applyBorder="1" applyAlignment="1">
      <alignment horizontal="center" vertical="center"/>
    </xf>
    <xf numFmtId="0" fontId="4" fillId="0" borderId="4" xfId="0" applyFont="1" applyBorder="1" applyAlignment="1">
      <alignment horizontal="center" vertical="center" wrapText="1"/>
    </xf>
    <xf numFmtId="0" fontId="4" fillId="0" borderId="5" xfId="0" applyFont="1" applyBorder="1" applyAlignment="1">
      <alignment horizontal="center" vertical="center" wrapTex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2" borderId="4" xfId="0" applyFont="1" applyFill="1" applyBorder="1" applyAlignment="1">
      <alignment horizontal="center" vertical="center"/>
    </xf>
    <xf numFmtId="0" fontId="4" fillId="2" borderId="5" xfId="0" applyFont="1" applyFill="1" applyBorder="1" applyAlignment="1">
      <alignment horizontal="center" vertical="center"/>
    </xf>
    <xf numFmtId="0" fontId="4" fillId="2" borderId="6" xfId="0" applyFont="1" applyFill="1" applyBorder="1" applyAlignment="1">
      <alignment horizontal="center" vertical="center"/>
    </xf>
    <xf numFmtId="0" fontId="19" fillId="0" borderId="0" xfId="0" applyFont="1" applyAlignment="1">
      <alignment horizontal="center"/>
    </xf>
    <xf numFmtId="0" fontId="4" fillId="0" borderId="1"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3" fillId="0" borderId="0" xfId="0" applyFont="1" applyFill="1" applyBorder="1" applyAlignment="1">
      <alignment vertical="top" wrapText="1"/>
    </xf>
    <xf numFmtId="0" fontId="3" fillId="0" borderId="0" xfId="0" applyFont="1" applyFill="1" applyAlignment="1"/>
    <xf numFmtId="0" fontId="3" fillId="0" borderId="13"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27"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23" fillId="0" borderId="0" xfId="0" applyFont="1" applyFill="1" applyBorder="1" applyAlignment="1">
      <alignment horizontal="left" vertical="center" wrapText="1"/>
    </xf>
    <xf numFmtId="0" fontId="4" fillId="0" borderId="4" xfId="0" applyFont="1" applyBorder="1" applyAlignment="1">
      <alignment horizontal="center" vertical="center" textRotation="90" wrapText="1"/>
    </xf>
    <xf numFmtId="0" fontId="4" fillId="0" borderId="6" xfId="0" applyFont="1" applyBorder="1" applyAlignment="1">
      <alignment horizontal="center" vertical="center" textRotation="90" wrapText="1"/>
    </xf>
    <xf numFmtId="0" fontId="4" fillId="0" borderId="23" xfId="0" applyFont="1" applyFill="1" applyBorder="1" applyAlignment="1">
      <alignment horizontal="center" vertical="center"/>
    </xf>
    <xf numFmtId="0" fontId="4" fillId="0" borderId="21" xfId="0" applyFont="1" applyFill="1" applyBorder="1" applyAlignment="1">
      <alignment horizontal="center" vertical="center" wrapText="1"/>
    </xf>
    <xf numFmtId="0" fontId="4" fillId="0" borderId="22" xfId="0" applyFont="1" applyFill="1" applyBorder="1" applyAlignment="1">
      <alignment horizontal="center" vertical="center" wrapText="1"/>
    </xf>
    <xf numFmtId="0" fontId="4" fillId="0" borderId="24" xfId="0" applyFont="1" applyFill="1" applyBorder="1" applyAlignment="1">
      <alignment horizontal="center" vertical="center" wrapText="1"/>
    </xf>
    <xf numFmtId="0" fontId="9" fillId="0" borderId="1" xfId="4" applyFont="1" applyBorder="1" applyAlignment="1">
      <alignment horizontal="left" vertical="center" wrapText="1"/>
    </xf>
    <xf numFmtId="0" fontId="9" fillId="0" borderId="20" xfId="4" applyFont="1" applyBorder="1" applyAlignment="1">
      <alignment horizontal="left" vertical="center" wrapText="1"/>
    </xf>
    <xf numFmtId="0" fontId="9" fillId="0" borderId="19" xfId="4" applyFont="1" applyBorder="1" applyAlignment="1">
      <alignment horizontal="left" vertical="center" wrapText="1"/>
    </xf>
    <xf numFmtId="0" fontId="9" fillId="0" borderId="2" xfId="4" applyFont="1" applyBorder="1" applyAlignment="1">
      <alignment horizontal="left" vertical="center" wrapText="1"/>
    </xf>
    <xf numFmtId="0" fontId="25" fillId="0" borderId="1" xfId="4" applyFont="1" applyBorder="1" applyAlignment="1">
      <alignment vertical="center" wrapText="1"/>
    </xf>
    <xf numFmtId="0" fontId="25" fillId="0" borderId="1" xfId="4" applyFont="1" applyBorder="1" applyAlignment="1">
      <alignment horizontal="center" vertical="center" wrapText="1"/>
    </xf>
    <xf numFmtId="0" fontId="9" fillId="0" borderId="1" xfId="4" applyFont="1" applyBorder="1" applyAlignment="1">
      <alignment vertical="center" wrapText="1"/>
    </xf>
    <xf numFmtId="0" fontId="9" fillId="0" borderId="1" xfId="4" applyFont="1" applyBorder="1" applyAlignment="1">
      <alignment horizontal="center" vertical="center" wrapText="1"/>
    </xf>
    <xf numFmtId="0" fontId="25" fillId="0" borderId="20" xfId="4" applyFont="1" applyBorder="1" applyAlignment="1">
      <alignment horizontal="center" vertical="center" wrapText="1"/>
    </xf>
    <xf numFmtId="0" fontId="25" fillId="0" borderId="19" xfId="4" applyFont="1" applyBorder="1" applyAlignment="1">
      <alignment horizontal="center" vertical="center" wrapText="1"/>
    </xf>
    <xf numFmtId="0" fontId="25" fillId="0" borderId="2" xfId="4" applyFont="1" applyBorder="1" applyAlignment="1">
      <alignment horizontal="center" vertical="center" wrapText="1"/>
    </xf>
    <xf numFmtId="0" fontId="25" fillId="0" borderId="20" xfId="4" applyFont="1" applyBorder="1" applyAlignment="1">
      <alignment horizontal="left" vertical="center" wrapText="1"/>
    </xf>
    <xf numFmtId="0" fontId="25" fillId="0" borderId="19" xfId="4" applyFont="1" applyBorder="1" applyAlignment="1">
      <alignment horizontal="left" vertical="center" wrapText="1"/>
    </xf>
    <xf numFmtId="0" fontId="25" fillId="0" borderId="2" xfId="4" applyFont="1" applyBorder="1" applyAlignment="1">
      <alignment horizontal="left" vertical="center" wrapText="1"/>
    </xf>
    <xf numFmtId="0" fontId="24" fillId="0" borderId="0" xfId="4" applyFont="1" applyAlignment="1">
      <alignment horizontal="center"/>
    </xf>
    <xf numFmtId="0" fontId="25" fillId="0" borderId="0" xfId="4" applyFont="1" applyAlignment="1">
      <alignment horizontal="left" vertical="center" wrapText="1"/>
    </xf>
    <xf numFmtId="0" fontId="24" fillId="0" borderId="0" xfId="4" applyFont="1" applyAlignment="1">
      <alignment horizontal="center" vertical="center"/>
    </xf>
    <xf numFmtId="0" fontId="24" fillId="0" borderId="0" xfId="4" applyFont="1" applyAlignment="1">
      <alignment horizontal="left" vertical="center"/>
    </xf>
    <xf numFmtId="0" fontId="25" fillId="0" borderId="0" xfId="4" applyFont="1" applyBorder="1" applyAlignment="1">
      <alignment horizontal="left" vertical="center" wrapText="1"/>
    </xf>
    <xf numFmtId="0" fontId="25" fillId="0" borderId="0" xfId="4" applyFont="1" applyAlignment="1">
      <alignment horizontal="left" vertical="center"/>
    </xf>
    <xf numFmtId="0" fontId="24" fillId="0" borderId="0" xfId="4" applyFont="1" applyAlignment="1">
      <alignment horizontal="center" wrapText="1"/>
    </xf>
    <xf numFmtId="0" fontId="4" fillId="0" borderId="1" xfId="4" applyFont="1" applyBorder="1" applyAlignment="1">
      <alignment horizontal="center" wrapText="1"/>
    </xf>
    <xf numFmtId="2" fontId="3" fillId="0" borderId="2" xfId="0" applyNumberFormat="1" applyFont="1" applyFill="1" applyBorder="1" applyAlignment="1">
      <alignment vertical="center"/>
    </xf>
  </cellXfs>
  <cellStyles count="6">
    <cellStyle name="Hipersaitas" xfId="5" builtinId="8"/>
    <cellStyle name="Įprastas" xfId="0" builtinId="0"/>
    <cellStyle name="Įprastas 2" xfId="4"/>
    <cellStyle name="Kablelis" xfId="1" builtinId="3"/>
    <cellStyle name="Paprastas 2 2" xfId="2"/>
    <cellStyle name="Procentai" xfId="3" builtinId="5"/>
  </cellStyles>
  <dxfs count="0"/>
  <tableStyles count="0" defaultTableStyle="TableStyleMedium2" defaultPivotStyle="PivotStyleMedium9"/>
  <colors>
    <mruColors>
      <color rgb="FFFFFFCC"/>
      <color rgb="FFFFFF99"/>
      <color rgb="FF000000"/>
      <color rgb="FFCCFFFF"/>
      <color rgb="FF94FF6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25</xdr:col>
      <xdr:colOff>447675</xdr:colOff>
      <xdr:row>124</xdr:row>
      <xdr:rowOff>0</xdr:rowOff>
    </xdr:from>
    <xdr:ext cx="184731" cy="264560"/>
    <xdr:sp macro="" textlink="">
      <xdr:nvSpPr>
        <xdr:cNvPr id="2" name="TextBox 1"/>
        <xdr:cNvSpPr txBox="1"/>
      </xdr:nvSpPr>
      <xdr:spPr>
        <a:xfrm>
          <a:off x="18516600" y="19269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25</xdr:col>
      <xdr:colOff>447675</xdr:colOff>
      <xdr:row>124</xdr:row>
      <xdr:rowOff>514350</xdr:rowOff>
    </xdr:from>
    <xdr:ext cx="184731" cy="264560"/>
    <xdr:sp macro="" textlink="">
      <xdr:nvSpPr>
        <xdr:cNvPr id="3" name="TextBox 2"/>
        <xdr:cNvSpPr txBox="1"/>
      </xdr:nvSpPr>
      <xdr:spPr>
        <a:xfrm>
          <a:off x="19716750" y="6031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19</xdr:col>
      <xdr:colOff>0</xdr:colOff>
      <xdr:row>41</xdr:row>
      <xdr:rowOff>0</xdr:rowOff>
    </xdr:from>
    <xdr:ext cx="184731" cy="264560"/>
    <xdr:sp macro="" textlink="">
      <xdr:nvSpPr>
        <xdr:cNvPr id="2" name="TextBox 1"/>
        <xdr:cNvSpPr txBox="1"/>
      </xdr:nvSpPr>
      <xdr:spPr>
        <a:xfrm>
          <a:off x="15821025" y="19469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19</xdr:col>
      <xdr:colOff>0</xdr:colOff>
      <xdr:row>44</xdr:row>
      <xdr:rowOff>0</xdr:rowOff>
    </xdr:from>
    <xdr:ext cx="184731" cy="264560"/>
    <xdr:sp macro="" textlink="">
      <xdr:nvSpPr>
        <xdr:cNvPr id="3" name="TextBox 2"/>
        <xdr:cNvSpPr txBox="1"/>
      </xdr:nvSpPr>
      <xdr:spPr>
        <a:xfrm>
          <a:off x="15821025" y="2076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19</xdr:col>
      <xdr:colOff>0</xdr:colOff>
      <xdr:row>44</xdr:row>
      <xdr:rowOff>0</xdr:rowOff>
    </xdr:from>
    <xdr:ext cx="184731" cy="264560"/>
    <xdr:sp macro="" textlink="">
      <xdr:nvSpPr>
        <xdr:cNvPr id="4" name="TextBox 3"/>
        <xdr:cNvSpPr txBox="1"/>
      </xdr:nvSpPr>
      <xdr:spPr>
        <a:xfrm>
          <a:off x="15821025" y="2076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19</xdr:col>
      <xdr:colOff>0</xdr:colOff>
      <xdr:row>44</xdr:row>
      <xdr:rowOff>0</xdr:rowOff>
    </xdr:from>
    <xdr:ext cx="184731" cy="264560"/>
    <xdr:sp macro="" textlink="">
      <xdr:nvSpPr>
        <xdr:cNvPr id="5" name="TextBox 4"/>
        <xdr:cNvSpPr txBox="1"/>
      </xdr:nvSpPr>
      <xdr:spPr>
        <a:xfrm>
          <a:off x="15821025" y="2076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19</xdr:col>
      <xdr:colOff>0</xdr:colOff>
      <xdr:row>44</xdr:row>
      <xdr:rowOff>0</xdr:rowOff>
    </xdr:from>
    <xdr:ext cx="184731" cy="264560"/>
    <xdr:sp macro="" textlink="">
      <xdr:nvSpPr>
        <xdr:cNvPr id="6" name="TextBox 5"/>
        <xdr:cNvSpPr txBox="1"/>
      </xdr:nvSpPr>
      <xdr:spPr>
        <a:xfrm>
          <a:off x="15821025" y="2076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19</xdr:col>
      <xdr:colOff>0</xdr:colOff>
      <xdr:row>44</xdr:row>
      <xdr:rowOff>0</xdr:rowOff>
    </xdr:from>
    <xdr:ext cx="184731" cy="264560"/>
    <xdr:sp macro="" textlink="">
      <xdr:nvSpPr>
        <xdr:cNvPr id="7" name="TextBox 6"/>
        <xdr:cNvSpPr txBox="1"/>
      </xdr:nvSpPr>
      <xdr:spPr>
        <a:xfrm>
          <a:off x="15821025" y="2076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19</xdr:col>
      <xdr:colOff>0</xdr:colOff>
      <xdr:row>44</xdr:row>
      <xdr:rowOff>0</xdr:rowOff>
    </xdr:from>
    <xdr:ext cx="184731" cy="264560"/>
    <xdr:sp macro="" textlink="">
      <xdr:nvSpPr>
        <xdr:cNvPr id="8" name="TextBox 7"/>
        <xdr:cNvSpPr txBox="1"/>
      </xdr:nvSpPr>
      <xdr:spPr>
        <a:xfrm>
          <a:off x="15821025" y="2076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19</xdr:col>
      <xdr:colOff>0</xdr:colOff>
      <xdr:row>44</xdr:row>
      <xdr:rowOff>0</xdr:rowOff>
    </xdr:from>
    <xdr:ext cx="184731" cy="264560"/>
    <xdr:sp macro="" textlink="">
      <xdr:nvSpPr>
        <xdr:cNvPr id="9" name="TextBox 8"/>
        <xdr:cNvSpPr txBox="1"/>
      </xdr:nvSpPr>
      <xdr:spPr>
        <a:xfrm>
          <a:off x="15821025" y="2076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19</xdr:col>
      <xdr:colOff>0</xdr:colOff>
      <xdr:row>44</xdr:row>
      <xdr:rowOff>0</xdr:rowOff>
    </xdr:from>
    <xdr:ext cx="184731" cy="264560"/>
    <xdr:sp macro="" textlink="">
      <xdr:nvSpPr>
        <xdr:cNvPr id="10" name="TextBox 9"/>
        <xdr:cNvSpPr txBox="1"/>
      </xdr:nvSpPr>
      <xdr:spPr>
        <a:xfrm>
          <a:off x="15821025" y="2076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19</xdr:col>
      <xdr:colOff>0</xdr:colOff>
      <xdr:row>44</xdr:row>
      <xdr:rowOff>0</xdr:rowOff>
    </xdr:from>
    <xdr:ext cx="184731" cy="264560"/>
    <xdr:sp macro="" textlink="">
      <xdr:nvSpPr>
        <xdr:cNvPr id="11" name="TextBox 10"/>
        <xdr:cNvSpPr txBox="1"/>
      </xdr:nvSpPr>
      <xdr:spPr>
        <a:xfrm>
          <a:off x="15821025" y="2076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19</xdr:col>
      <xdr:colOff>0</xdr:colOff>
      <xdr:row>44</xdr:row>
      <xdr:rowOff>0</xdr:rowOff>
    </xdr:from>
    <xdr:ext cx="184731" cy="264560"/>
    <xdr:sp macro="" textlink="">
      <xdr:nvSpPr>
        <xdr:cNvPr id="12" name="TextBox 11"/>
        <xdr:cNvSpPr txBox="1"/>
      </xdr:nvSpPr>
      <xdr:spPr>
        <a:xfrm>
          <a:off x="15821025" y="2076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21</xdr:col>
      <xdr:colOff>0</xdr:colOff>
      <xdr:row>45</xdr:row>
      <xdr:rowOff>514350</xdr:rowOff>
    </xdr:from>
    <xdr:ext cx="184731" cy="264560"/>
    <xdr:sp macro="" textlink="">
      <xdr:nvSpPr>
        <xdr:cNvPr id="2" name="TextBox 1"/>
        <xdr:cNvSpPr txBox="1"/>
      </xdr:nvSpPr>
      <xdr:spPr>
        <a:xfrm>
          <a:off x="24431625" y="5767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21</xdr:col>
      <xdr:colOff>0</xdr:colOff>
      <xdr:row>48</xdr:row>
      <xdr:rowOff>0</xdr:rowOff>
    </xdr:from>
    <xdr:ext cx="184731" cy="264560"/>
    <xdr:sp macro="" textlink="">
      <xdr:nvSpPr>
        <xdr:cNvPr id="3" name="TextBox 2"/>
        <xdr:cNvSpPr txBox="1"/>
      </xdr:nvSpPr>
      <xdr:spPr>
        <a:xfrm>
          <a:off x="24431625" y="59597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21</xdr:col>
      <xdr:colOff>0</xdr:colOff>
      <xdr:row>48</xdr:row>
      <xdr:rowOff>514350</xdr:rowOff>
    </xdr:from>
    <xdr:ext cx="184731" cy="264560"/>
    <xdr:sp macro="" textlink="">
      <xdr:nvSpPr>
        <xdr:cNvPr id="4" name="TextBox 3"/>
        <xdr:cNvSpPr txBox="1"/>
      </xdr:nvSpPr>
      <xdr:spPr>
        <a:xfrm>
          <a:off x="24431625" y="59921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21</xdr:col>
      <xdr:colOff>0</xdr:colOff>
      <xdr:row>49</xdr:row>
      <xdr:rowOff>514350</xdr:rowOff>
    </xdr:from>
    <xdr:ext cx="184731" cy="264560"/>
    <xdr:sp macro="" textlink="">
      <xdr:nvSpPr>
        <xdr:cNvPr id="5" name="TextBox 4"/>
        <xdr:cNvSpPr txBox="1"/>
      </xdr:nvSpPr>
      <xdr:spPr>
        <a:xfrm>
          <a:off x="24431625" y="60245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21</xdr:col>
      <xdr:colOff>0</xdr:colOff>
      <xdr:row>50</xdr:row>
      <xdr:rowOff>514350</xdr:rowOff>
    </xdr:from>
    <xdr:ext cx="184731" cy="264560"/>
    <xdr:sp macro="" textlink="">
      <xdr:nvSpPr>
        <xdr:cNvPr id="6" name="TextBox 5"/>
        <xdr:cNvSpPr txBox="1"/>
      </xdr:nvSpPr>
      <xdr:spPr>
        <a:xfrm>
          <a:off x="24431625" y="60569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21</xdr:col>
      <xdr:colOff>0</xdr:colOff>
      <xdr:row>51</xdr:row>
      <xdr:rowOff>0</xdr:rowOff>
    </xdr:from>
    <xdr:ext cx="184731" cy="264560"/>
    <xdr:sp macro="" textlink="">
      <xdr:nvSpPr>
        <xdr:cNvPr id="7" name="TextBox 6"/>
        <xdr:cNvSpPr txBox="1"/>
      </xdr:nvSpPr>
      <xdr:spPr>
        <a:xfrm>
          <a:off x="24431625" y="60569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21</xdr:col>
      <xdr:colOff>0</xdr:colOff>
      <xdr:row>51</xdr:row>
      <xdr:rowOff>0</xdr:rowOff>
    </xdr:from>
    <xdr:ext cx="184731" cy="264560"/>
    <xdr:sp macro="" textlink="">
      <xdr:nvSpPr>
        <xdr:cNvPr id="8" name="TextBox 7"/>
        <xdr:cNvSpPr txBox="1"/>
      </xdr:nvSpPr>
      <xdr:spPr>
        <a:xfrm>
          <a:off x="24431625" y="60893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21</xdr:col>
      <xdr:colOff>0</xdr:colOff>
      <xdr:row>51</xdr:row>
      <xdr:rowOff>514350</xdr:rowOff>
    </xdr:from>
    <xdr:ext cx="184731" cy="264560"/>
    <xdr:sp macro="" textlink="">
      <xdr:nvSpPr>
        <xdr:cNvPr id="9" name="TextBox 8"/>
        <xdr:cNvSpPr txBox="1"/>
      </xdr:nvSpPr>
      <xdr:spPr>
        <a:xfrm>
          <a:off x="24431625" y="6121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21</xdr:col>
      <xdr:colOff>0</xdr:colOff>
      <xdr:row>52</xdr:row>
      <xdr:rowOff>514350</xdr:rowOff>
    </xdr:from>
    <xdr:ext cx="184731" cy="264560"/>
    <xdr:sp macro="" textlink="">
      <xdr:nvSpPr>
        <xdr:cNvPr id="10" name="TextBox 9"/>
        <xdr:cNvSpPr txBox="1"/>
      </xdr:nvSpPr>
      <xdr:spPr>
        <a:xfrm>
          <a:off x="24431625" y="6154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21</xdr:col>
      <xdr:colOff>0</xdr:colOff>
      <xdr:row>53</xdr:row>
      <xdr:rowOff>514350</xdr:rowOff>
    </xdr:from>
    <xdr:ext cx="184731" cy="264560"/>
    <xdr:sp macro="" textlink="">
      <xdr:nvSpPr>
        <xdr:cNvPr id="11" name="TextBox 10"/>
        <xdr:cNvSpPr txBox="1"/>
      </xdr:nvSpPr>
      <xdr:spPr>
        <a:xfrm>
          <a:off x="24431625" y="6186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10</xdr:col>
      <xdr:colOff>0</xdr:colOff>
      <xdr:row>127</xdr:row>
      <xdr:rowOff>514350</xdr:rowOff>
    </xdr:from>
    <xdr:ext cx="184731" cy="264560"/>
    <xdr:sp macro="" textlink="">
      <xdr:nvSpPr>
        <xdr:cNvPr id="2" name="TextBox 1"/>
        <xdr:cNvSpPr txBox="1"/>
      </xdr:nvSpPr>
      <xdr:spPr>
        <a:xfrm>
          <a:off x="7658100" y="101669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10</xdr:col>
      <xdr:colOff>0</xdr:colOff>
      <xdr:row>127</xdr:row>
      <xdr:rowOff>0</xdr:rowOff>
    </xdr:from>
    <xdr:ext cx="184731" cy="264560"/>
    <xdr:sp macro="" textlink="">
      <xdr:nvSpPr>
        <xdr:cNvPr id="3" name="TextBox 2"/>
        <xdr:cNvSpPr txBox="1"/>
      </xdr:nvSpPr>
      <xdr:spPr>
        <a:xfrm>
          <a:off x="19716750" y="3433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10</xdr:col>
      <xdr:colOff>0</xdr:colOff>
      <xdr:row>127</xdr:row>
      <xdr:rowOff>514350</xdr:rowOff>
    </xdr:from>
    <xdr:ext cx="184731" cy="264560"/>
    <xdr:sp macro="" textlink="">
      <xdr:nvSpPr>
        <xdr:cNvPr id="4" name="TextBox 3"/>
        <xdr:cNvSpPr txBox="1"/>
      </xdr:nvSpPr>
      <xdr:spPr>
        <a:xfrm>
          <a:off x="19716750" y="34661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11</xdr:col>
      <xdr:colOff>0</xdr:colOff>
      <xdr:row>127</xdr:row>
      <xdr:rowOff>514350</xdr:rowOff>
    </xdr:from>
    <xdr:ext cx="184731" cy="264560"/>
    <xdr:sp macro="" textlink="">
      <xdr:nvSpPr>
        <xdr:cNvPr id="5" name="TextBox 4"/>
        <xdr:cNvSpPr txBox="1"/>
      </xdr:nvSpPr>
      <xdr:spPr>
        <a:xfrm>
          <a:off x="6496050" y="3499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11</xdr:col>
      <xdr:colOff>0</xdr:colOff>
      <xdr:row>127</xdr:row>
      <xdr:rowOff>0</xdr:rowOff>
    </xdr:from>
    <xdr:ext cx="184731" cy="264560"/>
    <xdr:sp macro="" textlink="">
      <xdr:nvSpPr>
        <xdr:cNvPr id="6" name="TextBox 5"/>
        <xdr:cNvSpPr txBox="1"/>
      </xdr:nvSpPr>
      <xdr:spPr>
        <a:xfrm>
          <a:off x="6496050" y="3467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11</xdr:col>
      <xdr:colOff>0</xdr:colOff>
      <xdr:row>127</xdr:row>
      <xdr:rowOff>514350</xdr:rowOff>
    </xdr:from>
    <xdr:ext cx="184731" cy="264560"/>
    <xdr:sp macro="" textlink="">
      <xdr:nvSpPr>
        <xdr:cNvPr id="7" name="TextBox 6"/>
        <xdr:cNvSpPr txBox="1"/>
      </xdr:nvSpPr>
      <xdr:spPr>
        <a:xfrm>
          <a:off x="6496050" y="3499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12</xdr:col>
      <xdr:colOff>0</xdr:colOff>
      <xdr:row>127</xdr:row>
      <xdr:rowOff>514350</xdr:rowOff>
    </xdr:from>
    <xdr:ext cx="184731" cy="264560"/>
    <xdr:sp macro="" textlink="">
      <xdr:nvSpPr>
        <xdr:cNvPr id="8" name="TextBox 7"/>
        <xdr:cNvSpPr txBox="1"/>
      </xdr:nvSpPr>
      <xdr:spPr>
        <a:xfrm>
          <a:off x="6496050" y="3499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12</xdr:col>
      <xdr:colOff>0</xdr:colOff>
      <xdr:row>127</xdr:row>
      <xdr:rowOff>0</xdr:rowOff>
    </xdr:from>
    <xdr:ext cx="184731" cy="264560"/>
    <xdr:sp macro="" textlink="">
      <xdr:nvSpPr>
        <xdr:cNvPr id="9" name="TextBox 8"/>
        <xdr:cNvSpPr txBox="1"/>
      </xdr:nvSpPr>
      <xdr:spPr>
        <a:xfrm>
          <a:off x="6496050" y="3467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12</xdr:col>
      <xdr:colOff>0</xdr:colOff>
      <xdr:row>127</xdr:row>
      <xdr:rowOff>514350</xdr:rowOff>
    </xdr:from>
    <xdr:ext cx="184731" cy="264560"/>
    <xdr:sp macro="" textlink="">
      <xdr:nvSpPr>
        <xdr:cNvPr id="10" name="TextBox 9"/>
        <xdr:cNvSpPr txBox="1"/>
      </xdr:nvSpPr>
      <xdr:spPr>
        <a:xfrm>
          <a:off x="6496050" y="3499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13</xdr:col>
      <xdr:colOff>0</xdr:colOff>
      <xdr:row>127</xdr:row>
      <xdr:rowOff>514350</xdr:rowOff>
    </xdr:from>
    <xdr:ext cx="184731" cy="264560"/>
    <xdr:sp macro="" textlink="">
      <xdr:nvSpPr>
        <xdr:cNvPr id="11" name="TextBox 10"/>
        <xdr:cNvSpPr txBox="1"/>
      </xdr:nvSpPr>
      <xdr:spPr>
        <a:xfrm>
          <a:off x="6496050" y="3499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13</xdr:col>
      <xdr:colOff>0</xdr:colOff>
      <xdr:row>127</xdr:row>
      <xdr:rowOff>0</xdr:rowOff>
    </xdr:from>
    <xdr:ext cx="184731" cy="264560"/>
    <xdr:sp macro="" textlink="">
      <xdr:nvSpPr>
        <xdr:cNvPr id="12" name="TextBox 11"/>
        <xdr:cNvSpPr txBox="1"/>
      </xdr:nvSpPr>
      <xdr:spPr>
        <a:xfrm>
          <a:off x="6496050" y="3467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13</xdr:col>
      <xdr:colOff>0</xdr:colOff>
      <xdr:row>127</xdr:row>
      <xdr:rowOff>514350</xdr:rowOff>
    </xdr:from>
    <xdr:ext cx="184731" cy="264560"/>
    <xdr:sp macro="" textlink="">
      <xdr:nvSpPr>
        <xdr:cNvPr id="13" name="TextBox 12"/>
        <xdr:cNvSpPr txBox="1"/>
      </xdr:nvSpPr>
      <xdr:spPr>
        <a:xfrm>
          <a:off x="6496050" y="3499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14</xdr:col>
      <xdr:colOff>0</xdr:colOff>
      <xdr:row>127</xdr:row>
      <xdr:rowOff>514350</xdr:rowOff>
    </xdr:from>
    <xdr:ext cx="184731" cy="264560"/>
    <xdr:sp macro="" textlink="">
      <xdr:nvSpPr>
        <xdr:cNvPr id="14" name="TextBox 13"/>
        <xdr:cNvSpPr txBox="1"/>
      </xdr:nvSpPr>
      <xdr:spPr>
        <a:xfrm>
          <a:off x="6496050" y="3499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14</xdr:col>
      <xdr:colOff>0</xdr:colOff>
      <xdr:row>127</xdr:row>
      <xdr:rowOff>0</xdr:rowOff>
    </xdr:from>
    <xdr:ext cx="184731" cy="264560"/>
    <xdr:sp macro="" textlink="">
      <xdr:nvSpPr>
        <xdr:cNvPr id="15" name="TextBox 14"/>
        <xdr:cNvSpPr txBox="1"/>
      </xdr:nvSpPr>
      <xdr:spPr>
        <a:xfrm>
          <a:off x="6496050" y="3467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14</xdr:col>
      <xdr:colOff>0</xdr:colOff>
      <xdr:row>127</xdr:row>
      <xdr:rowOff>514350</xdr:rowOff>
    </xdr:from>
    <xdr:ext cx="184731" cy="264560"/>
    <xdr:sp macro="" textlink="">
      <xdr:nvSpPr>
        <xdr:cNvPr id="16" name="TextBox 15"/>
        <xdr:cNvSpPr txBox="1"/>
      </xdr:nvSpPr>
      <xdr:spPr>
        <a:xfrm>
          <a:off x="6496050" y="3499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15</xdr:col>
      <xdr:colOff>0</xdr:colOff>
      <xdr:row>127</xdr:row>
      <xdr:rowOff>514350</xdr:rowOff>
    </xdr:from>
    <xdr:ext cx="184731" cy="264560"/>
    <xdr:sp macro="" textlink="">
      <xdr:nvSpPr>
        <xdr:cNvPr id="17" name="TextBox 16"/>
        <xdr:cNvSpPr txBox="1"/>
      </xdr:nvSpPr>
      <xdr:spPr>
        <a:xfrm>
          <a:off x="6496050" y="3499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15</xdr:col>
      <xdr:colOff>0</xdr:colOff>
      <xdr:row>127</xdr:row>
      <xdr:rowOff>0</xdr:rowOff>
    </xdr:from>
    <xdr:ext cx="184731" cy="264560"/>
    <xdr:sp macro="" textlink="">
      <xdr:nvSpPr>
        <xdr:cNvPr id="18" name="TextBox 17"/>
        <xdr:cNvSpPr txBox="1"/>
      </xdr:nvSpPr>
      <xdr:spPr>
        <a:xfrm>
          <a:off x="6496050" y="3467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15</xdr:col>
      <xdr:colOff>0</xdr:colOff>
      <xdr:row>127</xdr:row>
      <xdr:rowOff>514350</xdr:rowOff>
    </xdr:from>
    <xdr:ext cx="184731" cy="264560"/>
    <xdr:sp macro="" textlink="">
      <xdr:nvSpPr>
        <xdr:cNvPr id="19" name="TextBox 18"/>
        <xdr:cNvSpPr txBox="1"/>
      </xdr:nvSpPr>
      <xdr:spPr>
        <a:xfrm>
          <a:off x="6496050" y="3499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16</xdr:col>
      <xdr:colOff>0</xdr:colOff>
      <xdr:row>127</xdr:row>
      <xdr:rowOff>514350</xdr:rowOff>
    </xdr:from>
    <xdr:ext cx="184731" cy="264560"/>
    <xdr:sp macro="" textlink="">
      <xdr:nvSpPr>
        <xdr:cNvPr id="20" name="TextBox 19"/>
        <xdr:cNvSpPr txBox="1"/>
      </xdr:nvSpPr>
      <xdr:spPr>
        <a:xfrm>
          <a:off x="6496050" y="3499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16</xdr:col>
      <xdr:colOff>0</xdr:colOff>
      <xdr:row>127</xdr:row>
      <xdr:rowOff>0</xdr:rowOff>
    </xdr:from>
    <xdr:ext cx="184731" cy="264560"/>
    <xdr:sp macro="" textlink="">
      <xdr:nvSpPr>
        <xdr:cNvPr id="21" name="TextBox 20"/>
        <xdr:cNvSpPr txBox="1"/>
      </xdr:nvSpPr>
      <xdr:spPr>
        <a:xfrm>
          <a:off x="6496050" y="3467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16</xdr:col>
      <xdr:colOff>0</xdr:colOff>
      <xdr:row>127</xdr:row>
      <xdr:rowOff>514350</xdr:rowOff>
    </xdr:from>
    <xdr:ext cx="184731" cy="264560"/>
    <xdr:sp macro="" textlink="">
      <xdr:nvSpPr>
        <xdr:cNvPr id="22" name="TextBox 21"/>
        <xdr:cNvSpPr txBox="1"/>
      </xdr:nvSpPr>
      <xdr:spPr>
        <a:xfrm>
          <a:off x="6496050" y="3499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17</xdr:col>
      <xdr:colOff>0</xdr:colOff>
      <xdr:row>127</xdr:row>
      <xdr:rowOff>514350</xdr:rowOff>
    </xdr:from>
    <xdr:ext cx="184731" cy="264560"/>
    <xdr:sp macro="" textlink="">
      <xdr:nvSpPr>
        <xdr:cNvPr id="23" name="TextBox 22"/>
        <xdr:cNvSpPr txBox="1"/>
      </xdr:nvSpPr>
      <xdr:spPr>
        <a:xfrm>
          <a:off x="6496050" y="3499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17</xdr:col>
      <xdr:colOff>0</xdr:colOff>
      <xdr:row>127</xdr:row>
      <xdr:rowOff>0</xdr:rowOff>
    </xdr:from>
    <xdr:ext cx="184731" cy="264560"/>
    <xdr:sp macro="" textlink="">
      <xdr:nvSpPr>
        <xdr:cNvPr id="24" name="TextBox 23"/>
        <xdr:cNvSpPr txBox="1"/>
      </xdr:nvSpPr>
      <xdr:spPr>
        <a:xfrm>
          <a:off x="6496050" y="3467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17</xdr:col>
      <xdr:colOff>0</xdr:colOff>
      <xdr:row>127</xdr:row>
      <xdr:rowOff>514350</xdr:rowOff>
    </xdr:from>
    <xdr:ext cx="184731" cy="264560"/>
    <xdr:sp macro="" textlink="">
      <xdr:nvSpPr>
        <xdr:cNvPr id="25" name="TextBox 24"/>
        <xdr:cNvSpPr txBox="1"/>
      </xdr:nvSpPr>
      <xdr:spPr>
        <a:xfrm>
          <a:off x="6496050" y="3499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18</xdr:col>
      <xdr:colOff>0</xdr:colOff>
      <xdr:row>127</xdr:row>
      <xdr:rowOff>514350</xdr:rowOff>
    </xdr:from>
    <xdr:ext cx="184731" cy="264560"/>
    <xdr:sp macro="" textlink="">
      <xdr:nvSpPr>
        <xdr:cNvPr id="26" name="TextBox 25"/>
        <xdr:cNvSpPr txBox="1"/>
      </xdr:nvSpPr>
      <xdr:spPr>
        <a:xfrm>
          <a:off x="6496050" y="3499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18</xdr:col>
      <xdr:colOff>0</xdr:colOff>
      <xdr:row>127</xdr:row>
      <xdr:rowOff>0</xdr:rowOff>
    </xdr:from>
    <xdr:ext cx="184731" cy="264560"/>
    <xdr:sp macro="" textlink="">
      <xdr:nvSpPr>
        <xdr:cNvPr id="27" name="TextBox 26"/>
        <xdr:cNvSpPr txBox="1"/>
      </xdr:nvSpPr>
      <xdr:spPr>
        <a:xfrm>
          <a:off x="6496050" y="3467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18</xdr:col>
      <xdr:colOff>0</xdr:colOff>
      <xdr:row>127</xdr:row>
      <xdr:rowOff>514350</xdr:rowOff>
    </xdr:from>
    <xdr:ext cx="184731" cy="264560"/>
    <xdr:sp macro="" textlink="">
      <xdr:nvSpPr>
        <xdr:cNvPr id="28" name="TextBox 27"/>
        <xdr:cNvSpPr txBox="1"/>
      </xdr:nvSpPr>
      <xdr:spPr>
        <a:xfrm>
          <a:off x="6496050" y="3499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19</xdr:col>
      <xdr:colOff>0</xdr:colOff>
      <xdr:row>127</xdr:row>
      <xdr:rowOff>514350</xdr:rowOff>
    </xdr:from>
    <xdr:ext cx="184731" cy="264560"/>
    <xdr:sp macro="" textlink="">
      <xdr:nvSpPr>
        <xdr:cNvPr id="29" name="TextBox 28"/>
        <xdr:cNvSpPr txBox="1"/>
      </xdr:nvSpPr>
      <xdr:spPr>
        <a:xfrm>
          <a:off x="6496050" y="3499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19</xdr:col>
      <xdr:colOff>0</xdr:colOff>
      <xdr:row>127</xdr:row>
      <xdr:rowOff>0</xdr:rowOff>
    </xdr:from>
    <xdr:ext cx="184731" cy="264560"/>
    <xdr:sp macro="" textlink="">
      <xdr:nvSpPr>
        <xdr:cNvPr id="30" name="TextBox 29"/>
        <xdr:cNvSpPr txBox="1"/>
      </xdr:nvSpPr>
      <xdr:spPr>
        <a:xfrm>
          <a:off x="6496050" y="3467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19</xdr:col>
      <xdr:colOff>0</xdr:colOff>
      <xdr:row>127</xdr:row>
      <xdr:rowOff>514350</xdr:rowOff>
    </xdr:from>
    <xdr:ext cx="184731" cy="264560"/>
    <xdr:sp macro="" textlink="">
      <xdr:nvSpPr>
        <xdr:cNvPr id="31" name="TextBox 30"/>
        <xdr:cNvSpPr txBox="1"/>
      </xdr:nvSpPr>
      <xdr:spPr>
        <a:xfrm>
          <a:off x="6496050" y="3499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20</xdr:col>
      <xdr:colOff>0</xdr:colOff>
      <xdr:row>127</xdr:row>
      <xdr:rowOff>514350</xdr:rowOff>
    </xdr:from>
    <xdr:ext cx="184731" cy="264560"/>
    <xdr:sp macro="" textlink="">
      <xdr:nvSpPr>
        <xdr:cNvPr id="32" name="TextBox 31"/>
        <xdr:cNvSpPr txBox="1"/>
      </xdr:nvSpPr>
      <xdr:spPr>
        <a:xfrm>
          <a:off x="6496050" y="3499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20</xdr:col>
      <xdr:colOff>0</xdr:colOff>
      <xdr:row>127</xdr:row>
      <xdr:rowOff>0</xdr:rowOff>
    </xdr:from>
    <xdr:ext cx="184731" cy="264560"/>
    <xdr:sp macro="" textlink="">
      <xdr:nvSpPr>
        <xdr:cNvPr id="33" name="TextBox 32"/>
        <xdr:cNvSpPr txBox="1"/>
      </xdr:nvSpPr>
      <xdr:spPr>
        <a:xfrm>
          <a:off x="6496050" y="3467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20</xdr:col>
      <xdr:colOff>0</xdr:colOff>
      <xdr:row>127</xdr:row>
      <xdr:rowOff>514350</xdr:rowOff>
    </xdr:from>
    <xdr:ext cx="184731" cy="264560"/>
    <xdr:sp macro="" textlink="">
      <xdr:nvSpPr>
        <xdr:cNvPr id="34" name="TextBox 33"/>
        <xdr:cNvSpPr txBox="1"/>
      </xdr:nvSpPr>
      <xdr:spPr>
        <a:xfrm>
          <a:off x="6496050" y="3499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21</xdr:col>
      <xdr:colOff>0</xdr:colOff>
      <xdr:row>127</xdr:row>
      <xdr:rowOff>514350</xdr:rowOff>
    </xdr:from>
    <xdr:ext cx="184731" cy="264560"/>
    <xdr:sp macro="" textlink="">
      <xdr:nvSpPr>
        <xdr:cNvPr id="35" name="TextBox 34"/>
        <xdr:cNvSpPr txBox="1"/>
      </xdr:nvSpPr>
      <xdr:spPr>
        <a:xfrm>
          <a:off x="6496050" y="3499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21</xdr:col>
      <xdr:colOff>0</xdr:colOff>
      <xdr:row>127</xdr:row>
      <xdr:rowOff>0</xdr:rowOff>
    </xdr:from>
    <xdr:ext cx="184731" cy="264560"/>
    <xdr:sp macro="" textlink="">
      <xdr:nvSpPr>
        <xdr:cNvPr id="36" name="TextBox 35"/>
        <xdr:cNvSpPr txBox="1"/>
      </xdr:nvSpPr>
      <xdr:spPr>
        <a:xfrm>
          <a:off x="6496050" y="34671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21</xdr:col>
      <xdr:colOff>0</xdr:colOff>
      <xdr:row>127</xdr:row>
      <xdr:rowOff>514350</xdr:rowOff>
    </xdr:from>
    <xdr:ext cx="184731" cy="264560"/>
    <xdr:sp macro="" textlink="">
      <xdr:nvSpPr>
        <xdr:cNvPr id="37" name="TextBox 36"/>
        <xdr:cNvSpPr txBox="1"/>
      </xdr:nvSpPr>
      <xdr:spPr>
        <a:xfrm>
          <a:off x="6496050" y="3499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10</xdr:col>
      <xdr:colOff>0</xdr:colOff>
      <xdr:row>128</xdr:row>
      <xdr:rowOff>514350</xdr:rowOff>
    </xdr:from>
    <xdr:ext cx="184731" cy="264560"/>
    <xdr:sp macro="" textlink="">
      <xdr:nvSpPr>
        <xdr:cNvPr id="38" name="TextBox 37"/>
        <xdr:cNvSpPr txBox="1"/>
      </xdr:nvSpPr>
      <xdr:spPr>
        <a:xfrm>
          <a:off x="6496050" y="3499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10</xdr:col>
      <xdr:colOff>0</xdr:colOff>
      <xdr:row>128</xdr:row>
      <xdr:rowOff>514350</xdr:rowOff>
    </xdr:from>
    <xdr:ext cx="184731" cy="264560"/>
    <xdr:sp macro="" textlink="">
      <xdr:nvSpPr>
        <xdr:cNvPr id="39" name="TextBox 38"/>
        <xdr:cNvSpPr txBox="1"/>
      </xdr:nvSpPr>
      <xdr:spPr>
        <a:xfrm>
          <a:off x="6496050" y="3499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11</xdr:col>
      <xdr:colOff>0</xdr:colOff>
      <xdr:row>128</xdr:row>
      <xdr:rowOff>514350</xdr:rowOff>
    </xdr:from>
    <xdr:ext cx="184731" cy="264560"/>
    <xdr:sp macro="" textlink="">
      <xdr:nvSpPr>
        <xdr:cNvPr id="40" name="TextBox 39"/>
        <xdr:cNvSpPr txBox="1"/>
      </xdr:nvSpPr>
      <xdr:spPr>
        <a:xfrm>
          <a:off x="7105650" y="3499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11</xdr:col>
      <xdr:colOff>0</xdr:colOff>
      <xdr:row>128</xdr:row>
      <xdr:rowOff>514350</xdr:rowOff>
    </xdr:from>
    <xdr:ext cx="184731" cy="264560"/>
    <xdr:sp macro="" textlink="">
      <xdr:nvSpPr>
        <xdr:cNvPr id="41" name="TextBox 40"/>
        <xdr:cNvSpPr txBox="1"/>
      </xdr:nvSpPr>
      <xdr:spPr>
        <a:xfrm>
          <a:off x="7105650" y="3499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12</xdr:col>
      <xdr:colOff>0</xdr:colOff>
      <xdr:row>128</xdr:row>
      <xdr:rowOff>514350</xdr:rowOff>
    </xdr:from>
    <xdr:ext cx="184731" cy="264560"/>
    <xdr:sp macro="" textlink="">
      <xdr:nvSpPr>
        <xdr:cNvPr id="42" name="TextBox 41"/>
        <xdr:cNvSpPr txBox="1"/>
      </xdr:nvSpPr>
      <xdr:spPr>
        <a:xfrm>
          <a:off x="8953500" y="3499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12</xdr:col>
      <xdr:colOff>0</xdr:colOff>
      <xdr:row>128</xdr:row>
      <xdr:rowOff>514350</xdr:rowOff>
    </xdr:from>
    <xdr:ext cx="184731" cy="264560"/>
    <xdr:sp macro="" textlink="">
      <xdr:nvSpPr>
        <xdr:cNvPr id="43" name="TextBox 42"/>
        <xdr:cNvSpPr txBox="1"/>
      </xdr:nvSpPr>
      <xdr:spPr>
        <a:xfrm>
          <a:off x="8953500" y="3499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13</xdr:col>
      <xdr:colOff>0</xdr:colOff>
      <xdr:row>128</xdr:row>
      <xdr:rowOff>514350</xdr:rowOff>
    </xdr:from>
    <xdr:ext cx="184731" cy="264560"/>
    <xdr:sp macro="" textlink="">
      <xdr:nvSpPr>
        <xdr:cNvPr id="44" name="TextBox 43"/>
        <xdr:cNvSpPr txBox="1"/>
      </xdr:nvSpPr>
      <xdr:spPr>
        <a:xfrm>
          <a:off x="9563100" y="3499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13</xdr:col>
      <xdr:colOff>0</xdr:colOff>
      <xdr:row>128</xdr:row>
      <xdr:rowOff>514350</xdr:rowOff>
    </xdr:from>
    <xdr:ext cx="184731" cy="264560"/>
    <xdr:sp macro="" textlink="">
      <xdr:nvSpPr>
        <xdr:cNvPr id="45" name="TextBox 44"/>
        <xdr:cNvSpPr txBox="1"/>
      </xdr:nvSpPr>
      <xdr:spPr>
        <a:xfrm>
          <a:off x="9563100" y="3499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14</xdr:col>
      <xdr:colOff>0</xdr:colOff>
      <xdr:row>128</xdr:row>
      <xdr:rowOff>514350</xdr:rowOff>
    </xdr:from>
    <xdr:ext cx="184731" cy="264560"/>
    <xdr:sp macro="" textlink="">
      <xdr:nvSpPr>
        <xdr:cNvPr id="46" name="TextBox 45"/>
        <xdr:cNvSpPr txBox="1"/>
      </xdr:nvSpPr>
      <xdr:spPr>
        <a:xfrm>
          <a:off x="10258425" y="3499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14</xdr:col>
      <xdr:colOff>0</xdr:colOff>
      <xdr:row>128</xdr:row>
      <xdr:rowOff>514350</xdr:rowOff>
    </xdr:from>
    <xdr:ext cx="184731" cy="264560"/>
    <xdr:sp macro="" textlink="">
      <xdr:nvSpPr>
        <xdr:cNvPr id="47" name="TextBox 46"/>
        <xdr:cNvSpPr txBox="1"/>
      </xdr:nvSpPr>
      <xdr:spPr>
        <a:xfrm>
          <a:off x="10258425" y="3499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15</xdr:col>
      <xdr:colOff>0</xdr:colOff>
      <xdr:row>128</xdr:row>
      <xdr:rowOff>514350</xdr:rowOff>
    </xdr:from>
    <xdr:ext cx="184731" cy="264560"/>
    <xdr:sp macro="" textlink="">
      <xdr:nvSpPr>
        <xdr:cNvPr id="48" name="TextBox 47"/>
        <xdr:cNvSpPr txBox="1"/>
      </xdr:nvSpPr>
      <xdr:spPr>
        <a:xfrm>
          <a:off x="12068175" y="3499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15</xdr:col>
      <xdr:colOff>0</xdr:colOff>
      <xdr:row>128</xdr:row>
      <xdr:rowOff>514350</xdr:rowOff>
    </xdr:from>
    <xdr:ext cx="184731" cy="264560"/>
    <xdr:sp macro="" textlink="">
      <xdr:nvSpPr>
        <xdr:cNvPr id="49" name="TextBox 48"/>
        <xdr:cNvSpPr txBox="1"/>
      </xdr:nvSpPr>
      <xdr:spPr>
        <a:xfrm>
          <a:off x="12068175" y="3499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16</xdr:col>
      <xdr:colOff>0</xdr:colOff>
      <xdr:row>128</xdr:row>
      <xdr:rowOff>514350</xdr:rowOff>
    </xdr:from>
    <xdr:ext cx="184731" cy="264560"/>
    <xdr:sp macro="" textlink="">
      <xdr:nvSpPr>
        <xdr:cNvPr id="50" name="TextBox 49"/>
        <xdr:cNvSpPr txBox="1"/>
      </xdr:nvSpPr>
      <xdr:spPr>
        <a:xfrm>
          <a:off x="12677775" y="3499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16</xdr:col>
      <xdr:colOff>0</xdr:colOff>
      <xdr:row>128</xdr:row>
      <xdr:rowOff>514350</xdr:rowOff>
    </xdr:from>
    <xdr:ext cx="184731" cy="264560"/>
    <xdr:sp macro="" textlink="">
      <xdr:nvSpPr>
        <xdr:cNvPr id="51" name="TextBox 50"/>
        <xdr:cNvSpPr txBox="1"/>
      </xdr:nvSpPr>
      <xdr:spPr>
        <a:xfrm>
          <a:off x="12677775" y="3499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17</xdr:col>
      <xdr:colOff>0</xdr:colOff>
      <xdr:row>128</xdr:row>
      <xdr:rowOff>514350</xdr:rowOff>
    </xdr:from>
    <xdr:ext cx="184731" cy="264560"/>
    <xdr:sp macro="" textlink="">
      <xdr:nvSpPr>
        <xdr:cNvPr id="52" name="TextBox 51"/>
        <xdr:cNvSpPr txBox="1"/>
      </xdr:nvSpPr>
      <xdr:spPr>
        <a:xfrm>
          <a:off x="13287375" y="3499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17</xdr:col>
      <xdr:colOff>0</xdr:colOff>
      <xdr:row>128</xdr:row>
      <xdr:rowOff>514350</xdr:rowOff>
    </xdr:from>
    <xdr:ext cx="184731" cy="264560"/>
    <xdr:sp macro="" textlink="">
      <xdr:nvSpPr>
        <xdr:cNvPr id="53" name="TextBox 52"/>
        <xdr:cNvSpPr txBox="1"/>
      </xdr:nvSpPr>
      <xdr:spPr>
        <a:xfrm>
          <a:off x="13287375" y="3499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18</xdr:col>
      <xdr:colOff>0</xdr:colOff>
      <xdr:row>128</xdr:row>
      <xdr:rowOff>514350</xdr:rowOff>
    </xdr:from>
    <xdr:ext cx="184731" cy="264560"/>
    <xdr:sp macro="" textlink="">
      <xdr:nvSpPr>
        <xdr:cNvPr id="54" name="TextBox 53"/>
        <xdr:cNvSpPr txBox="1"/>
      </xdr:nvSpPr>
      <xdr:spPr>
        <a:xfrm>
          <a:off x="13896975" y="3499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18</xdr:col>
      <xdr:colOff>0</xdr:colOff>
      <xdr:row>128</xdr:row>
      <xdr:rowOff>514350</xdr:rowOff>
    </xdr:from>
    <xdr:ext cx="184731" cy="264560"/>
    <xdr:sp macro="" textlink="">
      <xdr:nvSpPr>
        <xdr:cNvPr id="55" name="TextBox 54"/>
        <xdr:cNvSpPr txBox="1"/>
      </xdr:nvSpPr>
      <xdr:spPr>
        <a:xfrm>
          <a:off x="13896975" y="3499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19</xdr:col>
      <xdr:colOff>0</xdr:colOff>
      <xdr:row>128</xdr:row>
      <xdr:rowOff>514350</xdr:rowOff>
    </xdr:from>
    <xdr:ext cx="184731" cy="264560"/>
    <xdr:sp macro="" textlink="">
      <xdr:nvSpPr>
        <xdr:cNvPr id="56" name="TextBox 55"/>
        <xdr:cNvSpPr txBox="1"/>
      </xdr:nvSpPr>
      <xdr:spPr>
        <a:xfrm>
          <a:off x="14506575" y="3499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19</xdr:col>
      <xdr:colOff>0</xdr:colOff>
      <xdr:row>128</xdr:row>
      <xdr:rowOff>514350</xdr:rowOff>
    </xdr:from>
    <xdr:ext cx="184731" cy="264560"/>
    <xdr:sp macro="" textlink="">
      <xdr:nvSpPr>
        <xdr:cNvPr id="57" name="TextBox 56"/>
        <xdr:cNvSpPr txBox="1"/>
      </xdr:nvSpPr>
      <xdr:spPr>
        <a:xfrm>
          <a:off x="14506575" y="3499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20</xdr:col>
      <xdr:colOff>0</xdr:colOff>
      <xdr:row>128</xdr:row>
      <xdr:rowOff>514350</xdr:rowOff>
    </xdr:from>
    <xdr:ext cx="184731" cy="264560"/>
    <xdr:sp macro="" textlink="">
      <xdr:nvSpPr>
        <xdr:cNvPr id="58" name="TextBox 57"/>
        <xdr:cNvSpPr txBox="1"/>
      </xdr:nvSpPr>
      <xdr:spPr>
        <a:xfrm>
          <a:off x="15116175" y="3499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20</xdr:col>
      <xdr:colOff>0</xdr:colOff>
      <xdr:row>128</xdr:row>
      <xdr:rowOff>514350</xdr:rowOff>
    </xdr:from>
    <xdr:ext cx="184731" cy="264560"/>
    <xdr:sp macro="" textlink="">
      <xdr:nvSpPr>
        <xdr:cNvPr id="59" name="TextBox 58"/>
        <xdr:cNvSpPr txBox="1"/>
      </xdr:nvSpPr>
      <xdr:spPr>
        <a:xfrm>
          <a:off x="15116175" y="3499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21</xdr:col>
      <xdr:colOff>0</xdr:colOff>
      <xdr:row>128</xdr:row>
      <xdr:rowOff>514350</xdr:rowOff>
    </xdr:from>
    <xdr:ext cx="184731" cy="264560"/>
    <xdr:sp macro="" textlink="">
      <xdr:nvSpPr>
        <xdr:cNvPr id="60" name="TextBox 59"/>
        <xdr:cNvSpPr txBox="1"/>
      </xdr:nvSpPr>
      <xdr:spPr>
        <a:xfrm>
          <a:off x="15725775" y="3499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21</xdr:col>
      <xdr:colOff>0</xdr:colOff>
      <xdr:row>128</xdr:row>
      <xdr:rowOff>514350</xdr:rowOff>
    </xdr:from>
    <xdr:ext cx="184731" cy="264560"/>
    <xdr:sp macro="" textlink="">
      <xdr:nvSpPr>
        <xdr:cNvPr id="61" name="TextBox 60"/>
        <xdr:cNvSpPr txBox="1"/>
      </xdr:nvSpPr>
      <xdr:spPr>
        <a:xfrm>
          <a:off x="15725775" y="3499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10</xdr:col>
      <xdr:colOff>0</xdr:colOff>
      <xdr:row>129</xdr:row>
      <xdr:rowOff>0</xdr:rowOff>
    </xdr:from>
    <xdr:ext cx="184731" cy="264560"/>
    <xdr:sp macro="" textlink="">
      <xdr:nvSpPr>
        <xdr:cNvPr id="62" name="TextBox 61"/>
        <xdr:cNvSpPr txBox="1"/>
      </xdr:nvSpPr>
      <xdr:spPr>
        <a:xfrm>
          <a:off x="6496050" y="3499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10</xdr:col>
      <xdr:colOff>0</xdr:colOff>
      <xdr:row>129</xdr:row>
      <xdr:rowOff>0</xdr:rowOff>
    </xdr:from>
    <xdr:ext cx="184731" cy="264560"/>
    <xdr:sp macro="" textlink="">
      <xdr:nvSpPr>
        <xdr:cNvPr id="63" name="TextBox 62"/>
        <xdr:cNvSpPr txBox="1"/>
      </xdr:nvSpPr>
      <xdr:spPr>
        <a:xfrm>
          <a:off x="6496050" y="3499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11</xdr:col>
      <xdr:colOff>0</xdr:colOff>
      <xdr:row>129</xdr:row>
      <xdr:rowOff>0</xdr:rowOff>
    </xdr:from>
    <xdr:ext cx="184731" cy="264560"/>
    <xdr:sp macro="" textlink="">
      <xdr:nvSpPr>
        <xdr:cNvPr id="64" name="TextBox 63"/>
        <xdr:cNvSpPr txBox="1"/>
      </xdr:nvSpPr>
      <xdr:spPr>
        <a:xfrm>
          <a:off x="7105650" y="3499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11</xdr:col>
      <xdr:colOff>0</xdr:colOff>
      <xdr:row>129</xdr:row>
      <xdr:rowOff>0</xdr:rowOff>
    </xdr:from>
    <xdr:ext cx="184731" cy="264560"/>
    <xdr:sp macro="" textlink="">
      <xdr:nvSpPr>
        <xdr:cNvPr id="65" name="TextBox 64"/>
        <xdr:cNvSpPr txBox="1"/>
      </xdr:nvSpPr>
      <xdr:spPr>
        <a:xfrm>
          <a:off x="7105650" y="3499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12</xdr:col>
      <xdr:colOff>0</xdr:colOff>
      <xdr:row>129</xdr:row>
      <xdr:rowOff>0</xdr:rowOff>
    </xdr:from>
    <xdr:ext cx="184731" cy="264560"/>
    <xdr:sp macro="" textlink="">
      <xdr:nvSpPr>
        <xdr:cNvPr id="66" name="TextBox 65"/>
        <xdr:cNvSpPr txBox="1"/>
      </xdr:nvSpPr>
      <xdr:spPr>
        <a:xfrm>
          <a:off x="8953500" y="3499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12</xdr:col>
      <xdr:colOff>0</xdr:colOff>
      <xdr:row>129</xdr:row>
      <xdr:rowOff>0</xdr:rowOff>
    </xdr:from>
    <xdr:ext cx="184731" cy="264560"/>
    <xdr:sp macro="" textlink="">
      <xdr:nvSpPr>
        <xdr:cNvPr id="67" name="TextBox 66"/>
        <xdr:cNvSpPr txBox="1"/>
      </xdr:nvSpPr>
      <xdr:spPr>
        <a:xfrm>
          <a:off x="8953500" y="3499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13</xdr:col>
      <xdr:colOff>0</xdr:colOff>
      <xdr:row>129</xdr:row>
      <xdr:rowOff>0</xdr:rowOff>
    </xdr:from>
    <xdr:ext cx="184731" cy="264560"/>
    <xdr:sp macro="" textlink="">
      <xdr:nvSpPr>
        <xdr:cNvPr id="68" name="TextBox 67"/>
        <xdr:cNvSpPr txBox="1"/>
      </xdr:nvSpPr>
      <xdr:spPr>
        <a:xfrm>
          <a:off x="9563100" y="3499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13</xdr:col>
      <xdr:colOff>0</xdr:colOff>
      <xdr:row>129</xdr:row>
      <xdr:rowOff>0</xdr:rowOff>
    </xdr:from>
    <xdr:ext cx="184731" cy="264560"/>
    <xdr:sp macro="" textlink="">
      <xdr:nvSpPr>
        <xdr:cNvPr id="69" name="TextBox 68"/>
        <xdr:cNvSpPr txBox="1"/>
      </xdr:nvSpPr>
      <xdr:spPr>
        <a:xfrm>
          <a:off x="9563100" y="3499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14</xdr:col>
      <xdr:colOff>0</xdr:colOff>
      <xdr:row>129</xdr:row>
      <xdr:rowOff>0</xdr:rowOff>
    </xdr:from>
    <xdr:ext cx="184731" cy="264560"/>
    <xdr:sp macro="" textlink="">
      <xdr:nvSpPr>
        <xdr:cNvPr id="70" name="TextBox 69"/>
        <xdr:cNvSpPr txBox="1"/>
      </xdr:nvSpPr>
      <xdr:spPr>
        <a:xfrm>
          <a:off x="10258425" y="3499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14</xdr:col>
      <xdr:colOff>0</xdr:colOff>
      <xdr:row>129</xdr:row>
      <xdr:rowOff>0</xdr:rowOff>
    </xdr:from>
    <xdr:ext cx="184731" cy="264560"/>
    <xdr:sp macro="" textlink="">
      <xdr:nvSpPr>
        <xdr:cNvPr id="71" name="TextBox 70"/>
        <xdr:cNvSpPr txBox="1"/>
      </xdr:nvSpPr>
      <xdr:spPr>
        <a:xfrm>
          <a:off x="10258425" y="3499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15</xdr:col>
      <xdr:colOff>0</xdr:colOff>
      <xdr:row>129</xdr:row>
      <xdr:rowOff>0</xdr:rowOff>
    </xdr:from>
    <xdr:ext cx="184731" cy="264560"/>
    <xdr:sp macro="" textlink="">
      <xdr:nvSpPr>
        <xdr:cNvPr id="72" name="TextBox 71"/>
        <xdr:cNvSpPr txBox="1"/>
      </xdr:nvSpPr>
      <xdr:spPr>
        <a:xfrm>
          <a:off x="12068175" y="3499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15</xdr:col>
      <xdr:colOff>0</xdr:colOff>
      <xdr:row>129</xdr:row>
      <xdr:rowOff>0</xdr:rowOff>
    </xdr:from>
    <xdr:ext cx="184731" cy="264560"/>
    <xdr:sp macro="" textlink="">
      <xdr:nvSpPr>
        <xdr:cNvPr id="73" name="TextBox 72"/>
        <xdr:cNvSpPr txBox="1"/>
      </xdr:nvSpPr>
      <xdr:spPr>
        <a:xfrm>
          <a:off x="12068175" y="3499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16</xdr:col>
      <xdr:colOff>0</xdr:colOff>
      <xdr:row>129</xdr:row>
      <xdr:rowOff>0</xdr:rowOff>
    </xdr:from>
    <xdr:ext cx="184731" cy="264560"/>
    <xdr:sp macro="" textlink="">
      <xdr:nvSpPr>
        <xdr:cNvPr id="74" name="TextBox 73"/>
        <xdr:cNvSpPr txBox="1"/>
      </xdr:nvSpPr>
      <xdr:spPr>
        <a:xfrm>
          <a:off x="12677775" y="3499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16</xdr:col>
      <xdr:colOff>0</xdr:colOff>
      <xdr:row>129</xdr:row>
      <xdr:rowOff>0</xdr:rowOff>
    </xdr:from>
    <xdr:ext cx="184731" cy="264560"/>
    <xdr:sp macro="" textlink="">
      <xdr:nvSpPr>
        <xdr:cNvPr id="75" name="TextBox 74"/>
        <xdr:cNvSpPr txBox="1"/>
      </xdr:nvSpPr>
      <xdr:spPr>
        <a:xfrm>
          <a:off x="12677775" y="3499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17</xdr:col>
      <xdr:colOff>0</xdr:colOff>
      <xdr:row>129</xdr:row>
      <xdr:rowOff>0</xdr:rowOff>
    </xdr:from>
    <xdr:ext cx="184731" cy="264560"/>
    <xdr:sp macro="" textlink="">
      <xdr:nvSpPr>
        <xdr:cNvPr id="76" name="TextBox 75"/>
        <xdr:cNvSpPr txBox="1"/>
      </xdr:nvSpPr>
      <xdr:spPr>
        <a:xfrm>
          <a:off x="13287375" y="3499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17</xdr:col>
      <xdr:colOff>0</xdr:colOff>
      <xdr:row>129</xdr:row>
      <xdr:rowOff>0</xdr:rowOff>
    </xdr:from>
    <xdr:ext cx="184731" cy="264560"/>
    <xdr:sp macro="" textlink="">
      <xdr:nvSpPr>
        <xdr:cNvPr id="77" name="TextBox 76"/>
        <xdr:cNvSpPr txBox="1"/>
      </xdr:nvSpPr>
      <xdr:spPr>
        <a:xfrm>
          <a:off x="13287375" y="3499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18</xdr:col>
      <xdr:colOff>0</xdr:colOff>
      <xdr:row>129</xdr:row>
      <xdr:rowOff>0</xdr:rowOff>
    </xdr:from>
    <xdr:ext cx="184731" cy="264560"/>
    <xdr:sp macro="" textlink="">
      <xdr:nvSpPr>
        <xdr:cNvPr id="78" name="TextBox 77"/>
        <xdr:cNvSpPr txBox="1"/>
      </xdr:nvSpPr>
      <xdr:spPr>
        <a:xfrm>
          <a:off x="13896975" y="3499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18</xdr:col>
      <xdr:colOff>0</xdr:colOff>
      <xdr:row>129</xdr:row>
      <xdr:rowOff>0</xdr:rowOff>
    </xdr:from>
    <xdr:ext cx="184731" cy="264560"/>
    <xdr:sp macro="" textlink="">
      <xdr:nvSpPr>
        <xdr:cNvPr id="79" name="TextBox 78"/>
        <xdr:cNvSpPr txBox="1"/>
      </xdr:nvSpPr>
      <xdr:spPr>
        <a:xfrm>
          <a:off x="13896975" y="3499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19</xdr:col>
      <xdr:colOff>0</xdr:colOff>
      <xdr:row>129</xdr:row>
      <xdr:rowOff>0</xdr:rowOff>
    </xdr:from>
    <xdr:ext cx="184731" cy="264560"/>
    <xdr:sp macro="" textlink="">
      <xdr:nvSpPr>
        <xdr:cNvPr id="80" name="TextBox 79"/>
        <xdr:cNvSpPr txBox="1"/>
      </xdr:nvSpPr>
      <xdr:spPr>
        <a:xfrm>
          <a:off x="14506575" y="3499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19</xdr:col>
      <xdr:colOff>0</xdr:colOff>
      <xdr:row>129</xdr:row>
      <xdr:rowOff>0</xdr:rowOff>
    </xdr:from>
    <xdr:ext cx="184731" cy="264560"/>
    <xdr:sp macro="" textlink="">
      <xdr:nvSpPr>
        <xdr:cNvPr id="81" name="TextBox 80"/>
        <xdr:cNvSpPr txBox="1"/>
      </xdr:nvSpPr>
      <xdr:spPr>
        <a:xfrm>
          <a:off x="14506575" y="3499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20</xdr:col>
      <xdr:colOff>0</xdr:colOff>
      <xdr:row>129</xdr:row>
      <xdr:rowOff>0</xdr:rowOff>
    </xdr:from>
    <xdr:ext cx="184731" cy="264560"/>
    <xdr:sp macro="" textlink="">
      <xdr:nvSpPr>
        <xdr:cNvPr id="82" name="TextBox 81"/>
        <xdr:cNvSpPr txBox="1"/>
      </xdr:nvSpPr>
      <xdr:spPr>
        <a:xfrm>
          <a:off x="15116175" y="3499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20</xdr:col>
      <xdr:colOff>0</xdr:colOff>
      <xdr:row>129</xdr:row>
      <xdr:rowOff>0</xdr:rowOff>
    </xdr:from>
    <xdr:ext cx="184731" cy="264560"/>
    <xdr:sp macro="" textlink="">
      <xdr:nvSpPr>
        <xdr:cNvPr id="83" name="TextBox 82"/>
        <xdr:cNvSpPr txBox="1"/>
      </xdr:nvSpPr>
      <xdr:spPr>
        <a:xfrm>
          <a:off x="15116175" y="3499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21</xdr:col>
      <xdr:colOff>0</xdr:colOff>
      <xdr:row>129</xdr:row>
      <xdr:rowOff>0</xdr:rowOff>
    </xdr:from>
    <xdr:ext cx="184731" cy="264560"/>
    <xdr:sp macro="" textlink="">
      <xdr:nvSpPr>
        <xdr:cNvPr id="84" name="TextBox 83"/>
        <xdr:cNvSpPr txBox="1"/>
      </xdr:nvSpPr>
      <xdr:spPr>
        <a:xfrm>
          <a:off x="15725775" y="3499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21</xdr:col>
      <xdr:colOff>0</xdr:colOff>
      <xdr:row>129</xdr:row>
      <xdr:rowOff>0</xdr:rowOff>
    </xdr:from>
    <xdr:ext cx="184731" cy="264560"/>
    <xdr:sp macro="" textlink="">
      <xdr:nvSpPr>
        <xdr:cNvPr id="85" name="TextBox 84"/>
        <xdr:cNvSpPr txBox="1"/>
      </xdr:nvSpPr>
      <xdr:spPr>
        <a:xfrm>
          <a:off x="15725775" y="3499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10</xdr:col>
      <xdr:colOff>0</xdr:colOff>
      <xdr:row>129</xdr:row>
      <xdr:rowOff>514350</xdr:rowOff>
    </xdr:from>
    <xdr:ext cx="184731" cy="264560"/>
    <xdr:sp macro="" textlink="">
      <xdr:nvSpPr>
        <xdr:cNvPr id="86" name="TextBox 85"/>
        <xdr:cNvSpPr txBox="1"/>
      </xdr:nvSpPr>
      <xdr:spPr>
        <a:xfrm>
          <a:off x="6496050" y="3499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10</xdr:col>
      <xdr:colOff>0</xdr:colOff>
      <xdr:row>129</xdr:row>
      <xdr:rowOff>514350</xdr:rowOff>
    </xdr:from>
    <xdr:ext cx="184731" cy="264560"/>
    <xdr:sp macro="" textlink="">
      <xdr:nvSpPr>
        <xdr:cNvPr id="87" name="TextBox 86"/>
        <xdr:cNvSpPr txBox="1"/>
      </xdr:nvSpPr>
      <xdr:spPr>
        <a:xfrm>
          <a:off x="6496050" y="3499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11</xdr:col>
      <xdr:colOff>0</xdr:colOff>
      <xdr:row>129</xdr:row>
      <xdr:rowOff>514350</xdr:rowOff>
    </xdr:from>
    <xdr:ext cx="184731" cy="264560"/>
    <xdr:sp macro="" textlink="">
      <xdr:nvSpPr>
        <xdr:cNvPr id="88" name="TextBox 87"/>
        <xdr:cNvSpPr txBox="1"/>
      </xdr:nvSpPr>
      <xdr:spPr>
        <a:xfrm>
          <a:off x="7105650" y="3499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11</xdr:col>
      <xdr:colOff>0</xdr:colOff>
      <xdr:row>129</xdr:row>
      <xdr:rowOff>514350</xdr:rowOff>
    </xdr:from>
    <xdr:ext cx="184731" cy="264560"/>
    <xdr:sp macro="" textlink="">
      <xdr:nvSpPr>
        <xdr:cNvPr id="89" name="TextBox 88"/>
        <xdr:cNvSpPr txBox="1"/>
      </xdr:nvSpPr>
      <xdr:spPr>
        <a:xfrm>
          <a:off x="7105650" y="3499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12</xdr:col>
      <xdr:colOff>0</xdr:colOff>
      <xdr:row>129</xdr:row>
      <xdr:rowOff>514350</xdr:rowOff>
    </xdr:from>
    <xdr:ext cx="184731" cy="264560"/>
    <xdr:sp macro="" textlink="">
      <xdr:nvSpPr>
        <xdr:cNvPr id="90" name="TextBox 89"/>
        <xdr:cNvSpPr txBox="1"/>
      </xdr:nvSpPr>
      <xdr:spPr>
        <a:xfrm>
          <a:off x="8953500" y="3499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12</xdr:col>
      <xdr:colOff>0</xdr:colOff>
      <xdr:row>129</xdr:row>
      <xdr:rowOff>514350</xdr:rowOff>
    </xdr:from>
    <xdr:ext cx="184731" cy="264560"/>
    <xdr:sp macro="" textlink="">
      <xdr:nvSpPr>
        <xdr:cNvPr id="91" name="TextBox 90"/>
        <xdr:cNvSpPr txBox="1"/>
      </xdr:nvSpPr>
      <xdr:spPr>
        <a:xfrm>
          <a:off x="8953500" y="3499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13</xdr:col>
      <xdr:colOff>0</xdr:colOff>
      <xdr:row>129</xdr:row>
      <xdr:rowOff>514350</xdr:rowOff>
    </xdr:from>
    <xdr:ext cx="184731" cy="264560"/>
    <xdr:sp macro="" textlink="">
      <xdr:nvSpPr>
        <xdr:cNvPr id="92" name="TextBox 91"/>
        <xdr:cNvSpPr txBox="1"/>
      </xdr:nvSpPr>
      <xdr:spPr>
        <a:xfrm>
          <a:off x="9563100" y="3499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13</xdr:col>
      <xdr:colOff>0</xdr:colOff>
      <xdr:row>129</xdr:row>
      <xdr:rowOff>514350</xdr:rowOff>
    </xdr:from>
    <xdr:ext cx="184731" cy="264560"/>
    <xdr:sp macro="" textlink="">
      <xdr:nvSpPr>
        <xdr:cNvPr id="93" name="TextBox 92"/>
        <xdr:cNvSpPr txBox="1"/>
      </xdr:nvSpPr>
      <xdr:spPr>
        <a:xfrm>
          <a:off x="9563100" y="3499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14</xdr:col>
      <xdr:colOff>0</xdr:colOff>
      <xdr:row>129</xdr:row>
      <xdr:rowOff>514350</xdr:rowOff>
    </xdr:from>
    <xdr:ext cx="184731" cy="264560"/>
    <xdr:sp macro="" textlink="">
      <xdr:nvSpPr>
        <xdr:cNvPr id="94" name="TextBox 93"/>
        <xdr:cNvSpPr txBox="1"/>
      </xdr:nvSpPr>
      <xdr:spPr>
        <a:xfrm>
          <a:off x="10258425" y="3499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14</xdr:col>
      <xdr:colOff>0</xdr:colOff>
      <xdr:row>129</xdr:row>
      <xdr:rowOff>514350</xdr:rowOff>
    </xdr:from>
    <xdr:ext cx="184731" cy="264560"/>
    <xdr:sp macro="" textlink="">
      <xdr:nvSpPr>
        <xdr:cNvPr id="95" name="TextBox 94"/>
        <xdr:cNvSpPr txBox="1"/>
      </xdr:nvSpPr>
      <xdr:spPr>
        <a:xfrm>
          <a:off x="10258425" y="3499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15</xdr:col>
      <xdr:colOff>0</xdr:colOff>
      <xdr:row>129</xdr:row>
      <xdr:rowOff>514350</xdr:rowOff>
    </xdr:from>
    <xdr:ext cx="184731" cy="264560"/>
    <xdr:sp macro="" textlink="">
      <xdr:nvSpPr>
        <xdr:cNvPr id="96" name="TextBox 95"/>
        <xdr:cNvSpPr txBox="1"/>
      </xdr:nvSpPr>
      <xdr:spPr>
        <a:xfrm>
          <a:off x="12068175" y="3499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15</xdr:col>
      <xdr:colOff>0</xdr:colOff>
      <xdr:row>129</xdr:row>
      <xdr:rowOff>514350</xdr:rowOff>
    </xdr:from>
    <xdr:ext cx="184731" cy="264560"/>
    <xdr:sp macro="" textlink="">
      <xdr:nvSpPr>
        <xdr:cNvPr id="97" name="TextBox 96"/>
        <xdr:cNvSpPr txBox="1"/>
      </xdr:nvSpPr>
      <xdr:spPr>
        <a:xfrm>
          <a:off x="12068175" y="3499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16</xdr:col>
      <xdr:colOff>0</xdr:colOff>
      <xdr:row>129</xdr:row>
      <xdr:rowOff>514350</xdr:rowOff>
    </xdr:from>
    <xdr:ext cx="184731" cy="264560"/>
    <xdr:sp macro="" textlink="">
      <xdr:nvSpPr>
        <xdr:cNvPr id="98" name="TextBox 97"/>
        <xdr:cNvSpPr txBox="1"/>
      </xdr:nvSpPr>
      <xdr:spPr>
        <a:xfrm>
          <a:off x="12677775" y="3499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16</xdr:col>
      <xdr:colOff>0</xdr:colOff>
      <xdr:row>129</xdr:row>
      <xdr:rowOff>514350</xdr:rowOff>
    </xdr:from>
    <xdr:ext cx="184731" cy="264560"/>
    <xdr:sp macro="" textlink="">
      <xdr:nvSpPr>
        <xdr:cNvPr id="99" name="TextBox 98"/>
        <xdr:cNvSpPr txBox="1"/>
      </xdr:nvSpPr>
      <xdr:spPr>
        <a:xfrm>
          <a:off x="12677775" y="3499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17</xdr:col>
      <xdr:colOff>0</xdr:colOff>
      <xdr:row>129</xdr:row>
      <xdr:rowOff>514350</xdr:rowOff>
    </xdr:from>
    <xdr:ext cx="184731" cy="264560"/>
    <xdr:sp macro="" textlink="">
      <xdr:nvSpPr>
        <xdr:cNvPr id="100" name="TextBox 99"/>
        <xdr:cNvSpPr txBox="1"/>
      </xdr:nvSpPr>
      <xdr:spPr>
        <a:xfrm>
          <a:off x="13287375" y="3499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17</xdr:col>
      <xdr:colOff>0</xdr:colOff>
      <xdr:row>129</xdr:row>
      <xdr:rowOff>514350</xdr:rowOff>
    </xdr:from>
    <xdr:ext cx="184731" cy="264560"/>
    <xdr:sp macro="" textlink="">
      <xdr:nvSpPr>
        <xdr:cNvPr id="101" name="TextBox 100"/>
        <xdr:cNvSpPr txBox="1"/>
      </xdr:nvSpPr>
      <xdr:spPr>
        <a:xfrm>
          <a:off x="13287375" y="3499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18</xdr:col>
      <xdr:colOff>0</xdr:colOff>
      <xdr:row>129</xdr:row>
      <xdr:rowOff>514350</xdr:rowOff>
    </xdr:from>
    <xdr:ext cx="184731" cy="264560"/>
    <xdr:sp macro="" textlink="">
      <xdr:nvSpPr>
        <xdr:cNvPr id="102" name="TextBox 101"/>
        <xdr:cNvSpPr txBox="1"/>
      </xdr:nvSpPr>
      <xdr:spPr>
        <a:xfrm>
          <a:off x="13896975" y="3499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18</xdr:col>
      <xdr:colOff>0</xdr:colOff>
      <xdr:row>129</xdr:row>
      <xdr:rowOff>514350</xdr:rowOff>
    </xdr:from>
    <xdr:ext cx="184731" cy="264560"/>
    <xdr:sp macro="" textlink="">
      <xdr:nvSpPr>
        <xdr:cNvPr id="103" name="TextBox 102"/>
        <xdr:cNvSpPr txBox="1"/>
      </xdr:nvSpPr>
      <xdr:spPr>
        <a:xfrm>
          <a:off x="13896975" y="3499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19</xdr:col>
      <xdr:colOff>0</xdr:colOff>
      <xdr:row>129</xdr:row>
      <xdr:rowOff>514350</xdr:rowOff>
    </xdr:from>
    <xdr:ext cx="184731" cy="264560"/>
    <xdr:sp macro="" textlink="">
      <xdr:nvSpPr>
        <xdr:cNvPr id="104" name="TextBox 103"/>
        <xdr:cNvSpPr txBox="1"/>
      </xdr:nvSpPr>
      <xdr:spPr>
        <a:xfrm>
          <a:off x="14506575" y="3499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19</xdr:col>
      <xdr:colOff>0</xdr:colOff>
      <xdr:row>129</xdr:row>
      <xdr:rowOff>514350</xdr:rowOff>
    </xdr:from>
    <xdr:ext cx="184731" cy="264560"/>
    <xdr:sp macro="" textlink="">
      <xdr:nvSpPr>
        <xdr:cNvPr id="105" name="TextBox 104"/>
        <xdr:cNvSpPr txBox="1"/>
      </xdr:nvSpPr>
      <xdr:spPr>
        <a:xfrm>
          <a:off x="14506575" y="3499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20</xdr:col>
      <xdr:colOff>0</xdr:colOff>
      <xdr:row>129</xdr:row>
      <xdr:rowOff>514350</xdr:rowOff>
    </xdr:from>
    <xdr:ext cx="184731" cy="264560"/>
    <xdr:sp macro="" textlink="">
      <xdr:nvSpPr>
        <xdr:cNvPr id="106" name="TextBox 105"/>
        <xdr:cNvSpPr txBox="1"/>
      </xdr:nvSpPr>
      <xdr:spPr>
        <a:xfrm>
          <a:off x="15116175" y="3499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20</xdr:col>
      <xdr:colOff>0</xdr:colOff>
      <xdr:row>129</xdr:row>
      <xdr:rowOff>514350</xdr:rowOff>
    </xdr:from>
    <xdr:ext cx="184731" cy="264560"/>
    <xdr:sp macro="" textlink="">
      <xdr:nvSpPr>
        <xdr:cNvPr id="107" name="TextBox 106"/>
        <xdr:cNvSpPr txBox="1"/>
      </xdr:nvSpPr>
      <xdr:spPr>
        <a:xfrm>
          <a:off x="15116175" y="3499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21</xdr:col>
      <xdr:colOff>0</xdr:colOff>
      <xdr:row>129</xdr:row>
      <xdr:rowOff>514350</xdr:rowOff>
    </xdr:from>
    <xdr:ext cx="184731" cy="264560"/>
    <xdr:sp macro="" textlink="">
      <xdr:nvSpPr>
        <xdr:cNvPr id="108" name="TextBox 107"/>
        <xdr:cNvSpPr txBox="1"/>
      </xdr:nvSpPr>
      <xdr:spPr>
        <a:xfrm>
          <a:off x="15725775" y="3499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21</xdr:col>
      <xdr:colOff>0</xdr:colOff>
      <xdr:row>129</xdr:row>
      <xdr:rowOff>514350</xdr:rowOff>
    </xdr:from>
    <xdr:ext cx="184731" cy="264560"/>
    <xdr:sp macro="" textlink="">
      <xdr:nvSpPr>
        <xdr:cNvPr id="109" name="TextBox 108"/>
        <xdr:cNvSpPr txBox="1"/>
      </xdr:nvSpPr>
      <xdr:spPr>
        <a:xfrm>
          <a:off x="15725775" y="3499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10</xdr:col>
      <xdr:colOff>0</xdr:colOff>
      <xdr:row>130</xdr:row>
      <xdr:rowOff>514350</xdr:rowOff>
    </xdr:from>
    <xdr:ext cx="184731" cy="264560"/>
    <xdr:sp macro="" textlink="">
      <xdr:nvSpPr>
        <xdr:cNvPr id="110" name="TextBox 109"/>
        <xdr:cNvSpPr txBox="1"/>
      </xdr:nvSpPr>
      <xdr:spPr>
        <a:xfrm>
          <a:off x="6496050" y="3499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10</xdr:col>
      <xdr:colOff>0</xdr:colOff>
      <xdr:row>130</xdr:row>
      <xdr:rowOff>514350</xdr:rowOff>
    </xdr:from>
    <xdr:ext cx="184731" cy="264560"/>
    <xdr:sp macro="" textlink="">
      <xdr:nvSpPr>
        <xdr:cNvPr id="111" name="TextBox 110"/>
        <xdr:cNvSpPr txBox="1"/>
      </xdr:nvSpPr>
      <xdr:spPr>
        <a:xfrm>
          <a:off x="6496050" y="3499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11</xdr:col>
      <xdr:colOff>0</xdr:colOff>
      <xdr:row>130</xdr:row>
      <xdr:rowOff>514350</xdr:rowOff>
    </xdr:from>
    <xdr:ext cx="184731" cy="264560"/>
    <xdr:sp macro="" textlink="">
      <xdr:nvSpPr>
        <xdr:cNvPr id="112" name="TextBox 111"/>
        <xdr:cNvSpPr txBox="1"/>
      </xdr:nvSpPr>
      <xdr:spPr>
        <a:xfrm>
          <a:off x="7105650" y="3499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11</xdr:col>
      <xdr:colOff>0</xdr:colOff>
      <xdr:row>130</xdr:row>
      <xdr:rowOff>514350</xdr:rowOff>
    </xdr:from>
    <xdr:ext cx="184731" cy="264560"/>
    <xdr:sp macro="" textlink="">
      <xdr:nvSpPr>
        <xdr:cNvPr id="113" name="TextBox 112"/>
        <xdr:cNvSpPr txBox="1"/>
      </xdr:nvSpPr>
      <xdr:spPr>
        <a:xfrm>
          <a:off x="7105650" y="3499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12</xdr:col>
      <xdr:colOff>0</xdr:colOff>
      <xdr:row>130</xdr:row>
      <xdr:rowOff>514350</xdr:rowOff>
    </xdr:from>
    <xdr:ext cx="184731" cy="264560"/>
    <xdr:sp macro="" textlink="">
      <xdr:nvSpPr>
        <xdr:cNvPr id="114" name="TextBox 113"/>
        <xdr:cNvSpPr txBox="1"/>
      </xdr:nvSpPr>
      <xdr:spPr>
        <a:xfrm>
          <a:off x="8953500" y="3499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12</xdr:col>
      <xdr:colOff>0</xdr:colOff>
      <xdr:row>130</xdr:row>
      <xdr:rowOff>514350</xdr:rowOff>
    </xdr:from>
    <xdr:ext cx="184731" cy="264560"/>
    <xdr:sp macro="" textlink="">
      <xdr:nvSpPr>
        <xdr:cNvPr id="115" name="TextBox 114"/>
        <xdr:cNvSpPr txBox="1"/>
      </xdr:nvSpPr>
      <xdr:spPr>
        <a:xfrm>
          <a:off x="8953500" y="3499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13</xdr:col>
      <xdr:colOff>0</xdr:colOff>
      <xdr:row>130</xdr:row>
      <xdr:rowOff>514350</xdr:rowOff>
    </xdr:from>
    <xdr:ext cx="184731" cy="264560"/>
    <xdr:sp macro="" textlink="">
      <xdr:nvSpPr>
        <xdr:cNvPr id="116" name="TextBox 115"/>
        <xdr:cNvSpPr txBox="1"/>
      </xdr:nvSpPr>
      <xdr:spPr>
        <a:xfrm>
          <a:off x="9563100" y="3499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13</xdr:col>
      <xdr:colOff>0</xdr:colOff>
      <xdr:row>130</xdr:row>
      <xdr:rowOff>514350</xdr:rowOff>
    </xdr:from>
    <xdr:ext cx="184731" cy="264560"/>
    <xdr:sp macro="" textlink="">
      <xdr:nvSpPr>
        <xdr:cNvPr id="117" name="TextBox 116"/>
        <xdr:cNvSpPr txBox="1"/>
      </xdr:nvSpPr>
      <xdr:spPr>
        <a:xfrm>
          <a:off x="9563100" y="3499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14</xdr:col>
      <xdr:colOff>0</xdr:colOff>
      <xdr:row>130</xdr:row>
      <xdr:rowOff>514350</xdr:rowOff>
    </xdr:from>
    <xdr:ext cx="184731" cy="264560"/>
    <xdr:sp macro="" textlink="">
      <xdr:nvSpPr>
        <xdr:cNvPr id="118" name="TextBox 117"/>
        <xdr:cNvSpPr txBox="1"/>
      </xdr:nvSpPr>
      <xdr:spPr>
        <a:xfrm>
          <a:off x="10258425" y="3499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14</xdr:col>
      <xdr:colOff>0</xdr:colOff>
      <xdr:row>130</xdr:row>
      <xdr:rowOff>514350</xdr:rowOff>
    </xdr:from>
    <xdr:ext cx="184731" cy="264560"/>
    <xdr:sp macro="" textlink="">
      <xdr:nvSpPr>
        <xdr:cNvPr id="119" name="TextBox 118"/>
        <xdr:cNvSpPr txBox="1"/>
      </xdr:nvSpPr>
      <xdr:spPr>
        <a:xfrm>
          <a:off x="10258425" y="3499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15</xdr:col>
      <xdr:colOff>0</xdr:colOff>
      <xdr:row>130</xdr:row>
      <xdr:rowOff>514350</xdr:rowOff>
    </xdr:from>
    <xdr:ext cx="184731" cy="264560"/>
    <xdr:sp macro="" textlink="">
      <xdr:nvSpPr>
        <xdr:cNvPr id="120" name="TextBox 119"/>
        <xdr:cNvSpPr txBox="1"/>
      </xdr:nvSpPr>
      <xdr:spPr>
        <a:xfrm>
          <a:off x="12068175" y="3499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15</xdr:col>
      <xdr:colOff>0</xdr:colOff>
      <xdr:row>130</xdr:row>
      <xdr:rowOff>514350</xdr:rowOff>
    </xdr:from>
    <xdr:ext cx="184731" cy="264560"/>
    <xdr:sp macro="" textlink="">
      <xdr:nvSpPr>
        <xdr:cNvPr id="121" name="TextBox 120"/>
        <xdr:cNvSpPr txBox="1"/>
      </xdr:nvSpPr>
      <xdr:spPr>
        <a:xfrm>
          <a:off x="12068175" y="3499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16</xdr:col>
      <xdr:colOff>0</xdr:colOff>
      <xdr:row>130</xdr:row>
      <xdr:rowOff>514350</xdr:rowOff>
    </xdr:from>
    <xdr:ext cx="184731" cy="264560"/>
    <xdr:sp macro="" textlink="">
      <xdr:nvSpPr>
        <xdr:cNvPr id="122" name="TextBox 121"/>
        <xdr:cNvSpPr txBox="1"/>
      </xdr:nvSpPr>
      <xdr:spPr>
        <a:xfrm>
          <a:off x="12677775" y="3499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16</xdr:col>
      <xdr:colOff>0</xdr:colOff>
      <xdr:row>130</xdr:row>
      <xdr:rowOff>514350</xdr:rowOff>
    </xdr:from>
    <xdr:ext cx="184731" cy="264560"/>
    <xdr:sp macro="" textlink="">
      <xdr:nvSpPr>
        <xdr:cNvPr id="123" name="TextBox 122"/>
        <xdr:cNvSpPr txBox="1"/>
      </xdr:nvSpPr>
      <xdr:spPr>
        <a:xfrm>
          <a:off x="12677775" y="3499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17</xdr:col>
      <xdr:colOff>0</xdr:colOff>
      <xdr:row>130</xdr:row>
      <xdr:rowOff>514350</xdr:rowOff>
    </xdr:from>
    <xdr:ext cx="184731" cy="264560"/>
    <xdr:sp macro="" textlink="">
      <xdr:nvSpPr>
        <xdr:cNvPr id="124" name="TextBox 123"/>
        <xdr:cNvSpPr txBox="1"/>
      </xdr:nvSpPr>
      <xdr:spPr>
        <a:xfrm>
          <a:off x="13287375" y="3499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17</xdr:col>
      <xdr:colOff>0</xdr:colOff>
      <xdr:row>130</xdr:row>
      <xdr:rowOff>514350</xdr:rowOff>
    </xdr:from>
    <xdr:ext cx="184731" cy="264560"/>
    <xdr:sp macro="" textlink="">
      <xdr:nvSpPr>
        <xdr:cNvPr id="125" name="TextBox 124"/>
        <xdr:cNvSpPr txBox="1"/>
      </xdr:nvSpPr>
      <xdr:spPr>
        <a:xfrm>
          <a:off x="13287375" y="3499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18</xdr:col>
      <xdr:colOff>0</xdr:colOff>
      <xdr:row>130</xdr:row>
      <xdr:rowOff>514350</xdr:rowOff>
    </xdr:from>
    <xdr:ext cx="184731" cy="264560"/>
    <xdr:sp macro="" textlink="">
      <xdr:nvSpPr>
        <xdr:cNvPr id="126" name="TextBox 125"/>
        <xdr:cNvSpPr txBox="1"/>
      </xdr:nvSpPr>
      <xdr:spPr>
        <a:xfrm>
          <a:off x="13896975" y="3499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18</xdr:col>
      <xdr:colOff>0</xdr:colOff>
      <xdr:row>130</xdr:row>
      <xdr:rowOff>514350</xdr:rowOff>
    </xdr:from>
    <xdr:ext cx="184731" cy="264560"/>
    <xdr:sp macro="" textlink="">
      <xdr:nvSpPr>
        <xdr:cNvPr id="127" name="TextBox 126"/>
        <xdr:cNvSpPr txBox="1"/>
      </xdr:nvSpPr>
      <xdr:spPr>
        <a:xfrm>
          <a:off x="13896975" y="3499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19</xdr:col>
      <xdr:colOff>0</xdr:colOff>
      <xdr:row>130</xdr:row>
      <xdr:rowOff>514350</xdr:rowOff>
    </xdr:from>
    <xdr:ext cx="184731" cy="264560"/>
    <xdr:sp macro="" textlink="">
      <xdr:nvSpPr>
        <xdr:cNvPr id="128" name="TextBox 127"/>
        <xdr:cNvSpPr txBox="1"/>
      </xdr:nvSpPr>
      <xdr:spPr>
        <a:xfrm>
          <a:off x="14506575" y="3499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19</xdr:col>
      <xdr:colOff>0</xdr:colOff>
      <xdr:row>130</xdr:row>
      <xdr:rowOff>514350</xdr:rowOff>
    </xdr:from>
    <xdr:ext cx="184731" cy="264560"/>
    <xdr:sp macro="" textlink="">
      <xdr:nvSpPr>
        <xdr:cNvPr id="129" name="TextBox 128"/>
        <xdr:cNvSpPr txBox="1"/>
      </xdr:nvSpPr>
      <xdr:spPr>
        <a:xfrm>
          <a:off x="14506575" y="3499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20</xdr:col>
      <xdr:colOff>0</xdr:colOff>
      <xdr:row>130</xdr:row>
      <xdr:rowOff>514350</xdr:rowOff>
    </xdr:from>
    <xdr:ext cx="184731" cy="264560"/>
    <xdr:sp macro="" textlink="">
      <xdr:nvSpPr>
        <xdr:cNvPr id="130" name="TextBox 129"/>
        <xdr:cNvSpPr txBox="1"/>
      </xdr:nvSpPr>
      <xdr:spPr>
        <a:xfrm>
          <a:off x="15116175" y="3499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20</xdr:col>
      <xdr:colOff>0</xdr:colOff>
      <xdr:row>130</xdr:row>
      <xdr:rowOff>514350</xdr:rowOff>
    </xdr:from>
    <xdr:ext cx="184731" cy="264560"/>
    <xdr:sp macro="" textlink="">
      <xdr:nvSpPr>
        <xdr:cNvPr id="131" name="TextBox 130"/>
        <xdr:cNvSpPr txBox="1"/>
      </xdr:nvSpPr>
      <xdr:spPr>
        <a:xfrm>
          <a:off x="15116175" y="3499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21</xdr:col>
      <xdr:colOff>0</xdr:colOff>
      <xdr:row>130</xdr:row>
      <xdr:rowOff>514350</xdr:rowOff>
    </xdr:from>
    <xdr:ext cx="184731" cy="264560"/>
    <xdr:sp macro="" textlink="">
      <xdr:nvSpPr>
        <xdr:cNvPr id="132" name="TextBox 131"/>
        <xdr:cNvSpPr txBox="1"/>
      </xdr:nvSpPr>
      <xdr:spPr>
        <a:xfrm>
          <a:off x="15725775" y="3499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21</xdr:col>
      <xdr:colOff>0</xdr:colOff>
      <xdr:row>130</xdr:row>
      <xdr:rowOff>514350</xdr:rowOff>
    </xdr:from>
    <xdr:ext cx="184731" cy="264560"/>
    <xdr:sp macro="" textlink="">
      <xdr:nvSpPr>
        <xdr:cNvPr id="133" name="TextBox 132"/>
        <xdr:cNvSpPr txBox="1"/>
      </xdr:nvSpPr>
      <xdr:spPr>
        <a:xfrm>
          <a:off x="15725775" y="3499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10</xdr:col>
      <xdr:colOff>0</xdr:colOff>
      <xdr:row>131</xdr:row>
      <xdr:rowOff>514350</xdr:rowOff>
    </xdr:from>
    <xdr:ext cx="184731" cy="264560"/>
    <xdr:sp macro="" textlink="">
      <xdr:nvSpPr>
        <xdr:cNvPr id="134" name="TextBox 133"/>
        <xdr:cNvSpPr txBox="1"/>
      </xdr:nvSpPr>
      <xdr:spPr>
        <a:xfrm>
          <a:off x="6496050" y="3499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10</xdr:col>
      <xdr:colOff>0</xdr:colOff>
      <xdr:row>131</xdr:row>
      <xdr:rowOff>514350</xdr:rowOff>
    </xdr:from>
    <xdr:ext cx="184731" cy="264560"/>
    <xdr:sp macro="" textlink="">
      <xdr:nvSpPr>
        <xdr:cNvPr id="135" name="TextBox 134"/>
        <xdr:cNvSpPr txBox="1"/>
      </xdr:nvSpPr>
      <xdr:spPr>
        <a:xfrm>
          <a:off x="6496050" y="3499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11</xdr:col>
      <xdr:colOff>0</xdr:colOff>
      <xdr:row>131</xdr:row>
      <xdr:rowOff>514350</xdr:rowOff>
    </xdr:from>
    <xdr:ext cx="184731" cy="264560"/>
    <xdr:sp macro="" textlink="">
      <xdr:nvSpPr>
        <xdr:cNvPr id="136" name="TextBox 135"/>
        <xdr:cNvSpPr txBox="1"/>
      </xdr:nvSpPr>
      <xdr:spPr>
        <a:xfrm>
          <a:off x="7105650" y="3499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11</xdr:col>
      <xdr:colOff>0</xdr:colOff>
      <xdr:row>131</xdr:row>
      <xdr:rowOff>514350</xdr:rowOff>
    </xdr:from>
    <xdr:ext cx="184731" cy="264560"/>
    <xdr:sp macro="" textlink="">
      <xdr:nvSpPr>
        <xdr:cNvPr id="137" name="TextBox 136"/>
        <xdr:cNvSpPr txBox="1"/>
      </xdr:nvSpPr>
      <xdr:spPr>
        <a:xfrm>
          <a:off x="7105650" y="3499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12</xdr:col>
      <xdr:colOff>0</xdr:colOff>
      <xdr:row>131</xdr:row>
      <xdr:rowOff>514350</xdr:rowOff>
    </xdr:from>
    <xdr:ext cx="184731" cy="264560"/>
    <xdr:sp macro="" textlink="">
      <xdr:nvSpPr>
        <xdr:cNvPr id="138" name="TextBox 137"/>
        <xdr:cNvSpPr txBox="1"/>
      </xdr:nvSpPr>
      <xdr:spPr>
        <a:xfrm>
          <a:off x="8953500" y="3499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12</xdr:col>
      <xdr:colOff>0</xdr:colOff>
      <xdr:row>131</xdr:row>
      <xdr:rowOff>514350</xdr:rowOff>
    </xdr:from>
    <xdr:ext cx="184731" cy="264560"/>
    <xdr:sp macro="" textlink="">
      <xdr:nvSpPr>
        <xdr:cNvPr id="139" name="TextBox 138"/>
        <xdr:cNvSpPr txBox="1"/>
      </xdr:nvSpPr>
      <xdr:spPr>
        <a:xfrm>
          <a:off x="8953500" y="3499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13</xdr:col>
      <xdr:colOff>0</xdr:colOff>
      <xdr:row>131</xdr:row>
      <xdr:rowOff>514350</xdr:rowOff>
    </xdr:from>
    <xdr:ext cx="184731" cy="264560"/>
    <xdr:sp macro="" textlink="">
      <xdr:nvSpPr>
        <xdr:cNvPr id="140" name="TextBox 139"/>
        <xdr:cNvSpPr txBox="1"/>
      </xdr:nvSpPr>
      <xdr:spPr>
        <a:xfrm>
          <a:off x="9563100" y="3499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13</xdr:col>
      <xdr:colOff>0</xdr:colOff>
      <xdr:row>131</xdr:row>
      <xdr:rowOff>514350</xdr:rowOff>
    </xdr:from>
    <xdr:ext cx="184731" cy="264560"/>
    <xdr:sp macro="" textlink="">
      <xdr:nvSpPr>
        <xdr:cNvPr id="141" name="TextBox 140"/>
        <xdr:cNvSpPr txBox="1"/>
      </xdr:nvSpPr>
      <xdr:spPr>
        <a:xfrm>
          <a:off x="9563100" y="3499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14</xdr:col>
      <xdr:colOff>0</xdr:colOff>
      <xdr:row>131</xdr:row>
      <xdr:rowOff>514350</xdr:rowOff>
    </xdr:from>
    <xdr:ext cx="184731" cy="264560"/>
    <xdr:sp macro="" textlink="">
      <xdr:nvSpPr>
        <xdr:cNvPr id="142" name="TextBox 141"/>
        <xdr:cNvSpPr txBox="1"/>
      </xdr:nvSpPr>
      <xdr:spPr>
        <a:xfrm>
          <a:off x="10258425" y="3499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14</xdr:col>
      <xdr:colOff>0</xdr:colOff>
      <xdr:row>131</xdr:row>
      <xdr:rowOff>514350</xdr:rowOff>
    </xdr:from>
    <xdr:ext cx="184731" cy="264560"/>
    <xdr:sp macro="" textlink="">
      <xdr:nvSpPr>
        <xdr:cNvPr id="143" name="TextBox 142"/>
        <xdr:cNvSpPr txBox="1"/>
      </xdr:nvSpPr>
      <xdr:spPr>
        <a:xfrm>
          <a:off x="10258425" y="3499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15</xdr:col>
      <xdr:colOff>0</xdr:colOff>
      <xdr:row>131</xdr:row>
      <xdr:rowOff>514350</xdr:rowOff>
    </xdr:from>
    <xdr:ext cx="184731" cy="264560"/>
    <xdr:sp macro="" textlink="">
      <xdr:nvSpPr>
        <xdr:cNvPr id="144" name="TextBox 143"/>
        <xdr:cNvSpPr txBox="1"/>
      </xdr:nvSpPr>
      <xdr:spPr>
        <a:xfrm>
          <a:off x="12068175" y="3499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15</xdr:col>
      <xdr:colOff>0</xdr:colOff>
      <xdr:row>131</xdr:row>
      <xdr:rowOff>514350</xdr:rowOff>
    </xdr:from>
    <xdr:ext cx="184731" cy="264560"/>
    <xdr:sp macro="" textlink="">
      <xdr:nvSpPr>
        <xdr:cNvPr id="145" name="TextBox 144"/>
        <xdr:cNvSpPr txBox="1"/>
      </xdr:nvSpPr>
      <xdr:spPr>
        <a:xfrm>
          <a:off x="12068175" y="3499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16</xdr:col>
      <xdr:colOff>0</xdr:colOff>
      <xdr:row>131</xdr:row>
      <xdr:rowOff>514350</xdr:rowOff>
    </xdr:from>
    <xdr:ext cx="184731" cy="264560"/>
    <xdr:sp macro="" textlink="">
      <xdr:nvSpPr>
        <xdr:cNvPr id="146" name="TextBox 145"/>
        <xdr:cNvSpPr txBox="1"/>
      </xdr:nvSpPr>
      <xdr:spPr>
        <a:xfrm>
          <a:off x="12677775" y="3499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16</xdr:col>
      <xdr:colOff>0</xdr:colOff>
      <xdr:row>131</xdr:row>
      <xdr:rowOff>514350</xdr:rowOff>
    </xdr:from>
    <xdr:ext cx="184731" cy="264560"/>
    <xdr:sp macro="" textlink="">
      <xdr:nvSpPr>
        <xdr:cNvPr id="147" name="TextBox 146"/>
        <xdr:cNvSpPr txBox="1"/>
      </xdr:nvSpPr>
      <xdr:spPr>
        <a:xfrm>
          <a:off x="12677775" y="3499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17</xdr:col>
      <xdr:colOff>0</xdr:colOff>
      <xdr:row>131</xdr:row>
      <xdr:rowOff>514350</xdr:rowOff>
    </xdr:from>
    <xdr:ext cx="184731" cy="264560"/>
    <xdr:sp macro="" textlink="">
      <xdr:nvSpPr>
        <xdr:cNvPr id="148" name="TextBox 147"/>
        <xdr:cNvSpPr txBox="1"/>
      </xdr:nvSpPr>
      <xdr:spPr>
        <a:xfrm>
          <a:off x="13287375" y="3499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17</xdr:col>
      <xdr:colOff>0</xdr:colOff>
      <xdr:row>131</xdr:row>
      <xdr:rowOff>514350</xdr:rowOff>
    </xdr:from>
    <xdr:ext cx="184731" cy="264560"/>
    <xdr:sp macro="" textlink="">
      <xdr:nvSpPr>
        <xdr:cNvPr id="149" name="TextBox 148"/>
        <xdr:cNvSpPr txBox="1"/>
      </xdr:nvSpPr>
      <xdr:spPr>
        <a:xfrm>
          <a:off x="13287375" y="3499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18</xdr:col>
      <xdr:colOff>0</xdr:colOff>
      <xdr:row>131</xdr:row>
      <xdr:rowOff>514350</xdr:rowOff>
    </xdr:from>
    <xdr:ext cx="184731" cy="264560"/>
    <xdr:sp macro="" textlink="">
      <xdr:nvSpPr>
        <xdr:cNvPr id="150" name="TextBox 149"/>
        <xdr:cNvSpPr txBox="1"/>
      </xdr:nvSpPr>
      <xdr:spPr>
        <a:xfrm>
          <a:off x="13896975" y="3499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18</xdr:col>
      <xdr:colOff>0</xdr:colOff>
      <xdr:row>131</xdr:row>
      <xdr:rowOff>514350</xdr:rowOff>
    </xdr:from>
    <xdr:ext cx="184731" cy="264560"/>
    <xdr:sp macro="" textlink="">
      <xdr:nvSpPr>
        <xdr:cNvPr id="151" name="TextBox 150"/>
        <xdr:cNvSpPr txBox="1"/>
      </xdr:nvSpPr>
      <xdr:spPr>
        <a:xfrm>
          <a:off x="13896975" y="3499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19</xdr:col>
      <xdr:colOff>0</xdr:colOff>
      <xdr:row>131</xdr:row>
      <xdr:rowOff>514350</xdr:rowOff>
    </xdr:from>
    <xdr:ext cx="184731" cy="264560"/>
    <xdr:sp macro="" textlink="">
      <xdr:nvSpPr>
        <xdr:cNvPr id="152" name="TextBox 151"/>
        <xdr:cNvSpPr txBox="1"/>
      </xdr:nvSpPr>
      <xdr:spPr>
        <a:xfrm>
          <a:off x="14506575" y="3499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19</xdr:col>
      <xdr:colOff>0</xdr:colOff>
      <xdr:row>131</xdr:row>
      <xdr:rowOff>514350</xdr:rowOff>
    </xdr:from>
    <xdr:ext cx="184731" cy="264560"/>
    <xdr:sp macro="" textlink="">
      <xdr:nvSpPr>
        <xdr:cNvPr id="153" name="TextBox 152"/>
        <xdr:cNvSpPr txBox="1"/>
      </xdr:nvSpPr>
      <xdr:spPr>
        <a:xfrm>
          <a:off x="14506575" y="3499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20</xdr:col>
      <xdr:colOff>0</xdr:colOff>
      <xdr:row>131</xdr:row>
      <xdr:rowOff>514350</xdr:rowOff>
    </xdr:from>
    <xdr:ext cx="184731" cy="264560"/>
    <xdr:sp macro="" textlink="">
      <xdr:nvSpPr>
        <xdr:cNvPr id="154" name="TextBox 153"/>
        <xdr:cNvSpPr txBox="1"/>
      </xdr:nvSpPr>
      <xdr:spPr>
        <a:xfrm>
          <a:off x="15116175" y="3499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20</xdr:col>
      <xdr:colOff>0</xdr:colOff>
      <xdr:row>131</xdr:row>
      <xdr:rowOff>514350</xdr:rowOff>
    </xdr:from>
    <xdr:ext cx="184731" cy="264560"/>
    <xdr:sp macro="" textlink="">
      <xdr:nvSpPr>
        <xdr:cNvPr id="155" name="TextBox 154"/>
        <xdr:cNvSpPr txBox="1"/>
      </xdr:nvSpPr>
      <xdr:spPr>
        <a:xfrm>
          <a:off x="15116175" y="3499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21</xdr:col>
      <xdr:colOff>0</xdr:colOff>
      <xdr:row>131</xdr:row>
      <xdr:rowOff>514350</xdr:rowOff>
    </xdr:from>
    <xdr:ext cx="184731" cy="264560"/>
    <xdr:sp macro="" textlink="">
      <xdr:nvSpPr>
        <xdr:cNvPr id="156" name="TextBox 155"/>
        <xdr:cNvSpPr txBox="1"/>
      </xdr:nvSpPr>
      <xdr:spPr>
        <a:xfrm>
          <a:off x="15725775" y="3499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21</xdr:col>
      <xdr:colOff>0</xdr:colOff>
      <xdr:row>131</xdr:row>
      <xdr:rowOff>514350</xdr:rowOff>
    </xdr:from>
    <xdr:ext cx="184731" cy="264560"/>
    <xdr:sp macro="" textlink="">
      <xdr:nvSpPr>
        <xdr:cNvPr id="157" name="TextBox 156"/>
        <xdr:cNvSpPr txBox="1"/>
      </xdr:nvSpPr>
      <xdr:spPr>
        <a:xfrm>
          <a:off x="15725775" y="3499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10</xdr:col>
      <xdr:colOff>0</xdr:colOff>
      <xdr:row>132</xdr:row>
      <xdr:rowOff>514350</xdr:rowOff>
    </xdr:from>
    <xdr:ext cx="184731" cy="264560"/>
    <xdr:sp macro="" textlink="">
      <xdr:nvSpPr>
        <xdr:cNvPr id="158" name="TextBox 157"/>
        <xdr:cNvSpPr txBox="1"/>
      </xdr:nvSpPr>
      <xdr:spPr>
        <a:xfrm>
          <a:off x="6496050" y="3499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10</xdr:col>
      <xdr:colOff>0</xdr:colOff>
      <xdr:row>132</xdr:row>
      <xdr:rowOff>514350</xdr:rowOff>
    </xdr:from>
    <xdr:ext cx="184731" cy="264560"/>
    <xdr:sp macro="" textlink="">
      <xdr:nvSpPr>
        <xdr:cNvPr id="159" name="TextBox 158"/>
        <xdr:cNvSpPr txBox="1"/>
      </xdr:nvSpPr>
      <xdr:spPr>
        <a:xfrm>
          <a:off x="6496050" y="3499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11</xdr:col>
      <xdr:colOff>0</xdr:colOff>
      <xdr:row>132</xdr:row>
      <xdr:rowOff>514350</xdr:rowOff>
    </xdr:from>
    <xdr:ext cx="184731" cy="264560"/>
    <xdr:sp macro="" textlink="">
      <xdr:nvSpPr>
        <xdr:cNvPr id="160" name="TextBox 159"/>
        <xdr:cNvSpPr txBox="1"/>
      </xdr:nvSpPr>
      <xdr:spPr>
        <a:xfrm>
          <a:off x="7105650" y="3499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11</xdr:col>
      <xdr:colOff>0</xdr:colOff>
      <xdr:row>132</xdr:row>
      <xdr:rowOff>514350</xdr:rowOff>
    </xdr:from>
    <xdr:ext cx="184731" cy="264560"/>
    <xdr:sp macro="" textlink="">
      <xdr:nvSpPr>
        <xdr:cNvPr id="161" name="TextBox 160"/>
        <xdr:cNvSpPr txBox="1"/>
      </xdr:nvSpPr>
      <xdr:spPr>
        <a:xfrm>
          <a:off x="7105650" y="3499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12</xdr:col>
      <xdr:colOff>0</xdr:colOff>
      <xdr:row>132</xdr:row>
      <xdr:rowOff>514350</xdr:rowOff>
    </xdr:from>
    <xdr:ext cx="184731" cy="264560"/>
    <xdr:sp macro="" textlink="">
      <xdr:nvSpPr>
        <xdr:cNvPr id="162" name="TextBox 161"/>
        <xdr:cNvSpPr txBox="1"/>
      </xdr:nvSpPr>
      <xdr:spPr>
        <a:xfrm>
          <a:off x="8953500" y="3499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12</xdr:col>
      <xdr:colOff>0</xdr:colOff>
      <xdr:row>132</xdr:row>
      <xdr:rowOff>514350</xdr:rowOff>
    </xdr:from>
    <xdr:ext cx="184731" cy="264560"/>
    <xdr:sp macro="" textlink="">
      <xdr:nvSpPr>
        <xdr:cNvPr id="163" name="TextBox 162"/>
        <xdr:cNvSpPr txBox="1"/>
      </xdr:nvSpPr>
      <xdr:spPr>
        <a:xfrm>
          <a:off x="8953500" y="3499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13</xdr:col>
      <xdr:colOff>0</xdr:colOff>
      <xdr:row>132</xdr:row>
      <xdr:rowOff>514350</xdr:rowOff>
    </xdr:from>
    <xdr:ext cx="184731" cy="264560"/>
    <xdr:sp macro="" textlink="">
      <xdr:nvSpPr>
        <xdr:cNvPr id="164" name="TextBox 163"/>
        <xdr:cNvSpPr txBox="1"/>
      </xdr:nvSpPr>
      <xdr:spPr>
        <a:xfrm>
          <a:off x="9563100" y="3499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13</xdr:col>
      <xdr:colOff>0</xdr:colOff>
      <xdr:row>132</xdr:row>
      <xdr:rowOff>514350</xdr:rowOff>
    </xdr:from>
    <xdr:ext cx="184731" cy="264560"/>
    <xdr:sp macro="" textlink="">
      <xdr:nvSpPr>
        <xdr:cNvPr id="165" name="TextBox 164"/>
        <xdr:cNvSpPr txBox="1"/>
      </xdr:nvSpPr>
      <xdr:spPr>
        <a:xfrm>
          <a:off x="9563100" y="3499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14</xdr:col>
      <xdr:colOff>0</xdr:colOff>
      <xdr:row>132</xdr:row>
      <xdr:rowOff>514350</xdr:rowOff>
    </xdr:from>
    <xdr:ext cx="184731" cy="264560"/>
    <xdr:sp macro="" textlink="">
      <xdr:nvSpPr>
        <xdr:cNvPr id="166" name="TextBox 165"/>
        <xdr:cNvSpPr txBox="1"/>
      </xdr:nvSpPr>
      <xdr:spPr>
        <a:xfrm>
          <a:off x="10258425" y="3499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14</xdr:col>
      <xdr:colOff>0</xdr:colOff>
      <xdr:row>132</xdr:row>
      <xdr:rowOff>514350</xdr:rowOff>
    </xdr:from>
    <xdr:ext cx="184731" cy="264560"/>
    <xdr:sp macro="" textlink="">
      <xdr:nvSpPr>
        <xdr:cNvPr id="167" name="TextBox 166"/>
        <xdr:cNvSpPr txBox="1"/>
      </xdr:nvSpPr>
      <xdr:spPr>
        <a:xfrm>
          <a:off x="10258425" y="3499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15</xdr:col>
      <xdr:colOff>0</xdr:colOff>
      <xdr:row>132</xdr:row>
      <xdr:rowOff>514350</xdr:rowOff>
    </xdr:from>
    <xdr:ext cx="184731" cy="264560"/>
    <xdr:sp macro="" textlink="">
      <xdr:nvSpPr>
        <xdr:cNvPr id="168" name="TextBox 167"/>
        <xdr:cNvSpPr txBox="1"/>
      </xdr:nvSpPr>
      <xdr:spPr>
        <a:xfrm>
          <a:off x="12068175" y="3499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15</xdr:col>
      <xdr:colOff>0</xdr:colOff>
      <xdr:row>132</xdr:row>
      <xdr:rowOff>514350</xdr:rowOff>
    </xdr:from>
    <xdr:ext cx="184731" cy="264560"/>
    <xdr:sp macro="" textlink="">
      <xdr:nvSpPr>
        <xdr:cNvPr id="169" name="TextBox 168"/>
        <xdr:cNvSpPr txBox="1"/>
      </xdr:nvSpPr>
      <xdr:spPr>
        <a:xfrm>
          <a:off x="12068175" y="3499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16</xdr:col>
      <xdr:colOff>0</xdr:colOff>
      <xdr:row>132</xdr:row>
      <xdr:rowOff>514350</xdr:rowOff>
    </xdr:from>
    <xdr:ext cx="184731" cy="264560"/>
    <xdr:sp macro="" textlink="">
      <xdr:nvSpPr>
        <xdr:cNvPr id="170" name="TextBox 169"/>
        <xdr:cNvSpPr txBox="1"/>
      </xdr:nvSpPr>
      <xdr:spPr>
        <a:xfrm>
          <a:off x="12677775" y="3499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16</xdr:col>
      <xdr:colOff>0</xdr:colOff>
      <xdr:row>132</xdr:row>
      <xdr:rowOff>514350</xdr:rowOff>
    </xdr:from>
    <xdr:ext cx="184731" cy="264560"/>
    <xdr:sp macro="" textlink="">
      <xdr:nvSpPr>
        <xdr:cNvPr id="171" name="TextBox 170"/>
        <xdr:cNvSpPr txBox="1"/>
      </xdr:nvSpPr>
      <xdr:spPr>
        <a:xfrm>
          <a:off x="12677775" y="3499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17</xdr:col>
      <xdr:colOff>0</xdr:colOff>
      <xdr:row>132</xdr:row>
      <xdr:rowOff>514350</xdr:rowOff>
    </xdr:from>
    <xdr:ext cx="184731" cy="264560"/>
    <xdr:sp macro="" textlink="">
      <xdr:nvSpPr>
        <xdr:cNvPr id="172" name="TextBox 171"/>
        <xdr:cNvSpPr txBox="1"/>
      </xdr:nvSpPr>
      <xdr:spPr>
        <a:xfrm>
          <a:off x="13287375" y="3499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17</xdr:col>
      <xdr:colOff>0</xdr:colOff>
      <xdr:row>132</xdr:row>
      <xdr:rowOff>514350</xdr:rowOff>
    </xdr:from>
    <xdr:ext cx="184731" cy="264560"/>
    <xdr:sp macro="" textlink="">
      <xdr:nvSpPr>
        <xdr:cNvPr id="173" name="TextBox 172"/>
        <xdr:cNvSpPr txBox="1"/>
      </xdr:nvSpPr>
      <xdr:spPr>
        <a:xfrm>
          <a:off x="13287375" y="3499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18</xdr:col>
      <xdr:colOff>0</xdr:colOff>
      <xdr:row>132</xdr:row>
      <xdr:rowOff>514350</xdr:rowOff>
    </xdr:from>
    <xdr:ext cx="184731" cy="264560"/>
    <xdr:sp macro="" textlink="">
      <xdr:nvSpPr>
        <xdr:cNvPr id="174" name="TextBox 173"/>
        <xdr:cNvSpPr txBox="1"/>
      </xdr:nvSpPr>
      <xdr:spPr>
        <a:xfrm>
          <a:off x="13896975" y="3499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18</xdr:col>
      <xdr:colOff>0</xdr:colOff>
      <xdr:row>132</xdr:row>
      <xdr:rowOff>514350</xdr:rowOff>
    </xdr:from>
    <xdr:ext cx="184731" cy="264560"/>
    <xdr:sp macro="" textlink="">
      <xdr:nvSpPr>
        <xdr:cNvPr id="175" name="TextBox 174"/>
        <xdr:cNvSpPr txBox="1"/>
      </xdr:nvSpPr>
      <xdr:spPr>
        <a:xfrm>
          <a:off x="13896975" y="3499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19</xdr:col>
      <xdr:colOff>0</xdr:colOff>
      <xdr:row>132</xdr:row>
      <xdr:rowOff>514350</xdr:rowOff>
    </xdr:from>
    <xdr:ext cx="184731" cy="264560"/>
    <xdr:sp macro="" textlink="">
      <xdr:nvSpPr>
        <xdr:cNvPr id="176" name="TextBox 175"/>
        <xdr:cNvSpPr txBox="1"/>
      </xdr:nvSpPr>
      <xdr:spPr>
        <a:xfrm>
          <a:off x="14506575" y="3499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19</xdr:col>
      <xdr:colOff>0</xdr:colOff>
      <xdr:row>132</xdr:row>
      <xdr:rowOff>514350</xdr:rowOff>
    </xdr:from>
    <xdr:ext cx="184731" cy="264560"/>
    <xdr:sp macro="" textlink="">
      <xdr:nvSpPr>
        <xdr:cNvPr id="177" name="TextBox 176"/>
        <xdr:cNvSpPr txBox="1"/>
      </xdr:nvSpPr>
      <xdr:spPr>
        <a:xfrm>
          <a:off x="14506575" y="3499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20</xdr:col>
      <xdr:colOff>0</xdr:colOff>
      <xdr:row>132</xdr:row>
      <xdr:rowOff>514350</xdr:rowOff>
    </xdr:from>
    <xdr:ext cx="184731" cy="264560"/>
    <xdr:sp macro="" textlink="">
      <xdr:nvSpPr>
        <xdr:cNvPr id="178" name="TextBox 177"/>
        <xdr:cNvSpPr txBox="1"/>
      </xdr:nvSpPr>
      <xdr:spPr>
        <a:xfrm>
          <a:off x="15116175" y="3499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20</xdr:col>
      <xdr:colOff>0</xdr:colOff>
      <xdr:row>132</xdr:row>
      <xdr:rowOff>514350</xdr:rowOff>
    </xdr:from>
    <xdr:ext cx="184731" cy="264560"/>
    <xdr:sp macro="" textlink="">
      <xdr:nvSpPr>
        <xdr:cNvPr id="179" name="TextBox 178"/>
        <xdr:cNvSpPr txBox="1"/>
      </xdr:nvSpPr>
      <xdr:spPr>
        <a:xfrm>
          <a:off x="15116175" y="3499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21</xdr:col>
      <xdr:colOff>0</xdr:colOff>
      <xdr:row>132</xdr:row>
      <xdr:rowOff>514350</xdr:rowOff>
    </xdr:from>
    <xdr:ext cx="184731" cy="264560"/>
    <xdr:sp macro="" textlink="">
      <xdr:nvSpPr>
        <xdr:cNvPr id="180" name="TextBox 179"/>
        <xdr:cNvSpPr txBox="1"/>
      </xdr:nvSpPr>
      <xdr:spPr>
        <a:xfrm>
          <a:off x="15725775" y="3499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21</xdr:col>
      <xdr:colOff>0</xdr:colOff>
      <xdr:row>132</xdr:row>
      <xdr:rowOff>514350</xdr:rowOff>
    </xdr:from>
    <xdr:ext cx="184731" cy="264560"/>
    <xdr:sp macro="" textlink="">
      <xdr:nvSpPr>
        <xdr:cNvPr id="181" name="TextBox 180"/>
        <xdr:cNvSpPr txBox="1"/>
      </xdr:nvSpPr>
      <xdr:spPr>
        <a:xfrm>
          <a:off x="15725775" y="3499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10</xdr:col>
      <xdr:colOff>0</xdr:colOff>
      <xdr:row>133</xdr:row>
      <xdr:rowOff>514350</xdr:rowOff>
    </xdr:from>
    <xdr:ext cx="184731" cy="264560"/>
    <xdr:sp macro="" textlink="">
      <xdr:nvSpPr>
        <xdr:cNvPr id="182" name="TextBox 181"/>
        <xdr:cNvSpPr txBox="1"/>
      </xdr:nvSpPr>
      <xdr:spPr>
        <a:xfrm>
          <a:off x="6496050" y="3499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10</xdr:col>
      <xdr:colOff>0</xdr:colOff>
      <xdr:row>133</xdr:row>
      <xdr:rowOff>514350</xdr:rowOff>
    </xdr:from>
    <xdr:ext cx="184731" cy="264560"/>
    <xdr:sp macro="" textlink="">
      <xdr:nvSpPr>
        <xdr:cNvPr id="183" name="TextBox 182"/>
        <xdr:cNvSpPr txBox="1"/>
      </xdr:nvSpPr>
      <xdr:spPr>
        <a:xfrm>
          <a:off x="6496050" y="3499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11</xdr:col>
      <xdr:colOff>0</xdr:colOff>
      <xdr:row>133</xdr:row>
      <xdr:rowOff>514350</xdr:rowOff>
    </xdr:from>
    <xdr:ext cx="184731" cy="264560"/>
    <xdr:sp macro="" textlink="">
      <xdr:nvSpPr>
        <xdr:cNvPr id="184" name="TextBox 183"/>
        <xdr:cNvSpPr txBox="1"/>
      </xdr:nvSpPr>
      <xdr:spPr>
        <a:xfrm>
          <a:off x="7105650" y="3499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11</xdr:col>
      <xdr:colOff>0</xdr:colOff>
      <xdr:row>133</xdr:row>
      <xdr:rowOff>514350</xdr:rowOff>
    </xdr:from>
    <xdr:ext cx="184731" cy="264560"/>
    <xdr:sp macro="" textlink="">
      <xdr:nvSpPr>
        <xdr:cNvPr id="185" name="TextBox 184"/>
        <xdr:cNvSpPr txBox="1"/>
      </xdr:nvSpPr>
      <xdr:spPr>
        <a:xfrm>
          <a:off x="7105650" y="3499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12</xdr:col>
      <xdr:colOff>0</xdr:colOff>
      <xdr:row>133</xdr:row>
      <xdr:rowOff>514350</xdr:rowOff>
    </xdr:from>
    <xdr:ext cx="184731" cy="264560"/>
    <xdr:sp macro="" textlink="">
      <xdr:nvSpPr>
        <xdr:cNvPr id="186" name="TextBox 185"/>
        <xdr:cNvSpPr txBox="1"/>
      </xdr:nvSpPr>
      <xdr:spPr>
        <a:xfrm>
          <a:off x="8953500" y="3499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12</xdr:col>
      <xdr:colOff>0</xdr:colOff>
      <xdr:row>133</xdr:row>
      <xdr:rowOff>514350</xdr:rowOff>
    </xdr:from>
    <xdr:ext cx="184731" cy="264560"/>
    <xdr:sp macro="" textlink="">
      <xdr:nvSpPr>
        <xdr:cNvPr id="187" name="TextBox 186"/>
        <xdr:cNvSpPr txBox="1"/>
      </xdr:nvSpPr>
      <xdr:spPr>
        <a:xfrm>
          <a:off x="8953500" y="3499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13</xdr:col>
      <xdr:colOff>0</xdr:colOff>
      <xdr:row>133</xdr:row>
      <xdr:rowOff>514350</xdr:rowOff>
    </xdr:from>
    <xdr:ext cx="184731" cy="264560"/>
    <xdr:sp macro="" textlink="">
      <xdr:nvSpPr>
        <xdr:cNvPr id="188" name="TextBox 187"/>
        <xdr:cNvSpPr txBox="1"/>
      </xdr:nvSpPr>
      <xdr:spPr>
        <a:xfrm>
          <a:off x="9563100" y="3499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13</xdr:col>
      <xdr:colOff>0</xdr:colOff>
      <xdr:row>133</xdr:row>
      <xdr:rowOff>514350</xdr:rowOff>
    </xdr:from>
    <xdr:ext cx="184731" cy="264560"/>
    <xdr:sp macro="" textlink="">
      <xdr:nvSpPr>
        <xdr:cNvPr id="189" name="TextBox 188"/>
        <xdr:cNvSpPr txBox="1"/>
      </xdr:nvSpPr>
      <xdr:spPr>
        <a:xfrm>
          <a:off x="9563100" y="3499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14</xdr:col>
      <xdr:colOff>0</xdr:colOff>
      <xdr:row>133</xdr:row>
      <xdr:rowOff>514350</xdr:rowOff>
    </xdr:from>
    <xdr:ext cx="184731" cy="264560"/>
    <xdr:sp macro="" textlink="">
      <xdr:nvSpPr>
        <xdr:cNvPr id="190" name="TextBox 189"/>
        <xdr:cNvSpPr txBox="1"/>
      </xdr:nvSpPr>
      <xdr:spPr>
        <a:xfrm>
          <a:off x="10258425" y="3499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14</xdr:col>
      <xdr:colOff>0</xdr:colOff>
      <xdr:row>133</xdr:row>
      <xdr:rowOff>514350</xdr:rowOff>
    </xdr:from>
    <xdr:ext cx="184731" cy="264560"/>
    <xdr:sp macro="" textlink="">
      <xdr:nvSpPr>
        <xdr:cNvPr id="191" name="TextBox 190"/>
        <xdr:cNvSpPr txBox="1"/>
      </xdr:nvSpPr>
      <xdr:spPr>
        <a:xfrm>
          <a:off x="10258425" y="3499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15</xdr:col>
      <xdr:colOff>0</xdr:colOff>
      <xdr:row>133</xdr:row>
      <xdr:rowOff>514350</xdr:rowOff>
    </xdr:from>
    <xdr:ext cx="184731" cy="264560"/>
    <xdr:sp macro="" textlink="">
      <xdr:nvSpPr>
        <xdr:cNvPr id="192" name="TextBox 191"/>
        <xdr:cNvSpPr txBox="1"/>
      </xdr:nvSpPr>
      <xdr:spPr>
        <a:xfrm>
          <a:off x="12068175" y="3499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15</xdr:col>
      <xdr:colOff>0</xdr:colOff>
      <xdr:row>133</xdr:row>
      <xdr:rowOff>514350</xdr:rowOff>
    </xdr:from>
    <xdr:ext cx="184731" cy="264560"/>
    <xdr:sp macro="" textlink="">
      <xdr:nvSpPr>
        <xdr:cNvPr id="193" name="TextBox 192"/>
        <xdr:cNvSpPr txBox="1"/>
      </xdr:nvSpPr>
      <xdr:spPr>
        <a:xfrm>
          <a:off x="12068175" y="3499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16</xdr:col>
      <xdr:colOff>0</xdr:colOff>
      <xdr:row>133</xdr:row>
      <xdr:rowOff>514350</xdr:rowOff>
    </xdr:from>
    <xdr:ext cx="184731" cy="264560"/>
    <xdr:sp macro="" textlink="">
      <xdr:nvSpPr>
        <xdr:cNvPr id="194" name="TextBox 193"/>
        <xdr:cNvSpPr txBox="1"/>
      </xdr:nvSpPr>
      <xdr:spPr>
        <a:xfrm>
          <a:off x="12677775" y="3499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16</xdr:col>
      <xdr:colOff>0</xdr:colOff>
      <xdr:row>133</xdr:row>
      <xdr:rowOff>514350</xdr:rowOff>
    </xdr:from>
    <xdr:ext cx="184731" cy="264560"/>
    <xdr:sp macro="" textlink="">
      <xdr:nvSpPr>
        <xdr:cNvPr id="195" name="TextBox 194"/>
        <xdr:cNvSpPr txBox="1"/>
      </xdr:nvSpPr>
      <xdr:spPr>
        <a:xfrm>
          <a:off x="12677775" y="3499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17</xdr:col>
      <xdr:colOff>0</xdr:colOff>
      <xdr:row>133</xdr:row>
      <xdr:rowOff>514350</xdr:rowOff>
    </xdr:from>
    <xdr:ext cx="184731" cy="264560"/>
    <xdr:sp macro="" textlink="">
      <xdr:nvSpPr>
        <xdr:cNvPr id="196" name="TextBox 195"/>
        <xdr:cNvSpPr txBox="1"/>
      </xdr:nvSpPr>
      <xdr:spPr>
        <a:xfrm>
          <a:off x="13287375" y="3499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17</xdr:col>
      <xdr:colOff>0</xdr:colOff>
      <xdr:row>133</xdr:row>
      <xdr:rowOff>514350</xdr:rowOff>
    </xdr:from>
    <xdr:ext cx="184731" cy="264560"/>
    <xdr:sp macro="" textlink="">
      <xdr:nvSpPr>
        <xdr:cNvPr id="197" name="TextBox 196"/>
        <xdr:cNvSpPr txBox="1"/>
      </xdr:nvSpPr>
      <xdr:spPr>
        <a:xfrm>
          <a:off x="13287375" y="3499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18</xdr:col>
      <xdr:colOff>0</xdr:colOff>
      <xdr:row>133</xdr:row>
      <xdr:rowOff>514350</xdr:rowOff>
    </xdr:from>
    <xdr:ext cx="184731" cy="264560"/>
    <xdr:sp macro="" textlink="">
      <xdr:nvSpPr>
        <xdr:cNvPr id="198" name="TextBox 197"/>
        <xdr:cNvSpPr txBox="1"/>
      </xdr:nvSpPr>
      <xdr:spPr>
        <a:xfrm>
          <a:off x="13896975" y="3499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18</xdr:col>
      <xdr:colOff>0</xdr:colOff>
      <xdr:row>133</xdr:row>
      <xdr:rowOff>514350</xdr:rowOff>
    </xdr:from>
    <xdr:ext cx="184731" cy="264560"/>
    <xdr:sp macro="" textlink="">
      <xdr:nvSpPr>
        <xdr:cNvPr id="199" name="TextBox 198"/>
        <xdr:cNvSpPr txBox="1"/>
      </xdr:nvSpPr>
      <xdr:spPr>
        <a:xfrm>
          <a:off x="13896975" y="3499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19</xdr:col>
      <xdr:colOff>0</xdr:colOff>
      <xdr:row>133</xdr:row>
      <xdr:rowOff>514350</xdr:rowOff>
    </xdr:from>
    <xdr:ext cx="184731" cy="264560"/>
    <xdr:sp macro="" textlink="">
      <xdr:nvSpPr>
        <xdr:cNvPr id="200" name="TextBox 199"/>
        <xdr:cNvSpPr txBox="1"/>
      </xdr:nvSpPr>
      <xdr:spPr>
        <a:xfrm>
          <a:off x="14506575" y="3499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19</xdr:col>
      <xdr:colOff>0</xdr:colOff>
      <xdr:row>133</xdr:row>
      <xdr:rowOff>514350</xdr:rowOff>
    </xdr:from>
    <xdr:ext cx="184731" cy="264560"/>
    <xdr:sp macro="" textlink="">
      <xdr:nvSpPr>
        <xdr:cNvPr id="201" name="TextBox 200"/>
        <xdr:cNvSpPr txBox="1"/>
      </xdr:nvSpPr>
      <xdr:spPr>
        <a:xfrm>
          <a:off x="14506575" y="3499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20</xdr:col>
      <xdr:colOff>0</xdr:colOff>
      <xdr:row>133</xdr:row>
      <xdr:rowOff>514350</xdr:rowOff>
    </xdr:from>
    <xdr:ext cx="184731" cy="264560"/>
    <xdr:sp macro="" textlink="">
      <xdr:nvSpPr>
        <xdr:cNvPr id="202" name="TextBox 201"/>
        <xdr:cNvSpPr txBox="1"/>
      </xdr:nvSpPr>
      <xdr:spPr>
        <a:xfrm>
          <a:off x="15116175" y="3499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20</xdr:col>
      <xdr:colOff>0</xdr:colOff>
      <xdr:row>133</xdr:row>
      <xdr:rowOff>514350</xdr:rowOff>
    </xdr:from>
    <xdr:ext cx="184731" cy="264560"/>
    <xdr:sp macro="" textlink="">
      <xdr:nvSpPr>
        <xdr:cNvPr id="203" name="TextBox 202"/>
        <xdr:cNvSpPr txBox="1"/>
      </xdr:nvSpPr>
      <xdr:spPr>
        <a:xfrm>
          <a:off x="15116175" y="3499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21</xdr:col>
      <xdr:colOff>0</xdr:colOff>
      <xdr:row>133</xdr:row>
      <xdr:rowOff>514350</xdr:rowOff>
    </xdr:from>
    <xdr:ext cx="184731" cy="264560"/>
    <xdr:sp macro="" textlink="">
      <xdr:nvSpPr>
        <xdr:cNvPr id="204" name="TextBox 203"/>
        <xdr:cNvSpPr txBox="1"/>
      </xdr:nvSpPr>
      <xdr:spPr>
        <a:xfrm>
          <a:off x="15725775" y="3499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21</xdr:col>
      <xdr:colOff>0</xdr:colOff>
      <xdr:row>133</xdr:row>
      <xdr:rowOff>514350</xdr:rowOff>
    </xdr:from>
    <xdr:ext cx="184731" cy="264560"/>
    <xdr:sp macro="" textlink="">
      <xdr:nvSpPr>
        <xdr:cNvPr id="205" name="TextBox 204"/>
        <xdr:cNvSpPr txBox="1"/>
      </xdr:nvSpPr>
      <xdr:spPr>
        <a:xfrm>
          <a:off x="15725775" y="3499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10</xdr:col>
      <xdr:colOff>0</xdr:colOff>
      <xdr:row>134</xdr:row>
      <xdr:rowOff>514350</xdr:rowOff>
    </xdr:from>
    <xdr:ext cx="184731" cy="264560"/>
    <xdr:sp macro="" textlink="">
      <xdr:nvSpPr>
        <xdr:cNvPr id="206" name="TextBox 205"/>
        <xdr:cNvSpPr txBox="1"/>
      </xdr:nvSpPr>
      <xdr:spPr>
        <a:xfrm>
          <a:off x="6496050" y="3499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10</xdr:col>
      <xdr:colOff>0</xdr:colOff>
      <xdr:row>134</xdr:row>
      <xdr:rowOff>514350</xdr:rowOff>
    </xdr:from>
    <xdr:ext cx="184731" cy="264560"/>
    <xdr:sp macro="" textlink="">
      <xdr:nvSpPr>
        <xdr:cNvPr id="207" name="TextBox 206"/>
        <xdr:cNvSpPr txBox="1"/>
      </xdr:nvSpPr>
      <xdr:spPr>
        <a:xfrm>
          <a:off x="6496050" y="3499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11</xdr:col>
      <xdr:colOff>0</xdr:colOff>
      <xdr:row>134</xdr:row>
      <xdr:rowOff>514350</xdr:rowOff>
    </xdr:from>
    <xdr:ext cx="184731" cy="264560"/>
    <xdr:sp macro="" textlink="">
      <xdr:nvSpPr>
        <xdr:cNvPr id="208" name="TextBox 207"/>
        <xdr:cNvSpPr txBox="1"/>
      </xdr:nvSpPr>
      <xdr:spPr>
        <a:xfrm>
          <a:off x="7105650" y="3499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11</xdr:col>
      <xdr:colOff>0</xdr:colOff>
      <xdr:row>134</xdr:row>
      <xdr:rowOff>514350</xdr:rowOff>
    </xdr:from>
    <xdr:ext cx="184731" cy="264560"/>
    <xdr:sp macro="" textlink="">
      <xdr:nvSpPr>
        <xdr:cNvPr id="209" name="TextBox 208"/>
        <xdr:cNvSpPr txBox="1"/>
      </xdr:nvSpPr>
      <xdr:spPr>
        <a:xfrm>
          <a:off x="7105650" y="3499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12</xdr:col>
      <xdr:colOff>0</xdr:colOff>
      <xdr:row>134</xdr:row>
      <xdr:rowOff>514350</xdr:rowOff>
    </xdr:from>
    <xdr:ext cx="184731" cy="264560"/>
    <xdr:sp macro="" textlink="">
      <xdr:nvSpPr>
        <xdr:cNvPr id="210" name="TextBox 209"/>
        <xdr:cNvSpPr txBox="1"/>
      </xdr:nvSpPr>
      <xdr:spPr>
        <a:xfrm>
          <a:off x="8953500" y="3499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12</xdr:col>
      <xdr:colOff>0</xdr:colOff>
      <xdr:row>134</xdr:row>
      <xdr:rowOff>514350</xdr:rowOff>
    </xdr:from>
    <xdr:ext cx="184731" cy="264560"/>
    <xdr:sp macro="" textlink="">
      <xdr:nvSpPr>
        <xdr:cNvPr id="211" name="TextBox 210"/>
        <xdr:cNvSpPr txBox="1"/>
      </xdr:nvSpPr>
      <xdr:spPr>
        <a:xfrm>
          <a:off x="8953500" y="3499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13</xdr:col>
      <xdr:colOff>0</xdr:colOff>
      <xdr:row>134</xdr:row>
      <xdr:rowOff>514350</xdr:rowOff>
    </xdr:from>
    <xdr:ext cx="184731" cy="264560"/>
    <xdr:sp macro="" textlink="">
      <xdr:nvSpPr>
        <xdr:cNvPr id="212" name="TextBox 211"/>
        <xdr:cNvSpPr txBox="1"/>
      </xdr:nvSpPr>
      <xdr:spPr>
        <a:xfrm>
          <a:off x="9563100" y="3499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13</xdr:col>
      <xdr:colOff>0</xdr:colOff>
      <xdr:row>134</xdr:row>
      <xdr:rowOff>514350</xdr:rowOff>
    </xdr:from>
    <xdr:ext cx="184731" cy="264560"/>
    <xdr:sp macro="" textlink="">
      <xdr:nvSpPr>
        <xdr:cNvPr id="213" name="TextBox 212"/>
        <xdr:cNvSpPr txBox="1"/>
      </xdr:nvSpPr>
      <xdr:spPr>
        <a:xfrm>
          <a:off x="9563100" y="3499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14</xdr:col>
      <xdr:colOff>0</xdr:colOff>
      <xdr:row>134</xdr:row>
      <xdr:rowOff>514350</xdr:rowOff>
    </xdr:from>
    <xdr:ext cx="184731" cy="264560"/>
    <xdr:sp macro="" textlink="">
      <xdr:nvSpPr>
        <xdr:cNvPr id="214" name="TextBox 213"/>
        <xdr:cNvSpPr txBox="1"/>
      </xdr:nvSpPr>
      <xdr:spPr>
        <a:xfrm>
          <a:off x="10258425" y="3499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14</xdr:col>
      <xdr:colOff>0</xdr:colOff>
      <xdr:row>134</xdr:row>
      <xdr:rowOff>514350</xdr:rowOff>
    </xdr:from>
    <xdr:ext cx="184731" cy="264560"/>
    <xdr:sp macro="" textlink="">
      <xdr:nvSpPr>
        <xdr:cNvPr id="215" name="TextBox 214"/>
        <xdr:cNvSpPr txBox="1"/>
      </xdr:nvSpPr>
      <xdr:spPr>
        <a:xfrm>
          <a:off x="10258425" y="3499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15</xdr:col>
      <xdr:colOff>0</xdr:colOff>
      <xdr:row>134</xdr:row>
      <xdr:rowOff>514350</xdr:rowOff>
    </xdr:from>
    <xdr:ext cx="184731" cy="264560"/>
    <xdr:sp macro="" textlink="">
      <xdr:nvSpPr>
        <xdr:cNvPr id="216" name="TextBox 215"/>
        <xdr:cNvSpPr txBox="1"/>
      </xdr:nvSpPr>
      <xdr:spPr>
        <a:xfrm>
          <a:off x="12068175" y="3499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15</xdr:col>
      <xdr:colOff>0</xdr:colOff>
      <xdr:row>134</xdr:row>
      <xdr:rowOff>514350</xdr:rowOff>
    </xdr:from>
    <xdr:ext cx="184731" cy="264560"/>
    <xdr:sp macro="" textlink="">
      <xdr:nvSpPr>
        <xdr:cNvPr id="217" name="TextBox 216"/>
        <xdr:cNvSpPr txBox="1"/>
      </xdr:nvSpPr>
      <xdr:spPr>
        <a:xfrm>
          <a:off x="12068175" y="3499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16</xdr:col>
      <xdr:colOff>0</xdr:colOff>
      <xdr:row>134</xdr:row>
      <xdr:rowOff>514350</xdr:rowOff>
    </xdr:from>
    <xdr:ext cx="184731" cy="264560"/>
    <xdr:sp macro="" textlink="">
      <xdr:nvSpPr>
        <xdr:cNvPr id="218" name="TextBox 217"/>
        <xdr:cNvSpPr txBox="1"/>
      </xdr:nvSpPr>
      <xdr:spPr>
        <a:xfrm>
          <a:off x="12677775" y="3499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16</xdr:col>
      <xdr:colOff>0</xdr:colOff>
      <xdr:row>134</xdr:row>
      <xdr:rowOff>514350</xdr:rowOff>
    </xdr:from>
    <xdr:ext cx="184731" cy="264560"/>
    <xdr:sp macro="" textlink="">
      <xdr:nvSpPr>
        <xdr:cNvPr id="219" name="TextBox 218"/>
        <xdr:cNvSpPr txBox="1"/>
      </xdr:nvSpPr>
      <xdr:spPr>
        <a:xfrm>
          <a:off x="12677775" y="3499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17</xdr:col>
      <xdr:colOff>0</xdr:colOff>
      <xdr:row>134</xdr:row>
      <xdr:rowOff>514350</xdr:rowOff>
    </xdr:from>
    <xdr:ext cx="184731" cy="264560"/>
    <xdr:sp macro="" textlink="">
      <xdr:nvSpPr>
        <xdr:cNvPr id="220" name="TextBox 219"/>
        <xdr:cNvSpPr txBox="1"/>
      </xdr:nvSpPr>
      <xdr:spPr>
        <a:xfrm>
          <a:off x="13287375" y="3499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17</xdr:col>
      <xdr:colOff>0</xdr:colOff>
      <xdr:row>134</xdr:row>
      <xdr:rowOff>514350</xdr:rowOff>
    </xdr:from>
    <xdr:ext cx="184731" cy="264560"/>
    <xdr:sp macro="" textlink="">
      <xdr:nvSpPr>
        <xdr:cNvPr id="221" name="TextBox 220"/>
        <xdr:cNvSpPr txBox="1"/>
      </xdr:nvSpPr>
      <xdr:spPr>
        <a:xfrm>
          <a:off x="13287375" y="3499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18</xdr:col>
      <xdr:colOff>0</xdr:colOff>
      <xdr:row>134</xdr:row>
      <xdr:rowOff>514350</xdr:rowOff>
    </xdr:from>
    <xdr:ext cx="184731" cy="264560"/>
    <xdr:sp macro="" textlink="">
      <xdr:nvSpPr>
        <xdr:cNvPr id="222" name="TextBox 221"/>
        <xdr:cNvSpPr txBox="1"/>
      </xdr:nvSpPr>
      <xdr:spPr>
        <a:xfrm>
          <a:off x="13896975" y="3499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18</xdr:col>
      <xdr:colOff>0</xdr:colOff>
      <xdr:row>134</xdr:row>
      <xdr:rowOff>514350</xdr:rowOff>
    </xdr:from>
    <xdr:ext cx="184731" cy="264560"/>
    <xdr:sp macro="" textlink="">
      <xdr:nvSpPr>
        <xdr:cNvPr id="223" name="TextBox 222"/>
        <xdr:cNvSpPr txBox="1"/>
      </xdr:nvSpPr>
      <xdr:spPr>
        <a:xfrm>
          <a:off x="13896975" y="3499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19</xdr:col>
      <xdr:colOff>0</xdr:colOff>
      <xdr:row>134</xdr:row>
      <xdr:rowOff>514350</xdr:rowOff>
    </xdr:from>
    <xdr:ext cx="184731" cy="264560"/>
    <xdr:sp macro="" textlink="">
      <xdr:nvSpPr>
        <xdr:cNvPr id="224" name="TextBox 223"/>
        <xdr:cNvSpPr txBox="1"/>
      </xdr:nvSpPr>
      <xdr:spPr>
        <a:xfrm>
          <a:off x="14506575" y="3499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19</xdr:col>
      <xdr:colOff>0</xdr:colOff>
      <xdr:row>134</xdr:row>
      <xdr:rowOff>514350</xdr:rowOff>
    </xdr:from>
    <xdr:ext cx="184731" cy="264560"/>
    <xdr:sp macro="" textlink="">
      <xdr:nvSpPr>
        <xdr:cNvPr id="225" name="TextBox 224"/>
        <xdr:cNvSpPr txBox="1"/>
      </xdr:nvSpPr>
      <xdr:spPr>
        <a:xfrm>
          <a:off x="14506575" y="3499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20</xdr:col>
      <xdr:colOff>0</xdr:colOff>
      <xdr:row>134</xdr:row>
      <xdr:rowOff>514350</xdr:rowOff>
    </xdr:from>
    <xdr:ext cx="184731" cy="264560"/>
    <xdr:sp macro="" textlink="">
      <xdr:nvSpPr>
        <xdr:cNvPr id="226" name="TextBox 225"/>
        <xdr:cNvSpPr txBox="1"/>
      </xdr:nvSpPr>
      <xdr:spPr>
        <a:xfrm>
          <a:off x="15116175" y="3499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20</xdr:col>
      <xdr:colOff>0</xdr:colOff>
      <xdr:row>134</xdr:row>
      <xdr:rowOff>514350</xdr:rowOff>
    </xdr:from>
    <xdr:ext cx="184731" cy="264560"/>
    <xdr:sp macro="" textlink="">
      <xdr:nvSpPr>
        <xdr:cNvPr id="227" name="TextBox 226"/>
        <xdr:cNvSpPr txBox="1"/>
      </xdr:nvSpPr>
      <xdr:spPr>
        <a:xfrm>
          <a:off x="15116175" y="3499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21</xdr:col>
      <xdr:colOff>0</xdr:colOff>
      <xdr:row>134</xdr:row>
      <xdr:rowOff>514350</xdr:rowOff>
    </xdr:from>
    <xdr:ext cx="184731" cy="264560"/>
    <xdr:sp macro="" textlink="">
      <xdr:nvSpPr>
        <xdr:cNvPr id="228" name="TextBox 227"/>
        <xdr:cNvSpPr txBox="1"/>
      </xdr:nvSpPr>
      <xdr:spPr>
        <a:xfrm>
          <a:off x="15725775" y="3499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21</xdr:col>
      <xdr:colOff>0</xdr:colOff>
      <xdr:row>134</xdr:row>
      <xdr:rowOff>514350</xdr:rowOff>
    </xdr:from>
    <xdr:ext cx="184731" cy="264560"/>
    <xdr:sp macro="" textlink="">
      <xdr:nvSpPr>
        <xdr:cNvPr id="229" name="TextBox 228"/>
        <xdr:cNvSpPr txBox="1"/>
      </xdr:nvSpPr>
      <xdr:spPr>
        <a:xfrm>
          <a:off x="15725775" y="3499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10</xdr:col>
      <xdr:colOff>0</xdr:colOff>
      <xdr:row>135</xdr:row>
      <xdr:rowOff>0</xdr:rowOff>
    </xdr:from>
    <xdr:ext cx="184731" cy="264560"/>
    <xdr:sp macro="" textlink="">
      <xdr:nvSpPr>
        <xdr:cNvPr id="230" name="TextBox 229"/>
        <xdr:cNvSpPr txBox="1"/>
      </xdr:nvSpPr>
      <xdr:spPr>
        <a:xfrm>
          <a:off x="6496050" y="3499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10</xdr:col>
      <xdr:colOff>0</xdr:colOff>
      <xdr:row>135</xdr:row>
      <xdr:rowOff>0</xdr:rowOff>
    </xdr:from>
    <xdr:ext cx="184731" cy="264560"/>
    <xdr:sp macro="" textlink="">
      <xdr:nvSpPr>
        <xdr:cNvPr id="231" name="TextBox 230"/>
        <xdr:cNvSpPr txBox="1"/>
      </xdr:nvSpPr>
      <xdr:spPr>
        <a:xfrm>
          <a:off x="6496050" y="3499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11</xdr:col>
      <xdr:colOff>0</xdr:colOff>
      <xdr:row>135</xdr:row>
      <xdr:rowOff>0</xdr:rowOff>
    </xdr:from>
    <xdr:ext cx="184731" cy="264560"/>
    <xdr:sp macro="" textlink="">
      <xdr:nvSpPr>
        <xdr:cNvPr id="232" name="TextBox 231"/>
        <xdr:cNvSpPr txBox="1"/>
      </xdr:nvSpPr>
      <xdr:spPr>
        <a:xfrm>
          <a:off x="7105650" y="3499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11</xdr:col>
      <xdr:colOff>0</xdr:colOff>
      <xdr:row>135</xdr:row>
      <xdr:rowOff>0</xdr:rowOff>
    </xdr:from>
    <xdr:ext cx="184731" cy="264560"/>
    <xdr:sp macro="" textlink="">
      <xdr:nvSpPr>
        <xdr:cNvPr id="233" name="TextBox 232"/>
        <xdr:cNvSpPr txBox="1"/>
      </xdr:nvSpPr>
      <xdr:spPr>
        <a:xfrm>
          <a:off x="7105650" y="3499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12</xdr:col>
      <xdr:colOff>0</xdr:colOff>
      <xdr:row>135</xdr:row>
      <xdr:rowOff>0</xdr:rowOff>
    </xdr:from>
    <xdr:ext cx="184731" cy="264560"/>
    <xdr:sp macro="" textlink="">
      <xdr:nvSpPr>
        <xdr:cNvPr id="234" name="TextBox 233"/>
        <xdr:cNvSpPr txBox="1"/>
      </xdr:nvSpPr>
      <xdr:spPr>
        <a:xfrm>
          <a:off x="8953500" y="3499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12</xdr:col>
      <xdr:colOff>0</xdr:colOff>
      <xdr:row>135</xdr:row>
      <xdr:rowOff>0</xdr:rowOff>
    </xdr:from>
    <xdr:ext cx="184731" cy="264560"/>
    <xdr:sp macro="" textlink="">
      <xdr:nvSpPr>
        <xdr:cNvPr id="235" name="TextBox 234"/>
        <xdr:cNvSpPr txBox="1"/>
      </xdr:nvSpPr>
      <xdr:spPr>
        <a:xfrm>
          <a:off x="8953500" y="3499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13</xdr:col>
      <xdr:colOff>0</xdr:colOff>
      <xdr:row>135</xdr:row>
      <xdr:rowOff>0</xdr:rowOff>
    </xdr:from>
    <xdr:ext cx="184731" cy="264560"/>
    <xdr:sp macro="" textlink="">
      <xdr:nvSpPr>
        <xdr:cNvPr id="236" name="TextBox 235"/>
        <xdr:cNvSpPr txBox="1"/>
      </xdr:nvSpPr>
      <xdr:spPr>
        <a:xfrm>
          <a:off x="9563100" y="3499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13</xdr:col>
      <xdr:colOff>0</xdr:colOff>
      <xdr:row>135</xdr:row>
      <xdr:rowOff>0</xdr:rowOff>
    </xdr:from>
    <xdr:ext cx="184731" cy="264560"/>
    <xdr:sp macro="" textlink="">
      <xdr:nvSpPr>
        <xdr:cNvPr id="237" name="TextBox 236"/>
        <xdr:cNvSpPr txBox="1"/>
      </xdr:nvSpPr>
      <xdr:spPr>
        <a:xfrm>
          <a:off x="9563100" y="3499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14</xdr:col>
      <xdr:colOff>0</xdr:colOff>
      <xdr:row>135</xdr:row>
      <xdr:rowOff>0</xdr:rowOff>
    </xdr:from>
    <xdr:ext cx="184731" cy="264560"/>
    <xdr:sp macro="" textlink="">
      <xdr:nvSpPr>
        <xdr:cNvPr id="238" name="TextBox 237"/>
        <xdr:cNvSpPr txBox="1"/>
      </xdr:nvSpPr>
      <xdr:spPr>
        <a:xfrm>
          <a:off x="10258425" y="3499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14</xdr:col>
      <xdr:colOff>0</xdr:colOff>
      <xdr:row>135</xdr:row>
      <xdr:rowOff>0</xdr:rowOff>
    </xdr:from>
    <xdr:ext cx="184731" cy="264560"/>
    <xdr:sp macro="" textlink="">
      <xdr:nvSpPr>
        <xdr:cNvPr id="239" name="TextBox 238"/>
        <xdr:cNvSpPr txBox="1"/>
      </xdr:nvSpPr>
      <xdr:spPr>
        <a:xfrm>
          <a:off x="10258425" y="3499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15</xdr:col>
      <xdr:colOff>0</xdr:colOff>
      <xdr:row>135</xdr:row>
      <xdr:rowOff>0</xdr:rowOff>
    </xdr:from>
    <xdr:ext cx="184731" cy="264560"/>
    <xdr:sp macro="" textlink="">
      <xdr:nvSpPr>
        <xdr:cNvPr id="240" name="TextBox 239"/>
        <xdr:cNvSpPr txBox="1"/>
      </xdr:nvSpPr>
      <xdr:spPr>
        <a:xfrm>
          <a:off x="12068175" y="3499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15</xdr:col>
      <xdr:colOff>0</xdr:colOff>
      <xdr:row>135</xdr:row>
      <xdr:rowOff>0</xdr:rowOff>
    </xdr:from>
    <xdr:ext cx="184731" cy="264560"/>
    <xdr:sp macro="" textlink="">
      <xdr:nvSpPr>
        <xdr:cNvPr id="241" name="TextBox 240"/>
        <xdr:cNvSpPr txBox="1"/>
      </xdr:nvSpPr>
      <xdr:spPr>
        <a:xfrm>
          <a:off x="12068175" y="3499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16</xdr:col>
      <xdr:colOff>0</xdr:colOff>
      <xdr:row>135</xdr:row>
      <xdr:rowOff>0</xdr:rowOff>
    </xdr:from>
    <xdr:ext cx="184731" cy="264560"/>
    <xdr:sp macro="" textlink="">
      <xdr:nvSpPr>
        <xdr:cNvPr id="242" name="TextBox 241"/>
        <xdr:cNvSpPr txBox="1"/>
      </xdr:nvSpPr>
      <xdr:spPr>
        <a:xfrm>
          <a:off x="12677775" y="3499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16</xdr:col>
      <xdr:colOff>0</xdr:colOff>
      <xdr:row>135</xdr:row>
      <xdr:rowOff>0</xdr:rowOff>
    </xdr:from>
    <xdr:ext cx="184731" cy="264560"/>
    <xdr:sp macro="" textlink="">
      <xdr:nvSpPr>
        <xdr:cNvPr id="243" name="TextBox 242"/>
        <xdr:cNvSpPr txBox="1"/>
      </xdr:nvSpPr>
      <xdr:spPr>
        <a:xfrm>
          <a:off x="12677775" y="3499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17</xdr:col>
      <xdr:colOff>0</xdr:colOff>
      <xdr:row>135</xdr:row>
      <xdr:rowOff>0</xdr:rowOff>
    </xdr:from>
    <xdr:ext cx="184731" cy="264560"/>
    <xdr:sp macro="" textlink="">
      <xdr:nvSpPr>
        <xdr:cNvPr id="244" name="TextBox 243"/>
        <xdr:cNvSpPr txBox="1"/>
      </xdr:nvSpPr>
      <xdr:spPr>
        <a:xfrm>
          <a:off x="13287375" y="3499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17</xdr:col>
      <xdr:colOff>0</xdr:colOff>
      <xdr:row>135</xdr:row>
      <xdr:rowOff>0</xdr:rowOff>
    </xdr:from>
    <xdr:ext cx="184731" cy="264560"/>
    <xdr:sp macro="" textlink="">
      <xdr:nvSpPr>
        <xdr:cNvPr id="245" name="TextBox 244"/>
        <xdr:cNvSpPr txBox="1"/>
      </xdr:nvSpPr>
      <xdr:spPr>
        <a:xfrm>
          <a:off x="13287375" y="3499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18</xdr:col>
      <xdr:colOff>0</xdr:colOff>
      <xdr:row>135</xdr:row>
      <xdr:rowOff>0</xdr:rowOff>
    </xdr:from>
    <xdr:ext cx="184731" cy="264560"/>
    <xdr:sp macro="" textlink="">
      <xdr:nvSpPr>
        <xdr:cNvPr id="246" name="TextBox 245"/>
        <xdr:cNvSpPr txBox="1"/>
      </xdr:nvSpPr>
      <xdr:spPr>
        <a:xfrm>
          <a:off x="13896975" y="3499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18</xdr:col>
      <xdr:colOff>0</xdr:colOff>
      <xdr:row>135</xdr:row>
      <xdr:rowOff>0</xdr:rowOff>
    </xdr:from>
    <xdr:ext cx="184731" cy="264560"/>
    <xdr:sp macro="" textlink="">
      <xdr:nvSpPr>
        <xdr:cNvPr id="247" name="TextBox 246"/>
        <xdr:cNvSpPr txBox="1"/>
      </xdr:nvSpPr>
      <xdr:spPr>
        <a:xfrm>
          <a:off x="13896975" y="3499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19</xdr:col>
      <xdr:colOff>0</xdr:colOff>
      <xdr:row>135</xdr:row>
      <xdr:rowOff>0</xdr:rowOff>
    </xdr:from>
    <xdr:ext cx="184731" cy="264560"/>
    <xdr:sp macro="" textlink="">
      <xdr:nvSpPr>
        <xdr:cNvPr id="248" name="TextBox 247"/>
        <xdr:cNvSpPr txBox="1"/>
      </xdr:nvSpPr>
      <xdr:spPr>
        <a:xfrm>
          <a:off x="14506575" y="3499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19</xdr:col>
      <xdr:colOff>0</xdr:colOff>
      <xdr:row>135</xdr:row>
      <xdr:rowOff>0</xdr:rowOff>
    </xdr:from>
    <xdr:ext cx="184731" cy="264560"/>
    <xdr:sp macro="" textlink="">
      <xdr:nvSpPr>
        <xdr:cNvPr id="249" name="TextBox 248"/>
        <xdr:cNvSpPr txBox="1"/>
      </xdr:nvSpPr>
      <xdr:spPr>
        <a:xfrm>
          <a:off x="14506575" y="3499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20</xdr:col>
      <xdr:colOff>0</xdr:colOff>
      <xdr:row>135</xdr:row>
      <xdr:rowOff>0</xdr:rowOff>
    </xdr:from>
    <xdr:ext cx="184731" cy="264560"/>
    <xdr:sp macro="" textlink="">
      <xdr:nvSpPr>
        <xdr:cNvPr id="250" name="TextBox 249"/>
        <xdr:cNvSpPr txBox="1"/>
      </xdr:nvSpPr>
      <xdr:spPr>
        <a:xfrm>
          <a:off x="15116175" y="3499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20</xdr:col>
      <xdr:colOff>0</xdr:colOff>
      <xdr:row>135</xdr:row>
      <xdr:rowOff>0</xdr:rowOff>
    </xdr:from>
    <xdr:ext cx="184731" cy="264560"/>
    <xdr:sp macro="" textlink="">
      <xdr:nvSpPr>
        <xdr:cNvPr id="251" name="TextBox 250"/>
        <xdr:cNvSpPr txBox="1"/>
      </xdr:nvSpPr>
      <xdr:spPr>
        <a:xfrm>
          <a:off x="15116175" y="3499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21</xdr:col>
      <xdr:colOff>0</xdr:colOff>
      <xdr:row>135</xdr:row>
      <xdr:rowOff>0</xdr:rowOff>
    </xdr:from>
    <xdr:ext cx="184731" cy="264560"/>
    <xdr:sp macro="" textlink="">
      <xdr:nvSpPr>
        <xdr:cNvPr id="252" name="TextBox 251"/>
        <xdr:cNvSpPr txBox="1"/>
      </xdr:nvSpPr>
      <xdr:spPr>
        <a:xfrm>
          <a:off x="15725775" y="3499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21</xdr:col>
      <xdr:colOff>0</xdr:colOff>
      <xdr:row>135</xdr:row>
      <xdr:rowOff>0</xdr:rowOff>
    </xdr:from>
    <xdr:ext cx="184731" cy="264560"/>
    <xdr:sp macro="" textlink="">
      <xdr:nvSpPr>
        <xdr:cNvPr id="253" name="TextBox 252"/>
        <xdr:cNvSpPr txBox="1"/>
      </xdr:nvSpPr>
      <xdr:spPr>
        <a:xfrm>
          <a:off x="15725775" y="3499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10</xdr:col>
      <xdr:colOff>0</xdr:colOff>
      <xdr:row>135</xdr:row>
      <xdr:rowOff>0</xdr:rowOff>
    </xdr:from>
    <xdr:ext cx="184731" cy="264560"/>
    <xdr:sp macro="" textlink="">
      <xdr:nvSpPr>
        <xdr:cNvPr id="254" name="TextBox 253"/>
        <xdr:cNvSpPr txBox="1"/>
      </xdr:nvSpPr>
      <xdr:spPr>
        <a:xfrm>
          <a:off x="6496050" y="3499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10</xdr:col>
      <xdr:colOff>0</xdr:colOff>
      <xdr:row>135</xdr:row>
      <xdr:rowOff>0</xdr:rowOff>
    </xdr:from>
    <xdr:ext cx="184731" cy="264560"/>
    <xdr:sp macro="" textlink="">
      <xdr:nvSpPr>
        <xdr:cNvPr id="255" name="TextBox 254"/>
        <xdr:cNvSpPr txBox="1"/>
      </xdr:nvSpPr>
      <xdr:spPr>
        <a:xfrm>
          <a:off x="6496050" y="3499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11</xdr:col>
      <xdr:colOff>0</xdr:colOff>
      <xdr:row>135</xdr:row>
      <xdr:rowOff>0</xdr:rowOff>
    </xdr:from>
    <xdr:ext cx="184731" cy="264560"/>
    <xdr:sp macro="" textlink="">
      <xdr:nvSpPr>
        <xdr:cNvPr id="256" name="TextBox 255"/>
        <xdr:cNvSpPr txBox="1"/>
      </xdr:nvSpPr>
      <xdr:spPr>
        <a:xfrm>
          <a:off x="7105650" y="3499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11</xdr:col>
      <xdr:colOff>0</xdr:colOff>
      <xdr:row>135</xdr:row>
      <xdr:rowOff>0</xdr:rowOff>
    </xdr:from>
    <xdr:ext cx="184731" cy="264560"/>
    <xdr:sp macro="" textlink="">
      <xdr:nvSpPr>
        <xdr:cNvPr id="257" name="TextBox 256"/>
        <xdr:cNvSpPr txBox="1"/>
      </xdr:nvSpPr>
      <xdr:spPr>
        <a:xfrm>
          <a:off x="7105650" y="3499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12</xdr:col>
      <xdr:colOff>0</xdr:colOff>
      <xdr:row>135</xdr:row>
      <xdr:rowOff>0</xdr:rowOff>
    </xdr:from>
    <xdr:ext cx="184731" cy="264560"/>
    <xdr:sp macro="" textlink="">
      <xdr:nvSpPr>
        <xdr:cNvPr id="258" name="TextBox 257"/>
        <xdr:cNvSpPr txBox="1"/>
      </xdr:nvSpPr>
      <xdr:spPr>
        <a:xfrm>
          <a:off x="8953500" y="3499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12</xdr:col>
      <xdr:colOff>0</xdr:colOff>
      <xdr:row>135</xdr:row>
      <xdr:rowOff>0</xdr:rowOff>
    </xdr:from>
    <xdr:ext cx="184731" cy="264560"/>
    <xdr:sp macro="" textlink="">
      <xdr:nvSpPr>
        <xdr:cNvPr id="259" name="TextBox 258"/>
        <xdr:cNvSpPr txBox="1"/>
      </xdr:nvSpPr>
      <xdr:spPr>
        <a:xfrm>
          <a:off x="8953500" y="3499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13</xdr:col>
      <xdr:colOff>0</xdr:colOff>
      <xdr:row>135</xdr:row>
      <xdr:rowOff>0</xdr:rowOff>
    </xdr:from>
    <xdr:ext cx="184731" cy="264560"/>
    <xdr:sp macro="" textlink="">
      <xdr:nvSpPr>
        <xdr:cNvPr id="260" name="TextBox 259"/>
        <xdr:cNvSpPr txBox="1"/>
      </xdr:nvSpPr>
      <xdr:spPr>
        <a:xfrm>
          <a:off x="9563100" y="3499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13</xdr:col>
      <xdr:colOff>0</xdr:colOff>
      <xdr:row>135</xdr:row>
      <xdr:rowOff>0</xdr:rowOff>
    </xdr:from>
    <xdr:ext cx="184731" cy="264560"/>
    <xdr:sp macro="" textlink="">
      <xdr:nvSpPr>
        <xdr:cNvPr id="261" name="TextBox 260"/>
        <xdr:cNvSpPr txBox="1"/>
      </xdr:nvSpPr>
      <xdr:spPr>
        <a:xfrm>
          <a:off x="9563100" y="3499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14</xdr:col>
      <xdr:colOff>0</xdr:colOff>
      <xdr:row>135</xdr:row>
      <xdr:rowOff>0</xdr:rowOff>
    </xdr:from>
    <xdr:ext cx="184731" cy="264560"/>
    <xdr:sp macro="" textlink="">
      <xdr:nvSpPr>
        <xdr:cNvPr id="262" name="TextBox 261"/>
        <xdr:cNvSpPr txBox="1"/>
      </xdr:nvSpPr>
      <xdr:spPr>
        <a:xfrm>
          <a:off x="10258425" y="3499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14</xdr:col>
      <xdr:colOff>0</xdr:colOff>
      <xdr:row>135</xdr:row>
      <xdr:rowOff>0</xdr:rowOff>
    </xdr:from>
    <xdr:ext cx="184731" cy="264560"/>
    <xdr:sp macro="" textlink="">
      <xdr:nvSpPr>
        <xdr:cNvPr id="263" name="TextBox 262"/>
        <xdr:cNvSpPr txBox="1"/>
      </xdr:nvSpPr>
      <xdr:spPr>
        <a:xfrm>
          <a:off x="10258425" y="3499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15</xdr:col>
      <xdr:colOff>0</xdr:colOff>
      <xdr:row>135</xdr:row>
      <xdr:rowOff>0</xdr:rowOff>
    </xdr:from>
    <xdr:ext cx="184731" cy="264560"/>
    <xdr:sp macro="" textlink="">
      <xdr:nvSpPr>
        <xdr:cNvPr id="264" name="TextBox 263"/>
        <xdr:cNvSpPr txBox="1"/>
      </xdr:nvSpPr>
      <xdr:spPr>
        <a:xfrm>
          <a:off x="12068175" y="3499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15</xdr:col>
      <xdr:colOff>0</xdr:colOff>
      <xdr:row>135</xdr:row>
      <xdr:rowOff>0</xdr:rowOff>
    </xdr:from>
    <xdr:ext cx="184731" cy="264560"/>
    <xdr:sp macro="" textlink="">
      <xdr:nvSpPr>
        <xdr:cNvPr id="265" name="TextBox 264"/>
        <xdr:cNvSpPr txBox="1"/>
      </xdr:nvSpPr>
      <xdr:spPr>
        <a:xfrm>
          <a:off x="12068175" y="3499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16</xdr:col>
      <xdr:colOff>0</xdr:colOff>
      <xdr:row>135</xdr:row>
      <xdr:rowOff>0</xdr:rowOff>
    </xdr:from>
    <xdr:ext cx="184731" cy="264560"/>
    <xdr:sp macro="" textlink="">
      <xdr:nvSpPr>
        <xdr:cNvPr id="266" name="TextBox 265"/>
        <xdr:cNvSpPr txBox="1"/>
      </xdr:nvSpPr>
      <xdr:spPr>
        <a:xfrm>
          <a:off x="12677775" y="3499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16</xdr:col>
      <xdr:colOff>0</xdr:colOff>
      <xdr:row>135</xdr:row>
      <xdr:rowOff>0</xdr:rowOff>
    </xdr:from>
    <xdr:ext cx="184731" cy="264560"/>
    <xdr:sp macro="" textlink="">
      <xdr:nvSpPr>
        <xdr:cNvPr id="267" name="TextBox 266"/>
        <xdr:cNvSpPr txBox="1"/>
      </xdr:nvSpPr>
      <xdr:spPr>
        <a:xfrm>
          <a:off x="12677775" y="3499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17</xdr:col>
      <xdr:colOff>0</xdr:colOff>
      <xdr:row>135</xdr:row>
      <xdr:rowOff>0</xdr:rowOff>
    </xdr:from>
    <xdr:ext cx="184731" cy="264560"/>
    <xdr:sp macro="" textlink="">
      <xdr:nvSpPr>
        <xdr:cNvPr id="268" name="TextBox 267"/>
        <xdr:cNvSpPr txBox="1"/>
      </xdr:nvSpPr>
      <xdr:spPr>
        <a:xfrm>
          <a:off x="13287375" y="3499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17</xdr:col>
      <xdr:colOff>0</xdr:colOff>
      <xdr:row>135</xdr:row>
      <xdr:rowOff>0</xdr:rowOff>
    </xdr:from>
    <xdr:ext cx="184731" cy="264560"/>
    <xdr:sp macro="" textlink="">
      <xdr:nvSpPr>
        <xdr:cNvPr id="269" name="TextBox 268"/>
        <xdr:cNvSpPr txBox="1"/>
      </xdr:nvSpPr>
      <xdr:spPr>
        <a:xfrm>
          <a:off x="13287375" y="3499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18</xdr:col>
      <xdr:colOff>0</xdr:colOff>
      <xdr:row>135</xdr:row>
      <xdr:rowOff>0</xdr:rowOff>
    </xdr:from>
    <xdr:ext cx="184731" cy="264560"/>
    <xdr:sp macro="" textlink="">
      <xdr:nvSpPr>
        <xdr:cNvPr id="270" name="TextBox 269"/>
        <xdr:cNvSpPr txBox="1"/>
      </xdr:nvSpPr>
      <xdr:spPr>
        <a:xfrm>
          <a:off x="13896975" y="3499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18</xdr:col>
      <xdr:colOff>0</xdr:colOff>
      <xdr:row>135</xdr:row>
      <xdr:rowOff>0</xdr:rowOff>
    </xdr:from>
    <xdr:ext cx="184731" cy="264560"/>
    <xdr:sp macro="" textlink="">
      <xdr:nvSpPr>
        <xdr:cNvPr id="271" name="TextBox 270"/>
        <xdr:cNvSpPr txBox="1"/>
      </xdr:nvSpPr>
      <xdr:spPr>
        <a:xfrm>
          <a:off x="13896975" y="3499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19</xdr:col>
      <xdr:colOff>0</xdr:colOff>
      <xdr:row>135</xdr:row>
      <xdr:rowOff>0</xdr:rowOff>
    </xdr:from>
    <xdr:ext cx="184731" cy="264560"/>
    <xdr:sp macro="" textlink="">
      <xdr:nvSpPr>
        <xdr:cNvPr id="272" name="TextBox 271"/>
        <xdr:cNvSpPr txBox="1"/>
      </xdr:nvSpPr>
      <xdr:spPr>
        <a:xfrm>
          <a:off x="14506575" y="3499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19</xdr:col>
      <xdr:colOff>0</xdr:colOff>
      <xdr:row>135</xdr:row>
      <xdr:rowOff>0</xdr:rowOff>
    </xdr:from>
    <xdr:ext cx="184731" cy="264560"/>
    <xdr:sp macro="" textlink="">
      <xdr:nvSpPr>
        <xdr:cNvPr id="273" name="TextBox 272"/>
        <xdr:cNvSpPr txBox="1"/>
      </xdr:nvSpPr>
      <xdr:spPr>
        <a:xfrm>
          <a:off x="14506575" y="3499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20</xdr:col>
      <xdr:colOff>0</xdr:colOff>
      <xdr:row>135</xdr:row>
      <xdr:rowOff>0</xdr:rowOff>
    </xdr:from>
    <xdr:ext cx="184731" cy="264560"/>
    <xdr:sp macro="" textlink="">
      <xdr:nvSpPr>
        <xdr:cNvPr id="274" name="TextBox 273"/>
        <xdr:cNvSpPr txBox="1"/>
      </xdr:nvSpPr>
      <xdr:spPr>
        <a:xfrm>
          <a:off x="15116175" y="3499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20</xdr:col>
      <xdr:colOff>0</xdr:colOff>
      <xdr:row>135</xdr:row>
      <xdr:rowOff>0</xdr:rowOff>
    </xdr:from>
    <xdr:ext cx="184731" cy="264560"/>
    <xdr:sp macro="" textlink="">
      <xdr:nvSpPr>
        <xdr:cNvPr id="275" name="TextBox 274"/>
        <xdr:cNvSpPr txBox="1"/>
      </xdr:nvSpPr>
      <xdr:spPr>
        <a:xfrm>
          <a:off x="15116175" y="3499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21</xdr:col>
      <xdr:colOff>0</xdr:colOff>
      <xdr:row>135</xdr:row>
      <xdr:rowOff>0</xdr:rowOff>
    </xdr:from>
    <xdr:ext cx="184731" cy="264560"/>
    <xdr:sp macro="" textlink="">
      <xdr:nvSpPr>
        <xdr:cNvPr id="276" name="TextBox 275"/>
        <xdr:cNvSpPr txBox="1"/>
      </xdr:nvSpPr>
      <xdr:spPr>
        <a:xfrm>
          <a:off x="15725775" y="3499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21</xdr:col>
      <xdr:colOff>0</xdr:colOff>
      <xdr:row>135</xdr:row>
      <xdr:rowOff>0</xdr:rowOff>
    </xdr:from>
    <xdr:ext cx="184731" cy="264560"/>
    <xdr:sp macro="" textlink="">
      <xdr:nvSpPr>
        <xdr:cNvPr id="277" name="TextBox 276"/>
        <xdr:cNvSpPr txBox="1"/>
      </xdr:nvSpPr>
      <xdr:spPr>
        <a:xfrm>
          <a:off x="15725775" y="3499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10</xdr:col>
      <xdr:colOff>0</xdr:colOff>
      <xdr:row>135</xdr:row>
      <xdr:rowOff>0</xdr:rowOff>
    </xdr:from>
    <xdr:ext cx="184731" cy="264560"/>
    <xdr:sp macro="" textlink="">
      <xdr:nvSpPr>
        <xdr:cNvPr id="278" name="TextBox 277"/>
        <xdr:cNvSpPr txBox="1"/>
      </xdr:nvSpPr>
      <xdr:spPr>
        <a:xfrm>
          <a:off x="6496050" y="3499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10</xdr:col>
      <xdr:colOff>0</xdr:colOff>
      <xdr:row>135</xdr:row>
      <xdr:rowOff>0</xdr:rowOff>
    </xdr:from>
    <xdr:ext cx="184731" cy="264560"/>
    <xdr:sp macro="" textlink="">
      <xdr:nvSpPr>
        <xdr:cNvPr id="279" name="TextBox 278"/>
        <xdr:cNvSpPr txBox="1"/>
      </xdr:nvSpPr>
      <xdr:spPr>
        <a:xfrm>
          <a:off x="6496050" y="3499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11</xdr:col>
      <xdr:colOff>0</xdr:colOff>
      <xdr:row>135</xdr:row>
      <xdr:rowOff>0</xdr:rowOff>
    </xdr:from>
    <xdr:ext cx="184731" cy="264560"/>
    <xdr:sp macro="" textlink="">
      <xdr:nvSpPr>
        <xdr:cNvPr id="280" name="TextBox 279"/>
        <xdr:cNvSpPr txBox="1"/>
      </xdr:nvSpPr>
      <xdr:spPr>
        <a:xfrm>
          <a:off x="7105650" y="3499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11</xdr:col>
      <xdr:colOff>0</xdr:colOff>
      <xdr:row>135</xdr:row>
      <xdr:rowOff>0</xdr:rowOff>
    </xdr:from>
    <xdr:ext cx="184731" cy="264560"/>
    <xdr:sp macro="" textlink="">
      <xdr:nvSpPr>
        <xdr:cNvPr id="281" name="TextBox 280"/>
        <xdr:cNvSpPr txBox="1"/>
      </xdr:nvSpPr>
      <xdr:spPr>
        <a:xfrm>
          <a:off x="7105650" y="3499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12</xdr:col>
      <xdr:colOff>0</xdr:colOff>
      <xdr:row>135</xdr:row>
      <xdr:rowOff>0</xdr:rowOff>
    </xdr:from>
    <xdr:ext cx="184731" cy="264560"/>
    <xdr:sp macro="" textlink="">
      <xdr:nvSpPr>
        <xdr:cNvPr id="282" name="TextBox 281"/>
        <xdr:cNvSpPr txBox="1"/>
      </xdr:nvSpPr>
      <xdr:spPr>
        <a:xfrm>
          <a:off x="8953500" y="3499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12</xdr:col>
      <xdr:colOff>0</xdr:colOff>
      <xdr:row>135</xdr:row>
      <xdr:rowOff>0</xdr:rowOff>
    </xdr:from>
    <xdr:ext cx="184731" cy="264560"/>
    <xdr:sp macro="" textlink="">
      <xdr:nvSpPr>
        <xdr:cNvPr id="283" name="TextBox 282"/>
        <xdr:cNvSpPr txBox="1"/>
      </xdr:nvSpPr>
      <xdr:spPr>
        <a:xfrm>
          <a:off x="8953500" y="3499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13</xdr:col>
      <xdr:colOff>0</xdr:colOff>
      <xdr:row>135</xdr:row>
      <xdr:rowOff>0</xdr:rowOff>
    </xdr:from>
    <xdr:ext cx="184731" cy="264560"/>
    <xdr:sp macro="" textlink="">
      <xdr:nvSpPr>
        <xdr:cNvPr id="284" name="TextBox 283"/>
        <xdr:cNvSpPr txBox="1"/>
      </xdr:nvSpPr>
      <xdr:spPr>
        <a:xfrm>
          <a:off x="9563100" y="3499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13</xdr:col>
      <xdr:colOff>0</xdr:colOff>
      <xdr:row>135</xdr:row>
      <xdr:rowOff>0</xdr:rowOff>
    </xdr:from>
    <xdr:ext cx="184731" cy="264560"/>
    <xdr:sp macro="" textlink="">
      <xdr:nvSpPr>
        <xdr:cNvPr id="285" name="TextBox 284"/>
        <xdr:cNvSpPr txBox="1"/>
      </xdr:nvSpPr>
      <xdr:spPr>
        <a:xfrm>
          <a:off x="9563100" y="3499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14</xdr:col>
      <xdr:colOff>0</xdr:colOff>
      <xdr:row>135</xdr:row>
      <xdr:rowOff>0</xdr:rowOff>
    </xdr:from>
    <xdr:ext cx="184731" cy="264560"/>
    <xdr:sp macro="" textlink="">
      <xdr:nvSpPr>
        <xdr:cNvPr id="286" name="TextBox 285"/>
        <xdr:cNvSpPr txBox="1"/>
      </xdr:nvSpPr>
      <xdr:spPr>
        <a:xfrm>
          <a:off x="10258425" y="3499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14</xdr:col>
      <xdr:colOff>0</xdr:colOff>
      <xdr:row>135</xdr:row>
      <xdr:rowOff>0</xdr:rowOff>
    </xdr:from>
    <xdr:ext cx="184731" cy="264560"/>
    <xdr:sp macro="" textlink="">
      <xdr:nvSpPr>
        <xdr:cNvPr id="287" name="TextBox 286"/>
        <xdr:cNvSpPr txBox="1"/>
      </xdr:nvSpPr>
      <xdr:spPr>
        <a:xfrm>
          <a:off x="10258425" y="3499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15</xdr:col>
      <xdr:colOff>0</xdr:colOff>
      <xdr:row>135</xdr:row>
      <xdr:rowOff>0</xdr:rowOff>
    </xdr:from>
    <xdr:ext cx="184731" cy="264560"/>
    <xdr:sp macro="" textlink="">
      <xdr:nvSpPr>
        <xdr:cNvPr id="288" name="TextBox 287"/>
        <xdr:cNvSpPr txBox="1"/>
      </xdr:nvSpPr>
      <xdr:spPr>
        <a:xfrm>
          <a:off x="12068175" y="3499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15</xdr:col>
      <xdr:colOff>0</xdr:colOff>
      <xdr:row>135</xdr:row>
      <xdr:rowOff>0</xdr:rowOff>
    </xdr:from>
    <xdr:ext cx="184731" cy="264560"/>
    <xdr:sp macro="" textlink="">
      <xdr:nvSpPr>
        <xdr:cNvPr id="289" name="TextBox 288"/>
        <xdr:cNvSpPr txBox="1"/>
      </xdr:nvSpPr>
      <xdr:spPr>
        <a:xfrm>
          <a:off x="12068175" y="3499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16</xdr:col>
      <xdr:colOff>0</xdr:colOff>
      <xdr:row>135</xdr:row>
      <xdr:rowOff>0</xdr:rowOff>
    </xdr:from>
    <xdr:ext cx="184731" cy="264560"/>
    <xdr:sp macro="" textlink="">
      <xdr:nvSpPr>
        <xdr:cNvPr id="290" name="TextBox 289"/>
        <xdr:cNvSpPr txBox="1"/>
      </xdr:nvSpPr>
      <xdr:spPr>
        <a:xfrm>
          <a:off x="12677775" y="3499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16</xdr:col>
      <xdr:colOff>0</xdr:colOff>
      <xdr:row>135</xdr:row>
      <xdr:rowOff>0</xdr:rowOff>
    </xdr:from>
    <xdr:ext cx="184731" cy="264560"/>
    <xdr:sp macro="" textlink="">
      <xdr:nvSpPr>
        <xdr:cNvPr id="291" name="TextBox 290"/>
        <xdr:cNvSpPr txBox="1"/>
      </xdr:nvSpPr>
      <xdr:spPr>
        <a:xfrm>
          <a:off x="12677775" y="3499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17</xdr:col>
      <xdr:colOff>0</xdr:colOff>
      <xdr:row>135</xdr:row>
      <xdr:rowOff>0</xdr:rowOff>
    </xdr:from>
    <xdr:ext cx="184731" cy="264560"/>
    <xdr:sp macro="" textlink="">
      <xdr:nvSpPr>
        <xdr:cNvPr id="292" name="TextBox 291"/>
        <xdr:cNvSpPr txBox="1"/>
      </xdr:nvSpPr>
      <xdr:spPr>
        <a:xfrm>
          <a:off x="13287375" y="3499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17</xdr:col>
      <xdr:colOff>0</xdr:colOff>
      <xdr:row>135</xdr:row>
      <xdr:rowOff>0</xdr:rowOff>
    </xdr:from>
    <xdr:ext cx="184731" cy="264560"/>
    <xdr:sp macro="" textlink="">
      <xdr:nvSpPr>
        <xdr:cNvPr id="293" name="TextBox 292"/>
        <xdr:cNvSpPr txBox="1"/>
      </xdr:nvSpPr>
      <xdr:spPr>
        <a:xfrm>
          <a:off x="13287375" y="3499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18</xdr:col>
      <xdr:colOff>0</xdr:colOff>
      <xdr:row>135</xdr:row>
      <xdr:rowOff>0</xdr:rowOff>
    </xdr:from>
    <xdr:ext cx="184731" cy="264560"/>
    <xdr:sp macro="" textlink="">
      <xdr:nvSpPr>
        <xdr:cNvPr id="294" name="TextBox 293"/>
        <xdr:cNvSpPr txBox="1"/>
      </xdr:nvSpPr>
      <xdr:spPr>
        <a:xfrm>
          <a:off x="13896975" y="3499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18</xdr:col>
      <xdr:colOff>0</xdr:colOff>
      <xdr:row>135</xdr:row>
      <xdr:rowOff>0</xdr:rowOff>
    </xdr:from>
    <xdr:ext cx="184731" cy="264560"/>
    <xdr:sp macro="" textlink="">
      <xdr:nvSpPr>
        <xdr:cNvPr id="295" name="TextBox 294"/>
        <xdr:cNvSpPr txBox="1"/>
      </xdr:nvSpPr>
      <xdr:spPr>
        <a:xfrm>
          <a:off x="13896975" y="3499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19</xdr:col>
      <xdr:colOff>0</xdr:colOff>
      <xdr:row>135</xdr:row>
      <xdr:rowOff>0</xdr:rowOff>
    </xdr:from>
    <xdr:ext cx="184731" cy="264560"/>
    <xdr:sp macro="" textlink="">
      <xdr:nvSpPr>
        <xdr:cNvPr id="296" name="TextBox 295"/>
        <xdr:cNvSpPr txBox="1"/>
      </xdr:nvSpPr>
      <xdr:spPr>
        <a:xfrm>
          <a:off x="14506575" y="3499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19</xdr:col>
      <xdr:colOff>0</xdr:colOff>
      <xdr:row>135</xdr:row>
      <xdr:rowOff>0</xdr:rowOff>
    </xdr:from>
    <xdr:ext cx="184731" cy="264560"/>
    <xdr:sp macro="" textlink="">
      <xdr:nvSpPr>
        <xdr:cNvPr id="297" name="TextBox 296"/>
        <xdr:cNvSpPr txBox="1"/>
      </xdr:nvSpPr>
      <xdr:spPr>
        <a:xfrm>
          <a:off x="14506575" y="3499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20</xdr:col>
      <xdr:colOff>0</xdr:colOff>
      <xdr:row>135</xdr:row>
      <xdr:rowOff>0</xdr:rowOff>
    </xdr:from>
    <xdr:ext cx="184731" cy="264560"/>
    <xdr:sp macro="" textlink="">
      <xdr:nvSpPr>
        <xdr:cNvPr id="298" name="TextBox 297"/>
        <xdr:cNvSpPr txBox="1"/>
      </xdr:nvSpPr>
      <xdr:spPr>
        <a:xfrm>
          <a:off x="15116175" y="3499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20</xdr:col>
      <xdr:colOff>0</xdr:colOff>
      <xdr:row>135</xdr:row>
      <xdr:rowOff>0</xdr:rowOff>
    </xdr:from>
    <xdr:ext cx="184731" cy="264560"/>
    <xdr:sp macro="" textlink="">
      <xdr:nvSpPr>
        <xdr:cNvPr id="299" name="TextBox 298"/>
        <xdr:cNvSpPr txBox="1"/>
      </xdr:nvSpPr>
      <xdr:spPr>
        <a:xfrm>
          <a:off x="15116175" y="3499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21</xdr:col>
      <xdr:colOff>0</xdr:colOff>
      <xdr:row>135</xdr:row>
      <xdr:rowOff>0</xdr:rowOff>
    </xdr:from>
    <xdr:ext cx="184731" cy="264560"/>
    <xdr:sp macro="" textlink="">
      <xdr:nvSpPr>
        <xdr:cNvPr id="300" name="TextBox 299"/>
        <xdr:cNvSpPr txBox="1"/>
      </xdr:nvSpPr>
      <xdr:spPr>
        <a:xfrm>
          <a:off x="15725775" y="3499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21</xdr:col>
      <xdr:colOff>0</xdr:colOff>
      <xdr:row>135</xdr:row>
      <xdr:rowOff>0</xdr:rowOff>
    </xdr:from>
    <xdr:ext cx="184731" cy="264560"/>
    <xdr:sp macro="" textlink="">
      <xdr:nvSpPr>
        <xdr:cNvPr id="301" name="TextBox 300"/>
        <xdr:cNvSpPr txBox="1"/>
      </xdr:nvSpPr>
      <xdr:spPr>
        <a:xfrm>
          <a:off x="15725775" y="3499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9</xdr:col>
      <xdr:colOff>0</xdr:colOff>
      <xdr:row>30</xdr:row>
      <xdr:rowOff>0</xdr:rowOff>
    </xdr:from>
    <xdr:ext cx="184731" cy="264560"/>
    <xdr:sp macro="" textlink="">
      <xdr:nvSpPr>
        <xdr:cNvPr id="2" name="TextBox 1"/>
        <xdr:cNvSpPr txBox="1"/>
      </xdr:nvSpPr>
      <xdr:spPr>
        <a:xfrm>
          <a:off x="14211300" y="1253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9</xdr:col>
      <xdr:colOff>0</xdr:colOff>
      <xdr:row>30</xdr:row>
      <xdr:rowOff>0</xdr:rowOff>
    </xdr:from>
    <xdr:ext cx="184731" cy="264560"/>
    <xdr:sp macro="" textlink="">
      <xdr:nvSpPr>
        <xdr:cNvPr id="3" name="TextBox 2"/>
        <xdr:cNvSpPr txBox="1"/>
      </xdr:nvSpPr>
      <xdr:spPr>
        <a:xfrm>
          <a:off x="14211300" y="1348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9</xdr:col>
      <xdr:colOff>0</xdr:colOff>
      <xdr:row>30</xdr:row>
      <xdr:rowOff>0</xdr:rowOff>
    </xdr:from>
    <xdr:ext cx="184731" cy="264560"/>
    <xdr:sp macro="" textlink="">
      <xdr:nvSpPr>
        <xdr:cNvPr id="4" name="TextBox 3"/>
        <xdr:cNvSpPr txBox="1"/>
      </xdr:nvSpPr>
      <xdr:spPr>
        <a:xfrm>
          <a:off x="14211300" y="1348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9</xdr:col>
      <xdr:colOff>0</xdr:colOff>
      <xdr:row>30</xdr:row>
      <xdr:rowOff>0</xdr:rowOff>
    </xdr:from>
    <xdr:ext cx="184731" cy="264560"/>
    <xdr:sp macro="" textlink="">
      <xdr:nvSpPr>
        <xdr:cNvPr id="5" name="TextBox 4"/>
        <xdr:cNvSpPr txBox="1"/>
      </xdr:nvSpPr>
      <xdr:spPr>
        <a:xfrm>
          <a:off x="14211300" y="1348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9</xdr:col>
      <xdr:colOff>0</xdr:colOff>
      <xdr:row>30</xdr:row>
      <xdr:rowOff>0</xdr:rowOff>
    </xdr:from>
    <xdr:ext cx="184731" cy="264560"/>
    <xdr:sp macro="" textlink="">
      <xdr:nvSpPr>
        <xdr:cNvPr id="6" name="TextBox 5"/>
        <xdr:cNvSpPr txBox="1"/>
      </xdr:nvSpPr>
      <xdr:spPr>
        <a:xfrm>
          <a:off x="14211300" y="1348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9</xdr:col>
      <xdr:colOff>0</xdr:colOff>
      <xdr:row>30</xdr:row>
      <xdr:rowOff>0</xdr:rowOff>
    </xdr:from>
    <xdr:ext cx="184731" cy="264560"/>
    <xdr:sp macro="" textlink="">
      <xdr:nvSpPr>
        <xdr:cNvPr id="7" name="TextBox 6"/>
        <xdr:cNvSpPr txBox="1"/>
      </xdr:nvSpPr>
      <xdr:spPr>
        <a:xfrm>
          <a:off x="14211300" y="1348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9</xdr:col>
      <xdr:colOff>0</xdr:colOff>
      <xdr:row>30</xdr:row>
      <xdr:rowOff>0</xdr:rowOff>
    </xdr:from>
    <xdr:ext cx="184731" cy="264560"/>
    <xdr:sp macro="" textlink="">
      <xdr:nvSpPr>
        <xdr:cNvPr id="8" name="TextBox 7"/>
        <xdr:cNvSpPr txBox="1"/>
      </xdr:nvSpPr>
      <xdr:spPr>
        <a:xfrm>
          <a:off x="14211300" y="1348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9</xdr:col>
      <xdr:colOff>0</xdr:colOff>
      <xdr:row>30</xdr:row>
      <xdr:rowOff>0</xdr:rowOff>
    </xdr:from>
    <xdr:ext cx="184731" cy="264560"/>
    <xdr:sp macro="" textlink="">
      <xdr:nvSpPr>
        <xdr:cNvPr id="9" name="TextBox 8"/>
        <xdr:cNvSpPr txBox="1"/>
      </xdr:nvSpPr>
      <xdr:spPr>
        <a:xfrm>
          <a:off x="14211300" y="1348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9</xdr:col>
      <xdr:colOff>0</xdr:colOff>
      <xdr:row>30</xdr:row>
      <xdr:rowOff>0</xdr:rowOff>
    </xdr:from>
    <xdr:ext cx="184731" cy="264560"/>
    <xdr:sp macro="" textlink="">
      <xdr:nvSpPr>
        <xdr:cNvPr id="10" name="TextBox 9"/>
        <xdr:cNvSpPr txBox="1"/>
      </xdr:nvSpPr>
      <xdr:spPr>
        <a:xfrm>
          <a:off x="14211300" y="1348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9</xdr:col>
      <xdr:colOff>0</xdr:colOff>
      <xdr:row>30</xdr:row>
      <xdr:rowOff>0</xdr:rowOff>
    </xdr:from>
    <xdr:ext cx="184731" cy="264560"/>
    <xdr:sp macro="" textlink="">
      <xdr:nvSpPr>
        <xdr:cNvPr id="11" name="TextBox 10"/>
        <xdr:cNvSpPr txBox="1"/>
      </xdr:nvSpPr>
      <xdr:spPr>
        <a:xfrm>
          <a:off x="14211300" y="1348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9</xdr:col>
      <xdr:colOff>0</xdr:colOff>
      <xdr:row>30</xdr:row>
      <xdr:rowOff>0</xdr:rowOff>
    </xdr:from>
    <xdr:ext cx="184731" cy="264560"/>
    <xdr:sp macro="" textlink="">
      <xdr:nvSpPr>
        <xdr:cNvPr id="12" name="TextBox 11"/>
        <xdr:cNvSpPr txBox="1"/>
      </xdr:nvSpPr>
      <xdr:spPr>
        <a:xfrm>
          <a:off x="14211300" y="1348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9</xdr:col>
      <xdr:colOff>0</xdr:colOff>
      <xdr:row>30</xdr:row>
      <xdr:rowOff>0</xdr:rowOff>
    </xdr:from>
    <xdr:ext cx="184731" cy="264560"/>
    <xdr:sp macro="" textlink="">
      <xdr:nvSpPr>
        <xdr:cNvPr id="2" name="TextBox 1"/>
        <xdr:cNvSpPr txBox="1"/>
      </xdr:nvSpPr>
      <xdr:spPr>
        <a:xfrm>
          <a:off x="10353675" y="1277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9</xdr:col>
      <xdr:colOff>0</xdr:colOff>
      <xdr:row>30</xdr:row>
      <xdr:rowOff>0</xdr:rowOff>
    </xdr:from>
    <xdr:ext cx="184731" cy="264560"/>
    <xdr:sp macro="" textlink="">
      <xdr:nvSpPr>
        <xdr:cNvPr id="3" name="TextBox 2"/>
        <xdr:cNvSpPr txBox="1"/>
      </xdr:nvSpPr>
      <xdr:spPr>
        <a:xfrm>
          <a:off x="10353675" y="1372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9</xdr:col>
      <xdr:colOff>0</xdr:colOff>
      <xdr:row>30</xdr:row>
      <xdr:rowOff>0</xdr:rowOff>
    </xdr:from>
    <xdr:ext cx="184731" cy="264560"/>
    <xdr:sp macro="" textlink="">
      <xdr:nvSpPr>
        <xdr:cNvPr id="4" name="TextBox 3"/>
        <xdr:cNvSpPr txBox="1"/>
      </xdr:nvSpPr>
      <xdr:spPr>
        <a:xfrm>
          <a:off x="10353675" y="1372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9</xdr:col>
      <xdr:colOff>0</xdr:colOff>
      <xdr:row>30</xdr:row>
      <xdr:rowOff>0</xdr:rowOff>
    </xdr:from>
    <xdr:ext cx="184731" cy="264560"/>
    <xdr:sp macro="" textlink="">
      <xdr:nvSpPr>
        <xdr:cNvPr id="5" name="TextBox 4"/>
        <xdr:cNvSpPr txBox="1"/>
      </xdr:nvSpPr>
      <xdr:spPr>
        <a:xfrm>
          <a:off x="10353675" y="1372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9</xdr:col>
      <xdr:colOff>0</xdr:colOff>
      <xdr:row>30</xdr:row>
      <xdr:rowOff>0</xdr:rowOff>
    </xdr:from>
    <xdr:ext cx="184731" cy="264560"/>
    <xdr:sp macro="" textlink="">
      <xdr:nvSpPr>
        <xdr:cNvPr id="6" name="TextBox 5"/>
        <xdr:cNvSpPr txBox="1"/>
      </xdr:nvSpPr>
      <xdr:spPr>
        <a:xfrm>
          <a:off x="10353675" y="1372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9</xdr:col>
      <xdr:colOff>0</xdr:colOff>
      <xdr:row>30</xdr:row>
      <xdr:rowOff>0</xdr:rowOff>
    </xdr:from>
    <xdr:ext cx="184731" cy="264560"/>
    <xdr:sp macro="" textlink="">
      <xdr:nvSpPr>
        <xdr:cNvPr id="7" name="TextBox 6"/>
        <xdr:cNvSpPr txBox="1"/>
      </xdr:nvSpPr>
      <xdr:spPr>
        <a:xfrm>
          <a:off x="10353675" y="1372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9</xdr:col>
      <xdr:colOff>0</xdr:colOff>
      <xdr:row>30</xdr:row>
      <xdr:rowOff>0</xdr:rowOff>
    </xdr:from>
    <xdr:ext cx="184731" cy="264560"/>
    <xdr:sp macro="" textlink="">
      <xdr:nvSpPr>
        <xdr:cNvPr id="8" name="TextBox 7"/>
        <xdr:cNvSpPr txBox="1"/>
      </xdr:nvSpPr>
      <xdr:spPr>
        <a:xfrm>
          <a:off x="10353675" y="1372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9</xdr:col>
      <xdr:colOff>0</xdr:colOff>
      <xdr:row>30</xdr:row>
      <xdr:rowOff>0</xdr:rowOff>
    </xdr:from>
    <xdr:ext cx="184731" cy="264560"/>
    <xdr:sp macro="" textlink="">
      <xdr:nvSpPr>
        <xdr:cNvPr id="9" name="TextBox 8"/>
        <xdr:cNvSpPr txBox="1"/>
      </xdr:nvSpPr>
      <xdr:spPr>
        <a:xfrm>
          <a:off x="10353675" y="1372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9</xdr:col>
      <xdr:colOff>0</xdr:colOff>
      <xdr:row>30</xdr:row>
      <xdr:rowOff>0</xdr:rowOff>
    </xdr:from>
    <xdr:ext cx="184731" cy="264560"/>
    <xdr:sp macro="" textlink="">
      <xdr:nvSpPr>
        <xdr:cNvPr id="10" name="TextBox 9"/>
        <xdr:cNvSpPr txBox="1"/>
      </xdr:nvSpPr>
      <xdr:spPr>
        <a:xfrm>
          <a:off x="10353675" y="1372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9</xdr:col>
      <xdr:colOff>0</xdr:colOff>
      <xdr:row>30</xdr:row>
      <xdr:rowOff>0</xdr:rowOff>
    </xdr:from>
    <xdr:ext cx="184731" cy="264560"/>
    <xdr:sp macro="" textlink="">
      <xdr:nvSpPr>
        <xdr:cNvPr id="11" name="TextBox 10"/>
        <xdr:cNvSpPr txBox="1"/>
      </xdr:nvSpPr>
      <xdr:spPr>
        <a:xfrm>
          <a:off x="10353675" y="1372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oneCellAnchor>
    <xdr:from>
      <xdr:col>9</xdr:col>
      <xdr:colOff>0</xdr:colOff>
      <xdr:row>30</xdr:row>
      <xdr:rowOff>0</xdr:rowOff>
    </xdr:from>
    <xdr:ext cx="184731" cy="264560"/>
    <xdr:sp macro="" textlink="">
      <xdr:nvSpPr>
        <xdr:cNvPr id="12" name="TextBox 11"/>
        <xdr:cNvSpPr txBox="1"/>
      </xdr:nvSpPr>
      <xdr:spPr>
        <a:xfrm>
          <a:off x="10353675" y="13725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lt-LT" sz="1100"/>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RPD%20Asta\Documents\Asta\Documents\Mano\VRM\RPT\2017\2017%2006%2009\RPP%20keitimas\sprendimo%20priedas%20RPP%20Priemoniu%20planas%20ir%20Stebesena%20201706%20tik%20keiciamos%20eilut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apas1"/>
      <sheetName val="Visi duomenys"/>
      <sheetName val="Lapas2"/>
      <sheetName val="Priemonių planas"/>
      <sheetName val="PP Lentelė 1 "/>
      <sheetName val="PP Lentelė 2"/>
      <sheetName val="PP Lentelė 3"/>
      <sheetName val="Veiklų grupės"/>
      <sheetName val="PP Lentelė 4"/>
      <sheetName val="PP Lentelė 5"/>
      <sheetName val="PP Lentelė 6"/>
      <sheetName val="PP Lentelė 7"/>
      <sheetName val="PP Lentelė 8"/>
      <sheetName val="Stebėsena"/>
      <sheetName val="ST Lentelė 1"/>
      <sheetName val="ST lentelė 2"/>
      <sheetName val="ST Lentelė 3"/>
      <sheetName val="ST Lentelė 4"/>
      <sheetName val="ST Lentelė 5"/>
      <sheetName val="ST Lentelė 6"/>
      <sheetName val="ST Lentelė 7"/>
    </sheetNames>
    <sheetDataSet>
      <sheetData sheetId="0"/>
      <sheetData sheetId="1">
        <row r="87">
          <cell r="J87">
            <v>510000</v>
          </cell>
          <cell r="K87">
            <v>76500</v>
          </cell>
          <cell r="O87">
            <v>433500</v>
          </cell>
          <cell r="P87">
            <v>43040</v>
          </cell>
          <cell r="Q87">
            <v>43070</v>
          </cell>
          <cell r="R87" t="str">
            <v>2018/</v>
          </cell>
          <cell r="S87">
            <v>43191</v>
          </cell>
          <cell r="T87">
            <v>2019</v>
          </cell>
        </row>
        <row r="88">
          <cell r="J88">
            <v>421508</v>
          </cell>
          <cell r="K88">
            <v>63227</v>
          </cell>
          <cell r="O88">
            <v>358281</v>
          </cell>
          <cell r="P88">
            <v>43435</v>
          </cell>
          <cell r="Q88">
            <v>43525</v>
          </cell>
          <cell r="R88" t="str">
            <v>2019/</v>
          </cell>
          <cell r="S88">
            <v>43617</v>
          </cell>
          <cell r="T88">
            <v>2021</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theme/theme1.xml><?xml version="1.0" encoding="utf-8"?>
<a:theme xmlns:a="http://schemas.openxmlformats.org/drawingml/2006/main" name="„Office“ 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www.llri.lt/tyrimai/lietuvos-savivaldybiu-indeksas" TargetMode="External"/></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4.xml"/><Relationship Id="rId1" Type="http://schemas.openxmlformats.org/officeDocument/2006/relationships/printerSettings" Target="../printerSettings/printerSettings5.bin"/><Relationship Id="rId4" Type="http://schemas.openxmlformats.org/officeDocument/2006/relationships/comments" Target="../comments4.xml"/></Relationships>
</file>

<file path=xl/worksheets/_rels/sheet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5.xml"/><Relationship Id="rId1" Type="http://schemas.openxmlformats.org/officeDocument/2006/relationships/printerSettings" Target="../printerSettings/printerSettings7.bin"/><Relationship Id="rId4" Type="http://schemas.openxmlformats.org/officeDocument/2006/relationships/comments" Target="../comments6.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apas2" filterMode="1">
    <pageSetUpPr fitToPage="1"/>
  </sheetPr>
  <dimension ref="A2:EW394"/>
  <sheetViews>
    <sheetView topLeftCell="AA1" zoomScaleNormal="100" workbookViewId="0">
      <pane ySplit="4" topLeftCell="A87" activePane="bottomLeft" state="frozen"/>
      <selection pane="bottomLeft" activeCell="AP101" sqref="AP101"/>
    </sheetView>
  </sheetViews>
  <sheetFormatPr defaultRowHeight="12.75" x14ac:dyDescent="0.2"/>
  <cols>
    <col min="1" max="1" width="8.42578125" style="36" customWidth="1"/>
    <col min="2" max="2" width="17.42578125" style="36" customWidth="1"/>
    <col min="3" max="3" width="47.5703125" style="101" customWidth="1"/>
    <col min="4" max="4" width="7" style="101" customWidth="1"/>
    <col min="5" max="5" width="6.42578125" style="101" customWidth="1"/>
    <col min="6" max="6" width="8.7109375" style="101" customWidth="1"/>
    <col min="7" max="7" width="6.5703125" style="101" customWidth="1"/>
    <col min="8" max="8" width="3.7109375" style="101" customWidth="1"/>
    <col min="9" max="9" width="4.85546875" style="101" customWidth="1"/>
    <col min="10" max="10" width="4.140625" style="101" customWidth="1"/>
    <col min="11" max="11" width="15" style="101" customWidth="1"/>
    <col min="12" max="12" width="13.42578125" style="101" customWidth="1"/>
    <col min="13" max="13" width="14.140625" style="101" customWidth="1"/>
    <col min="14" max="15" width="12.85546875" style="101" customWidth="1"/>
    <col min="16" max="16" width="13.7109375" style="101" customWidth="1"/>
    <col min="17" max="17" width="8" style="101" customWidth="1"/>
    <col min="18" max="18" width="8.7109375" style="101" customWidth="1"/>
    <col min="19" max="19" width="5.5703125" style="101" customWidth="1"/>
    <col min="20" max="20" width="3.42578125" style="101" customWidth="1"/>
    <col min="21" max="21" width="8.140625" style="101" customWidth="1"/>
    <col min="22" max="30" width="12.28515625" style="101" customWidth="1"/>
    <col min="31" max="39" width="9.140625" style="48" customWidth="1"/>
    <col min="40" max="40" width="9.140625" style="48"/>
    <col min="41" max="41" width="16.28515625" style="48" customWidth="1"/>
    <col min="42" max="51" width="9.140625" style="48"/>
    <col min="52" max="52" width="9.140625" style="64"/>
    <col min="53" max="53" width="10.85546875" style="64" customWidth="1"/>
    <col min="54" max="153" width="9.140625" style="64"/>
    <col min="154" max="16384" width="9.140625" style="101"/>
  </cols>
  <sheetData>
    <row r="2" spans="1:153" ht="13.5" thickBot="1" x14ac:dyDescent="0.25"/>
    <row r="3" spans="1:153" ht="42" customHeight="1" thickBot="1" x14ac:dyDescent="0.25">
      <c r="A3" s="424" t="s">
        <v>1</v>
      </c>
      <c r="B3" s="425"/>
      <c r="C3" s="425"/>
      <c r="D3" s="425"/>
      <c r="E3" s="425"/>
      <c r="F3" s="425"/>
      <c r="G3" s="425"/>
      <c r="H3" s="425"/>
      <c r="I3" s="425"/>
      <c r="J3" s="426"/>
      <c r="K3" s="424" t="s">
        <v>0</v>
      </c>
      <c r="L3" s="425"/>
      <c r="M3" s="425"/>
      <c r="N3" s="425"/>
      <c r="O3" s="425"/>
      <c r="P3" s="426"/>
      <c r="Q3" s="427" t="s">
        <v>2</v>
      </c>
      <c r="R3" s="427"/>
      <c r="S3" s="427"/>
      <c r="T3" s="427"/>
      <c r="U3" s="427"/>
      <c r="V3" s="424" t="s">
        <v>57</v>
      </c>
      <c r="W3" s="425"/>
      <c r="X3" s="425"/>
      <c r="Y3" s="425"/>
      <c r="Z3" s="425"/>
      <c r="AA3" s="425"/>
      <c r="AB3" s="425"/>
      <c r="AC3" s="426"/>
      <c r="AD3" s="428" t="s">
        <v>56</v>
      </c>
      <c r="AE3" s="429"/>
      <c r="AF3" s="429"/>
      <c r="AG3" s="429"/>
      <c r="AH3" s="429"/>
      <c r="AI3" s="429"/>
      <c r="AJ3" s="429"/>
      <c r="AK3" s="429"/>
      <c r="AL3" s="429"/>
      <c r="AM3" s="430"/>
      <c r="AN3" s="423" t="s">
        <v>55</v>
      </c>
      <c r="AO3" s="423"/>
      <c r="AP3" s="423"/>
      <c r="AQ3" s="423"/>
      <c r="AR3" s="423"/>
      <c r="AS3" s="423"/>
      <c r="AT3" s="423"/>
      <c r="AU3" s="423"/>
      <c r="AV3" s="423"/>
      <c r="AW3" s="423"/>
      <c r="AX3" s="423"/>
      <c r="AY3" s="423"/>
    </row>
    <row r="4" spans="1:153" ht="123.75" customHeight="1" thickBot="1" x14ac:dyDescent="0.25">
      <c r="A4" s="39" t="s">
        <v>3</v>
      </c>
      <c r="B4" s="264" t="s">
        <v>957</v>
      </c>
      <c r="C4" s="264" t="s">
        <v>4</v>
      </c>
      <c r="D4" s="254" t="s">
        <v>5</v>
      </c>
      <c r="E4" s="254" t="s">
        <v>6</v>
      </c>
      <c r="F4" s="254" t="s">
        <v>7</v>
      </c>
      <c r="G4" s="254" t="s">
        <v>8</v>
      </c>
      <c r="H4" s="254" t="s">
        <v>9</v>
      </c>
      <c r="I4" s="254" t="s">
        <v>10</v>
      </c>
      <c r="J4" s="254" t="s">
        <v>11</v>
      </c>
      <c r="K4" s="254" t="s">
        <v>12</v>
      </c>
      <c r="L4" s="254" t="s">
        <v>13</v>
      </c>
      <c r="M4" s="254" t="s">
        <v>14</v>
      </c>
      <c r="N4" s="254" t="s">
        <v>15</v>
      </c>
      <c r="O4" s="254" t="s">
        <v>16</v>
      </c>
      <c r="P4" s="254" t="s">
        <v>17</v>
      </c>
      <c r="Q4" s="67" t="s">
        <v>18</v>
      </c>
      <c r="R4" s="67" t="s">
        <v>19</v>
      </c>
      <c r="S4" s="421" t="s">
        <v>20</v>
      </c>
      <c r="T4" s="422"/>
      <c r="U4" s="67" t="s">
        <v>21</v>
      </c>
      <c r="V4" s="67" t="s">
        <v>32</v>
      </c>
      <c r="W4" s="67" t="s">
        <v>33</v>
      </c>
      <c r="X4" s="67" t="s">
        <v>34</v>
      </c>
      <c r="Y4" s="67" t="s">
        <v>35</v>
      </c>
      <c r="Z4" s="67" t="s">
        <v>36</v>
      </c>
      <c r="AA4" s="67" t="s">
        <v>505</v>
      </c>
      <c r="AB4" s="67" t="s">
        <v>898</v>
      </c>
      <c r="AC4" s="67" t="s">
        <v>953</v>
      </c>
      <c r="AD4" s="67" t="s">
        <v>50</v>
      </c>
      <c r="AE4" s="67" t="s">
        <v>37</v>
      </c>
      <c r="AF4" s="67" t="s">
        <v>184</v>
      </c>
      <c r="AG4" s="67" t="s">
        <v>38</v>
      </c>
      <c r="AH4" s="67" t="s">
        <v>39</v>
      </c>
      <c r="AI4" s="67" t="s">
        <v>40</v>
      </c>
      <c r="AJ4" s="67" t="s">
        <v>41</v>
      </c>
      <c r="AK4" s="67" t="s">
        <v>42</v>
      </c>
      <c r="AL4" s="67" t="s">
        <v>43</v>
      </c>
      <c r="AM4" s="67" t="s">
        <v>44</v>
      </c>
      <c r="AN4" s="68" t="s">
        <v>185</v>
      </c>
      <c r="AO4" s="68" t="s">
        <v>45</v>
      </c>
      <c r="AP4" s="68" t="s">
        <v>46</v>
      </c>
      <c r="AQ4" s="68" t="s">
        <v>39</v>
      </c>
      <c r="AR4" s="67" t="s">
        <v>52</v>
      </c>
      <c r="AS4" s="68" t="s">
        <v>47</v>
      </c>
      <c r="AT4" s="68" t="s">
        <v>41</v>
      </c>
      <c r="AU4" s="67" t="s">
        <v>53</v>
      </c>
      <c r="AV4" s="68" t="s">
        <v>48</v>
      </c>
      <c r="AW4" s="68" t="s">
        <v>43</v>
      </c>
      <c r="AX4" s="67" t="s">
        <v>54</v>
      </c>
      <c r="AY4" s="68" t="s">
        <v>49</v>
      </c>
    </row>
    <row r="5" spans="1:153" ht="24.75" hidden="1" customHeight="1" thickBot="1" x14ac:dyDescent="0.25">
      <c r="A5" s="40" t="s">
        <v>447</v>
      </c>
      <c r="B5" s="25" t="s">
        <v>960</v>
      </c>
      <c r="C5" s="25" t="s">
        <v>334</v>
      </c>
      <c r="D5" s="54"/>
      <c r="E5" s="54"/>
      <c r="F5" s="54"/>
      <c r="G5" s="54"/>
      <c r="H5" s="54"/>
      <c r="I5" s="54"/>
      <c r="J5" s="54"/>
      <c r="K5" s="54"/>
      <c r="L5" s="54"/>
      <c r="M5" s="54"/>
      <c r="N5" s="54"/>
      <c r="O5" s="54"/>
      <c r="P5" s="54"/>
      <c r="Q5" s="54"/>
      <c r="R5" s="54"/>
      <c r="S5" s="178"/>
      <c r="T5" s="179"/>
      <c r="U5" s="54"/>
      <c r="V5" s="54"/>
      <c r="W5" s="54"/>
      <c r="X5" s="54"/>
      <c r="Y5" s="54"/>
      <c r="Z5" s="54"/>
      <c r="AA5" s="54"/>
      <c r="AB5" s="54"/>
      <c r="AC5" s="54"/>
      <c r="AD5" s="54"/>
      <c r="AE5" s="54"/>
      <c r="AF5" s="54"/>
      <c r="AG5" s="54"/>
      <c r="AI5" s="54"/>
      <c r="AJ5" s="54"/>
      <c r="AK5" s="54"/>
      <c r="AL5" s="54"/>
      <c r="AM5" s="54"/>
      <c r="AN5" s="47"/>
      <c r="AO5" s="47"/>
      <c r="AP5" s="47"/>
      <c r="AQ5" s="47"/>
      <c r="AR5" s="54"/>
      <c r="AS5" s="47"/>
      <c r="AT5" s="47"/>
      <c r="AU5" s="54"/>
      <c r="AV5" s="47"/>
      <c r="AW5" s="47"/>
      <c r="AX5" s="54"/>
      <c r="AY5" s="47"/>
    </row>
    <row r="6" spans="1:153" ht="24.75" hidden="1" customHeight="1" thickBot="1" x14ac:dyDescent="0.25">
      <c r="A6" s="40" t="s">
        <v>448</v>
      </c>
      <c r="B6" s="25" t="s">
        <v>960</v>
      </c>
      <c r="C6" s="25" t="s">
        <v>335</v>
      </c>
      <c r="D6" s="54"/>
      <c r="E6" s="54"/>
      <c r="F6" s="54"/>
      <c r="G6" s="54"/>
      <c r="H6" s="54"/>
      <c r="I6" s="54"/>
      <c r="J6" s="54"/>
      <c r="K6" s="54"/>
      <c r="L6" s="54"/>
      <c r="M6" s="54"/>
      <c r="N6" s="54"/>
      <c r="O6" s="54"/>
      <c r="P6" s="54"/>
      <c r="Q6" s="54"/>
      <c r="R6" s="54"/>
      <c r="S6" s="178"/>
      <c r="T6" s="179"/>
      <c r="U6" s="54"/>
      <c r="V6" s="54"/>
      <c r="W6" s="54"/>
      <c r="X6" s="54"/>
      <c r="Y6" s="54"/>
      <c r="Z6" s="54"/>
      <c r="AA6" s="54"/>
      <c r="AB6" s="54"/>
      <c r="AC6" s="54"/>
      <c r="AD6" s="54"/>
      <c r="AE6" s="54"/>
      <c r="AF6" s="54"/>
      <c r="AG6" s="54"/>
      <c r="AI6" s="54"/>
      <c r="AJ6" s="54"/>
      <c r="AK6" s="54"/>
      <c r="AL6" s="54"/>
      <c r="AM6" s="54"/>
      <c r="AN6" s="47"/>
      <c r="AO6" s="47"/>
      <c r="AP6" s="47"/>
      <c r="AQ6" s="47"/>
      <c r="AR6" s="54"/>
      <c r="AS6" s="47"/>
      <c r="AT6" s="47"/>
      <c r="AU6" s="54"/>
      <c r="AV6" s="47"/>
      <c r="AW6" s="47"/>
      <c r="AX6" s="54"/>
      <c r="AY6" s="47"/>
    </row>
    <row r="7" spans="1:153" s="78" customFormat="1" ht="25.5" hidden="1" customHeight="1" x14ac:dyDescent="0.2">
      <c r="A7" s="41" t="s">
        <v>449</v>
      </c>
      <c r="B7" s="255" t="s">
        <v>960</v>
      </c>
      <c r="C7" s="26" t="s">
        <v>173</v>
      </c>
      <c r="D7" s="69"/>
      <c r="E7" s="69"/>
      <c r="F7" s="69"/>
      <c r="G7" s="69"/>
      <c r="H7" s="69"/>
      <c r="I7" s="69"/>
      <c r="J7" s="69"/>
      <c r="K7" s="69"/>
      <c r="L7" s="69"/>
      <c r="M7" s="69"/>
      <c r="N7" s="69"/>
      <c r="O7" s="69"/>
      <c r="P7" s="70"/>
      <c r="Q7" s="71"/>
      <c r="R7" s="72"/>
      <c r="S7" s="180"/>
      <c r="T7" s="181"/>
      <c r="U7" s="72"/>
      <c r="V7" s="73"/>
      <c r="W7" s="73"/>
      <c r="X7" s="73"/>
      <c r="Y7" s="73"/>
      <c r="Z7" s="73"/>
      <c r="AA7" s="73"/>
      <c r="AB7" s="73"/>
      <c r="AC7" s="76"/>
      <c r="AD7" s="74"/>
      <c r="AE7" s="74"/>
      <c r="AF7" s="74"/>
      <c r="AG7" s="75"/>
      <c r="AH7" s="76"/>
      <c r="AI7" s="77"/>
      <c r="AJ7" s="74"/>
      <c r="AK7" s="74"/>
      <c r="AL7" s="74"/>
      <c r="AM7" s="74"/>
      <c r="AN7" s="74"/>
      <c r="AO7" s="74"/>
      <c r="AP7" s="74"/>
      <c r="AQ7" s="74"/>
      <c r="AR7" s="74"/>
      <c r="AS7" s="74"/>
      <c r="AT7" s="74"/>
      <c r="AU7" s="74"/>
      <c r="AV7" s="74"/>
      <c r="AW7" s="74"/>
      <c r="AX7" s="74"/>
      <c r="AY7" s="74"/>
      <c r="AZ7" s="64"/>
      <c r="BA7" s="196"/>
      <c r="BB7" s="64"/>
      <c r="BC7" s="64"/>
      <c r="BD7" s="64"/>
      <c r="BE7" s="64"/>
      <c r="BF7" s="64"/>
      <c r="BG7" s="64"/>
      <c r="BH7" s="64"/>
      <c r="BI7" s="64"/>
      <c r="BJ7" s="64"/>
      <c r="BK7" s="64"/>
      <c r="BL7" s="64"/>
      <c r="BM7" s="64"/>
      <c r="BN7" s="64"/>
      <c r="BO7" s="64"/>
      <c r="BP7" s="64"/>
      <c r="BQ7" s="64"/>
      <c r="BR7" s="64"/>
      <c r="BS7" s="64"/>
      <c r="BT7" s="64"/>
      <c r="BU7" s="64"/>
      <c r="BV7" s="64"/>
      <c r="BW7" s="64"/>
      <c r="BX7" s="64"/>
      <c r="BY7" s="64"/>
      <c r="BZ7" s="64"/>
      <c r="CA7" s="64"/>
      <c r="CB7" s="64"/>
      <c r="CC7" s="64"/>
      <c r="CD7" s="64"/>
      <c r="CE7" s="64"/>
      <c r="CF7" s="64"/>
      <c r="CG7" s="64"/>
      <c r="CH7" s="64"/>
      <c r="CI7" s="64"/>
      <c r="CJ7" s="64"/>
      <c r="CK7" s="64"/>
      <c r="CL7" s="64"/>
      <c r="CM7" s="64"/>
      <c r="CN7" s="64"/>
      <c r="CO7" s="64"/>
      <c r="CP7" s="64"/>
      <c r="CQ7" s="64"/>
      <c r="CR7" s="64"/>
      <c r="CS7" s="64"/>
      <c r="CT7" s="64"/>
      <c r="CU7" s="64"/>
      <c r="CV7" s="64"/>
      <c r="CW7" s="64"/>
      <c r="CX7" s="64"/>
      <c r="CY7" s="64"/>
      <c r="CZ7" s="64"/>
      <c r="DA7" s="64"/>
      <c r="DB7" s="64"/>
      <c r="DC7" s="64"/>
      <c r="DD7" s="64"/>
      <c r="DE7" s="64"/>
      <c r="DF7" s="64"/>
      <c r="DG7" s="64"/>
      <c r="DH7" s="64"/>
      <c r="DI7" s="64"/>
      <c r="DJ7" s="64"/>
      <c r="DK7" s="64"/>
      <c r="DL7" s="64"/>
      <c r="DM7" s="64"/>
      <c r="DN7" s="64"/>
      <c r="DO7" s="64"/>
      <c r="DP7" s="64"/>
      <c r="DQ7" s="64"/>
      <c r="DR7" s="64"/>
      <c r="DS7" s="64"/>
      <c r="DT7" s="64"/>
      <c r="DU7" s="64"/>
      <c r="DV7" s="64"/>
      <c r="DW7" s="64"/>
      <c r="DX7" s="64"/>
      <c r="DY7" s="64"/>
      <c r="DZ7" s="64"/>
      <c r="EA7" s="64"/>
      <c r="EB7" s="64"/>
      <c r="EC7" s="64"/>
      <c r="ED7" s="64"/>
      <c r="EE7" s="64"/>
      <c r="EF7" s="64"/>
      <c r="EG7" s="64"/>
      <c r="EH7" s="64"/>
      <c r="EI7" s="64"/>
      <c r="EJ7" s="64"/>
      <c r="EK7" s="64"/>
      <c r="EL7" s="64"/>
      <c r="EM7" s="64"/>
      <c r="EN7" s="64"/>
      <c r="EO7" s="64"/>
      <c r="EP7" s="64"/>
      <c r="EQ7" s="64"/>
      <c r="ER7" s="64"/>
      <c r="ES7" s="64"/>
      <c r="ET7" s="64"/>
      <c r="EU7" s="64"/>
      <c r="EV7" s="64"/>
      <c r="EW7" s="64"/>
    </row>
    <row r="8" spans="1:153" ht="25.5" hidden="1" customHeight="1" x14ac:dyDescent="0.25">
      <c r="A8" s="27" t="s">
        <v>336</v>
      </c>
      <c r="B8" s="27" t="s">
        <v>961</v>
      </c>
      <c r="C8" s="45" t="s">
        <v>213</v>
      </c>
      <c r="D8" s="11" t="s">
        <v>217</v>
      </c>
      <c r="E8" s="19" t="s">
        <v>96</v>
      </c>
      <c r="F8" s="19" t="s">
        <v>101</v>
      </c>
      <c r="G8" s="19" t="s">
        <v>99</v>
      </c>
      <c r="H8" s="19" t="s">
        <v>66</v>
      </c>
      <c r="I8" s="19"/>
      <c r="J8" s="19"/>
      <c r="K8" s="21">
        <v>996471.76</v>
      </c>
      <c r="L8" s="21">
        <v>74735.38</v>
      </c>
      <c r="M8" s="21">
        <v>74735.38</v>
      </c>
      <c r="N8" s="21"/>
      <c r="O8" s="21"/>
      <c r="P8" s="21">
        <v>847001</v>
      </c>
      <c r="Q8" s="22">
        <v>42705</v>
      </c>
      <c r="R8" s="165">
        <v>42767</v>
      </c>
      <c r="S8" s="182" t="s">
        <v>271</v>
      </c>
      <c r="T8" s="183">
        <v>42856</v>
      </c>
      <c r="U8" s="210">
        <v>2019</v>
      </c>
      <c r="W8" s="23">
        <v>169400.2</v>
      </c>
      <c r="X8" s="23">
        <v>338800.4</v>
      </c>
      <c r="Y8" s="23">
        <v>338800.4</v>
      </c>
      <c r="Z8" s="23"/>
      <c r="AA8" s="23"/>
      <c r="AB8" s="23"/>
      <c r="AC8" s="60"/>
      <c r="AD8" s="251">
        <v>29</v>
      </c>
      <c r="AE8" s="251" t="s">
        <v>247</v>
      </c>
      <c r="AF8" s="82">
        <v>30</v>
      </c>
      <c r="AG8" s="251" t="s">
        <v>248</v>
      </c>
      <c r="AH8" s="118">
        <v>34</v>
      </c>
      <c r="AI8" s="118" t="s">
        <v>252</v>
      </c>
      <c r="AJ8" s="59"/>
      <c r="AK8" s="17"/>
      <c r="AL8" s="17"/>
      <c r="AM8" s="17"/>
      <c r="AN8" s="82" t="s">
        <v>174</v>
      </c>
      <c r="AO8" s="251" t="s">
        <v>299</v>
      </c>
      <c r="AP8" s="82">
        <v>36000</v>
      </c>
      <c r="AQ8" s="251" t="s">
        <v>175</v>
      </c>
      <c r="AR8" s="119" t="s">
        <v>484</v>
      </c>
      <c r="AS8" s="82">
        <v>700</v>
      </c>
      <c r="AT8" s="17"/>
      <c r="AU8" s="17"/>
      <c r="AV8" s="17"/>
      <c r="AW8" s="17"/>
      <c r="AX8" s="17"/>
      <c r="AY8" s="17"/>
      <c r="AZ8" s="108"/>
      <c r="BA8" s="143"/>
      <c r="BB8" s="108"/>
      <c r="BC8" s="108"/>
      <c r="BD8" s="108"/>
      <c r="BE8" s="108"/>
      <c r="BF8" s="108"/>
      <c r="BG8" s="108"/>
      <c r="BH8" s="108"/>
      <c r="BI8" s="108"/>
      <c r="BJ8" s="108"/>
      <c r="BK8" s="108"/>
      <c r="BL8" s="108"/>
      <c r="BM8" s="108"/>
      <c r="BN8" s="108"/>
      <c r="BO8" s="108"/>
      <c r="BP8" s="108"/>
      <c r="BQ8" s="108"/>
    </row>
    <row r="9" spans="1:153" ht="25.5" hidden="1" customHeight="1" x14ac:dyDescent="0.25">
      <c r="A9" s="27" t="s">
        <v>337</v>
      </c>
      <c r="B9" s="27" t="s">
        <v>962</v>
      </c>
      <c r="C9" s="45" t="s">
        <v>298</v>
      </c>
      <c r="D9" s="11" t="s">
        <v>216</v>
      </c>
      <c r="E9" s="19" t="s">
        <v>96</v>
      </c>
      <c r="F9" s="19" t="s">
        <v>102</v>
      </c>
      <c r="G9" s="19" t="s">
        <v>99</v>
      </c>
      <c r="H9" s="19" t="s">
        <v>66</v>
      </c>
      <c r="I9" s="19"/>
      <c r="J9" s="19"/>
      <c r="K9" s="21">
        <v>870553</v>
      </c>
      <c r="L9" s="21">
        <v>65292</v>
      </c>
      <c r="M9" s="21">
        <v>65291</v>
      </c>
      <c r="N9" s="21">
        <v>0</v>
      </c>
      <c r="O9" s="21">
        <v>0</v>
      </c>
      <c r="P9" s="21">
        <v>739970</v>
      </c>
      <c r="Q9" s="22">
        <v>42583</v>
      </c>
      <c r="R9" s="165">
        <v>42614</v>
      </c>
      <c r="S9" s="182" t="s">
        <v>270</v>
      </c>
      <c r="T9" s="183">
        <v>42675</v>
      </c>
      <c r="U9" s="171">
        <v>2018</v>
      </c>
      <c r="V9" s="23">
        <v>147994</v>
      </c>
      <c r="W9" s="23">
        <v>295988</v>
      </c>
      <c r="X9" s="23">
        <v>295988</v>
      </c>
      <c r="Y9" s="23">
        <v>0</v>
      </c>
      <c r="Z9" s="23">
        <v>0</v>
      </c>
      <c r="AA9" s="120"/>
      <c r="AB9" s="120"/>
      <c r="AC9" s="60"/>
      <c r="AD9" s="121">
        <v>29</v>
      </c>
      <c r="AE9" s="121" t="s">
        <v>247</v>
      </c>
      <c r="AF9" s="122">
        <v>30</v>
      </c>
      <c r="AG9" s="123" t="s">
        <v>248</v>
      </c>
      <c r="AH9" s="124"/>
      <c r="AI9" s="125"/>
      <c r="AJ9" s="17"/>
      <c r="AK9" s="17"/>
      <c r="AL9" s="17"/>
      <c r="AM9" s="17"/>
      <c r="AN9" s="17" t="s">
        <v>174</v>
      </c>
      <c r="AO9" s="20" t="s">
        <v>299</v>
      </c>
      <c r="AP9" s="20">
        <v>34600</v>
      </c>
      <c r="AQ9" s="20"/>
      <c r="AR9" s="20"/>
      <c r="AS9" s="17"/>
      <c r="AT9" s="17"/>
      <c r="AU9" s="17"/>
      <c r="AV9" s="17"/>
      <c r="AW9" s="17"/>
      <c r="AX9" s="17"/>
      <c r="AY9" s="17"/>
      <c r="BA9" s="143"/>
    </row>
    <row r="10" spans="1:153" s="78" customFormat="1" ht="25.5" hidden="1" customHeight="1" x14ac:dyDescent="0.25">
      <c r="A10" s="41" t="s">
        <v>450</v>
      </c>
      <c r="B10" s="255" t="s">
        <v>960</v>
      </c>
      <c r="C10" s="188" t="s">
        <v>100</v>
      </c>
      <c r="D10" s="69"/>
      <c r="E10" s="69"/>
      <c r="F10" s="69"/>
      <c r="G10" s="69"/>
      <c r="H10" s="69"/>
      <c r="I10" s="69"/>
      <c r="J10" s="69"/>
      <c r="K10" s="69"/>
      <c r="L10" s="69"/>
      <c r="M10" s="69"/>
      <c r="N10" s="69"/>
      <c r="O10" s="69"/>
      <c r="P10" s="70"/>
      <c r="Q10" s="71"/>
      <c r="R10" s="72"/>
      <c r="S10" s="180"/>
      <c r="T10" s="181"/>
      <c r="U10" s="81"/>
      <c r="V10" s="73"/>
      <c r="W10" s="73"/>
      <c r="X10" s="73"/>
      <c r="Y10" s="73"/>
      <c r="Z10" s="73"/>
      <c r="AA10" s="73"/>
      <c r="AB10" s="73"/>
      <c r="AC10" s="76"/>
      <c r="AD10" s="74"/>
      <c r="AE10" s="74"/>
      <c r="AF10" s="74"/>
      <c r="AG10" s="75"/>
      <c r="AH10" s="76"/>
      <c r="AI10" s="77"/>
      <c r="AJ10" s="74"/>
      <c r="AK10" s="74"/>
      <c r="AL10" s="74"/>
      <c r="AM10" s="74"/>
      <c r="AN10" s="74"/>
      <c r="AO10" s="74"/>
      <c r="AP10" s="74"/>
      <c r="AQ10" s="74"/>
      <c r="AR10" s="74"/>
      <c r="AS10" s="74"/>
      <c r="AT10" s="74"/>
      <c r="AU10" s="74"/>
      <c r="AV10" s="74"/>
      <c r="AW10" s="74"/>
      <c r="AX10" s="74"/>
      <c r="AY10" s="74"/>
      <c r="AZ10" s="64"/>
      <c r="BA10" s="143"/>
      <c r="BB10" s="64"/>
      <c r="BC10" s="64"/>
      <c r="BD10" s="64"/>
      <c r="BE10" s="64"/>
      <c r="BF10" s="64"/>
      <c r="BG10" s="64"/>
      <c r="BH10" s="64"/>
      <c r="BI10" s="64"/>
      <c r="BJ10" s="64"/>
      <c r="BK10" s="64"/>
      <c r="BL10" s="64"/>
      <c r="BM10" s="64"/>
      <c r="BN10" s="64"/>
      <c r="BO10" s="64"/>
      <c r="BP10" s="64"/>
      <c r="BQ10" s="64"/>
      <c r="BR10" s="64"/>
      <c r="BS10" s="64"/>
      <c r="BT10" s="64"/>
      <c r="BU10" s="64"/>
      <c r="BV10" s="64"/>
      <c r="BW10" s="64"/>
      <c r="BX10" s="64"/>
      <c r="BY10" s="64"/>
      <c r="BZ10" s="64"/>
      <c r="CA10" s="64"/>
      <c r="CB10" s="64"/>
      <c r="CC10" s="64"/>
      <c r="CD10" s="64"/>
      <c r="CE10" s="64"/>
      <c r="CF10" s="64"/>
      <c r="CG10" s="64"/>
      <c r="CH10" s="64"/>
      <c r="CI10" s="64"/>
      <c r="CJ10" s="64"/>
      <c r="CK10" s="64"/>
      <c r="CL10" s="64"/>
      <c r="CM10" s="64"/>
      <c r="CN10" s="64"/>
      <c r="CO10" s="64"/>
      <c r="CP10" s="64"/>
      <c r="CQ10" s="64"/>
      <c r="CR10" s="64"/>
      <c r="CS10" s="64"/>
      <c r="CT10" s="64"/>
      <c r="CU10" s="64"/>
      <c r="CV10" s="64"/>
      <c r="CW10" s="64"/>
      <c r="CX10" s="64"/>
      <c r="CY10" s="64"/>
      <c r="CZ10" s="64"/>
      <c r="DA10" s="64"/>
      <c r="DB10" s="64"/>
      <c r="DC10" s="64"/>
      <c r="DD10" s="64"/>
      <c r="DE10" s="64"/>
      <c r="DF10" s="64"/>
      <c r="DG10" s="64"/>
      <c r="DH10" s="64"/>
      <c r="DI10" s="64"/>
      <c r="DJ10" s="64"/>
      <c r="DK10" s="64"/>
      <c r="DL10" s="64"/>
      <c r="DM10" s="64"/>
      <c r="DN10" s="64"/>
      <c r="DO10" s="64"/>
      <c r="DP10" s="64"/>
      <c r="DQ10" s="64"/>
      <c r="DR10" s="64"/>
      <c r="DS10" s="64"/>
      <c r="DT10" s="64"/>
      <c r="DU10" s="64"/>
      <c r="DV10" s="64"/>
      <c r="DW10" s="64"/>
      <c r="DX10" s="64"/>
      <c r="DY10" s="64"/>
      <c r="DZ10" s="64"/>
      <c r="EA10" s="64"/>
      <c r="EB10" s="64"/>
      <c r="EC10" s="64"/>
      <c r="ED10" s="64"/>
      <c r="EE10" s="64"/>
      <c r="EF10" s="64"/>
      <c r="EG10" s="64"/>
      <c r="EH10" s="64"/>
      <c r="EI10" s="64"/>
      <c r="EJ10" s="64"/>
      <c r="EK10" s="64"/>
      <c r="EL10" s="64"/>
      <c r="EM10" s="64"/>
      <c r="EN10" s="64"/>
      <c r="EO10" s="64"/>
      <c r="EP10" s="64"/>
      <c r="EQ10" s="64"/>
      <c r="ER10" s="64"/>
      <c r="ES10" s="64"/>
      <c r="ET10" s="64"/>
      <c r="EU10" s="64"/>
      <c r="EV10" s="64"/>
      <c r="EW10" s="64"/>
    </row>
    <row r="11" spans="1:153" s="64" customFormat="1" ht="25.5" hidden="1" customHeight="1" x14ac:dyDescent="0.25">
      <c r="A11" s="28" t="s">
        <v>338</v>
      </c>
      <c r="B11" s="28" t="s">
        <v>963</v>
      </c>
      <c r="C11" s="46" t="s">
        <v>194</v>
      </c>
      <c r="D11" s="2" t="s">
        <v>214</v>
      </c>
      <c r="E11" s="2" t="s">
        <v>96</v>
      </c>
      <c r="F11" s="2" t="s">
        <v>103</v>
      </c>
      <c r="G11" s="2" t="s">
        <v>434</v>
      </c>
      <c r="H11" s="2" t="s">
        <v>66</v>
      </c>
      <c r="I11" s="2" t="s">
        <v>188</v>
      </c>
      <c r="J11" s="2"/>
      <c r="K11" s="15">
        <v>511094</v>
      </c>
      <c r="L11" s="15">
        <v>38332</v>
      </c>
      <c r="M11" s="15">
        <v>38332</v>
      </c>
      <c r="N11" s="15"/>
      <c r="O11" s="15"/>
      <c r="P11" s="15">
        <v>434430</v>
      </c>
      <c r="Q11" s="7">
        <v>42675</v>
      </c>
      <c r="R11" s="166">
        <v>42705</v>
      </c>
      <c r="S11" s="184" t="s">
        <v>271</v>
      </c>
      <c r="T11" s="185">
        <v>42795</v>
      </c>
      <c r="U11" s="172">
        <v>2019</v>
      </c>
      <c r="V11" s="95">
        <v>0</v>
      </c>
      <c r="W11" s="95">
        <v>227566.4</v>
      </c>
      <c r="X11" s="144">
        <v>135621.20000000001</v>
      </c>
      <c r="Y11" s="144">
        <v>71242.399999999994</v>
      </c>
      <c r="Z11" s="144">
        <v>0</v>
      </c>
      <c r="AA11" s="144"/>
      <c r="AB11" s="144"/>
      <c r="AC11" s="80"/>
      <c r="AD11" s="82">
        <v>29</v>
      </c>
      <c r="AE11" s="251" t="s">
        <v>247</v>
      </c>
      <c r="AF11" s="82"/>
      <c r="AG11" s="96"/>
      <c r="AH11" s="80"/>
      <c r="AI11" s="97"/>
      <c r="AJ11" s="82"/>
      <c r="AK11" s="82"/>
      <c r="AL11" s="82"/>
      <c r="AM11" s="82"/>
      <c r="AN11" s="82" t="s">
        <v>176</v>
      </c>
      <c r="AO11" s="251" t="s">
        <v>178</v>
      </c>
      <c r="AP11" s="251">
        <v>9007</v>
      </c>
      <c r="AQ11" s="82" t="s">
        <v>177</v>
      </c>
      <c r="AR11" s="251" t="s">
        <v>532</v>
      </c>
      <c r="AS11" s="251">
        <v>53.56</v>
      </c>
      <c r="AT11" s="82"/>
      <c r="AU11" s="82"/>
      <c r="AV11" s="82"/>
      <c r="AW11" s="82"/>
      <c r="AX11" s="82"/>
      <c r="AY11" s="82"/>
      <c r="BA11" s="143"/>
    </row>
    <row r="12" spans="1:153" s="64" customFormat="1" ht="25.5" hidden="1" customHeight="1" x14ac:dyDescent="0.25">
      <c r="A12" s="28" t="s">
        <v>339</v>
      </c>
      <c r="B12" s="28" t="s">
        <v>964</v>
      </c>
      <c r="C12" s="46" t="s">
        <v>280</v>
      </c>
      <c r="D12" s="2" t="s">
        <v>214</v>
      </c>
      <c r="E12" s="2" t="s">
        <v>96</v>
      </c>
      <c r="F12" s="2" t="s">
        <v>103</v>
      </c>
      <c r="G12" s="2" t="s">
        <v>434</v>
      </c>
      <c r="H12" s="2" t="s">
        <v>66</v>
      </c>
      <c r="I12" s="2" t="s">
        <v>188</v>
      </c>
      <c r="J12" s="2"/>
      <c r="K12" s="15">
        <v>406458</v>
      </c>
      <c r="L12" s="15">
        <v>30485</v>
      </c>
      <c r="M12" s="15">
        <v>30484</v>
      </c>
      <c r="N12" s="15"/>
      <c r="O12" s="15"/>
      <c r="P12" s="15">
        <v>345489</v>
      </c>
      <c r="Q12" s="7">
        <v>42675</v>
      </c>
      <c r="R12" s="166">
        <v>42705</v>
      </c>
      <c r="S12" s="184" t="s">
        <v>271</v>
      </c>
      <c r="T12" s="185">
        <v>42795</v>
      </c>
      <c r="U12" s="172">
        <v>2019</v>
      </c>
      <c r="V12" s="95">
        <v>0</v>
      </c>
      <c r="W12" s="144">
        <v>118377.60000000001</v>
      </c>
      <c r="X12" s="144">
        <v>121184.9</v>
      </c>
      <c r="Y12" s="144">
        <v>105926.5</v>
      </c>
      <c r="Z12" s="144">
        <v>0</v>
      </c>
      <c r="AA12" s="144"/>
      <c r="AB12" s="144"/>
      <c r="AC12" s="80"/>
      <c r="AD12" s="82">
        <v>28</v>
      </c>
      <c r="AE12" s="251" t="s">
        <v>246</v>
      </c>
      <c r="AF12" s="82"/>
      <c r="AG12" s="184"/>
      <c r="AH12" s="80"/>
      <c r="AI12" s="97"/>
      <c r="AJ12" s="82"/>
      <c r="AK12" s="82"/>
      <c r="AL12" s="82"/>
      <c r="AM12" s="82"/>
      <c r="AN12" s="82" t="s">
        <v>176</v>
      </c>
      <c r="AO12" s="251" t="s">
        <v>178</v>
      </c>
      <c r="AP12" s="251">
        <v>33500</v>
      </c>
      <c r="AQ12" s="251"/>
      <c r="AR12" s="251"/>
      <c r="AS12" s="82"/>
      <c r="AT12" s="82"/>
      <c r="AU12" s="82"/>
      <c r="AV12" s="82"/>
      <c r="AW12" s="82"/>
      <c r="AX12" s="82"/>
      <c r="AY12" s="82"/>
      <c r="BA12" s="143"/>
    </row>
    <row r="13" spans="1:153" s="78" customFormat="1" ht="25.5" hidden="1" customHeight="1" x14ac:dyDescent="0.25">
      <c r="A13" s="41" t="s">
        <v>451</v>
      </c>
      <c r="B13" s="255" t="s">
        <v>960</v>
      </c>
      <c r="C13" s="26" t="s">
        <v>104</v>
      </c>
      <c r="D13" s="69"/>
      <c r="E13" s="69"/>
      <c r="F13" s="69"/>
      <c r="G13" s="69"/>
      <c r="H13" s="69"/>
      <c r="I13" s="69"/>
      <c r="J13" s="69"/>
      <c r="K13" s="69"/>
      <c r="L13" s="69"/>
      <c r="M13" s="69"/>
      <c r="N13" s="69"/>
      <c r="O13" s="69"/>
      <c r="P13" s="70"/>
      <c r="Q13" s="71"/>
      <c r="R13" s="72"/>
      <c r="S13" s="180"/>
      <c r="T13" s="181"/>
      <c r="U13" s="81"/>
      <c r="V13" s="73"/>
      <c r="W13" s="73"/>
      <c r="X13" s="73"/>
      <c r="Y13" s="73"/>
      <c r="Z13" s="73"/>
      <c r="AA13" s="73"/>
      <c r="AB13" s="73"/>
      <c r="AC13" s="76"/>
      <c r="AD13" s="74"/>
      <c r="AE13" s="74"/>
      <c r="AF13" s="74"/>
      <c r="AG13" s="75"/>
      <c r="AH13" s="76"/>
      <c r="AI13" s="77"/>
      <c r="AJ13" s="74"/>
      <c r="AK13" s="74"/>
      <c r="AL13" s="74"/>
      <c r="AM13" s="74"/>
      <c r="AN13" s="74"/>
      <c r="AO13" s="74"/>
      <c r="AP13" s="74"/>
      <c r="AQ13" s="74"/>
      <c r="AR13" s="74"/>
      <c r="AS13" s="74"/>
      <c r="AT13" s="74"/>
      <c r="AU13" s="74"/>
      <c r="AV13" s="74"/>
      <c r="AW13" s="74"/>
      <c r="AX13" s="74"/>
      <c r="AY13" s="74"/>
      <c r="AZ13" s="64"/>
      <c r="BA13" s="143"/>
      <c r="BB13" s="64"/>
      <c r="BC13" s="64"/>
      <c r="BD13" s="64"/>
      <c r="BE13" s="64"/>
      <c r="BF13" s="64"/>
      <c r="BG13" s="64"/>
      <c r="BH13" s="64"/>
      <c r="BI13" s="64"/>
      <c r="BJ13" s="64"/>
      <c r="BK13" s="64"/>
      <c r="BL13" s="64"/>
      <c r="BM13" s="64"/>
      <c r="BN13" s="64"/>
      <c r="BO13" s="64"/>
      <c r="BP13" s="64"/>
      <c r="BQ13" s="64"/>
      <c r="BR13" s="64"/>
      <c r="BS13" s="64"/>
      <c r="BT13" s="64"/>
      <c r="BU13" s="64"/>
      <c r="BV13" s="64"/>
      <c r="BW13" s="64"/>
      <c r="BX13" s="64"/>
      <c r="BY13" s="64"/>
      <c r="BZ13" s="64"/>
      <c r="CA13" s="64"/>
      <c r="CB13" s="64"/>
      <c r="CC13" s="64"/>
      <c r="CD13" s="64"/>
      <c r="CE13" s="64"/>
      <c r="CF13" s="64"/>
      <c r="CG13" s="64"/>
      <c r="CH13" s="64"/>
      <c r="CI13" s="64"/>
      <c r="CJ13" s="64"/>
      <c r="CK13" s="64"/>
      <c r="CL13" s="64"/>
      <c r="CM13" s="64"/>
      <c r="CN13" s="64"/>
      <c r="CO13" s="64"/>
      <c r="CP13" s="64"/>
      <c r="CQ13" s="64"/>
      <c r="CR13" s="64"/>
      <c r="CS13" s="64"/>
      <c r="CT13" s="64"/>
      <c r="CU13" s="64"/>
      <c r="CV13" s="64"/>
      <c r="CW13" s="64"/>
      <c r="CX13" s="64"/>
      <c r="CY13" s="64"/>
      <c r="CZ13" s="64"/>
      <c r="DA13" s="64"/>
      <c r="DB13" s="64"/>
      <c r="DC13" s="64"/>
      <c r="DD13" s="64"/>
      <c r="DE13" s="64"/>
      <c r="DF13" s="64"/>
      <c r="DG13" s="64"/>
      <c r="DH13" s="64"/>
      <c r="DI13" s="64"/>
      <c r="DJ13" s="64"/>
      <c r="DK13" s="64"/>
      <c r="DL13" s="64"/>
      <c r="DM13" s="64"/>
      <c r="DN13" s="64"/>
      <c r="DO13" s="64"/>
      <c r="DP13" s="64"/>
      <c r="DQ13" s="64"/>
      <c r="DR13" s="64"/>
      <c r="DS13" s="64"/>
      <c r="DT13" s="64"/>
      <c r="DU13" s="64"/>
      <c r="DV13" s="64"/>
      <c r="DW13" s="64"/>
      <c r="DX13" s="64"/>
      <c r="DY13" s="64"/>
      <c r="DZ13" s="64"/>
      <c r="EA13" s="64"/>
      <c r="EB13" s="64"/>
      <c r="EC13" s="64"/>
      <c r="ED13" s="64"/>
      <c r="EE13" s="64"/>
      <c r="EF13" s="64"/>
      <c r="EG13" s="64"/>
      <c r="EH13" s="64"/>
      <c r="EI13" s="64"/>
      <c r="EJ13" s="64"/>
      <c r="EK13" s="64"/>
      <c r="EL13" s="64"/>
      <c r="EM13" s="64"/>
      <c r="EN13" s="64"/>
      <c r="EO13" s="64"/>
      <c r="EP13" s="64"/>
      <c r="EQ13" s="64"/>
      <c r="ER13" s="64"/>
      <c r="ES13" s="64"/>
      <c r="ET13" s="64"/>
      <c r="EU13" s="64"/>
      <c r="EV13" s="64"/>
      <c r="EW13" s="64"/>
    </row>
    <row r="14" spans="1:153" ht="47.25" hidden="1" customHeight="1" x14ac:dyDescent="0.25">
      <c r="A14" s="27" t="s">
        <v>340</v>
      </c>
      <c r="B14" s="27" t="s">
        <v>965</v>
      </c>
      <c r="C14" s="45" t="s">
        <v>491</v>
      </c>
      <c r="D14" s="11" t="s">
        <v>216</v>
      </c>
      <c r="E14" s="19" t="s">
        <v>96</v>
      </c>
      <c r="F14" s="19" t="s">
        <v>187</v>
      </c>
      <c r="G14" s="19" t="s">
        <v>435</v>
      </c>
      <c r="H14" s="19" t="s">
        <v>105</v>
      </c>
      <c r="I14" s="19" t="s">
        <v>188</v>
      </c>
      <c r="J14" s="19"/>
      <c r="K14" s="21">
        <v>1022250</v>
      </c>
      <c r="L14" s="21">
        <v>76682</v>
      </c>
      <c r="M14" s="21">
        <v>76668</v>
      </c>
      <c r="N14" s="21">
        <v>0</v>
      </c>
      <c r="O14" s="21">
        <v>0</v>
      </c>
      <c r="P14" s="21">
        <v>868900</v>
      </c>
      <c r="Q14" s="22">
        <v>42309</v>
      </c>
      <c r="R14" s="165">
        <v>42491</v>
      </c>
      <c r="S14" s="182" t="s">
        <v>270</v>
      </c>
      <c r="T14" s="183">
        <v>42644</v>
      </c>
      <c r="U14" s="171">
        <v>2018</v>
      </c>
      <c r="V14" s="23">
        <v>600000</v>
      </c>
      <c r="W14" s="23">
        <v>268900</v>
      </c>
      <c r="X14" s="23">
        <v>0</v>
      </c>
      <c r="Y14" s="23">
        <v>0</v>
      </c>
      <c r="Z14" s="23">
        <v>0</v>
      </c>
      <c r="AA14" s="23"/>
      <c r="AB14" s="23"/>
      <c r="AC14" s="60"/>
      <c r="AD14" s="17">
        <v>34</v>
      </c>
      <c r="AE14" s="20" t="s">
        <v>300</v>
      </c>
      <c r="AF14" s="17"/>
      <c r="AG14" s="62"/>
      <c r="AH14" s="79"/>
      <c r="AI14" s="59"/>
      <c r="AJ14" s="17"/>
      <c r="AK14" s="17"/>
      <c r="AL14" s="17"/>
      <c r="AM14" s="17"/>
      <c r="AN14" s="17" t="s">
        <v>176</v>
      </c>
      <c r="AO14" s="20" t="s">
        <v>178</v>
      </c>
      <c r="AP14" s="20">
        <v>4719.5</v>
      </c>
      <c r="AQ14" s="20" t="s">
        <v>177</v>
      </c>
      <c r="AR14" s="20" t="s">
        <v>532</v>
      </c>
      <c r="AS14" s="17">
        <v>1757.57</v>
      </c>
      <c r="AT14" s="17"/>
      <c r="AU14" s="17"/>
      <c r="AV14" s="17"/>
      <c r="AW14" s="17"/>
      <c r="AX14" s="17"/>
      <c r="AY14" s="17"/>
      <c r="BA14" s="143"/>
    </row>
    <row r="15" spans="1:153" s="78" customFormat="1" ht="25.5" hidden="1" customHeight="1" x14ac:dyDescent="0.25">
      <c r="A15" s="41" t="s">
        <v>452</v>
      </c>
      <c r="B15" s="255" t="s">
        <v>960</v>
      </c>
      <c r="C15" s="26" t="s">
        <v>107</v>
      </c>
      <c r="D15" s="69"/>
      <c r="E15" s="69"/>
      <c r="F15" s="69"/>
      <c r="G15" s="69"/>
      <c r="H15" s="69"/>
      <c r="I15" s="69"/>
      <c r="J15" s="69"/>
      <c r="K15" s="69"/>
      <c r="L15" s="69"/>
      <c r="M15" s="69"/>
      <c r="N15" s="69"/>
      <c r="O15" s="69"/>
      <c r="P15" s="70"/>
      <c r="Q15" s="71"/>
      <c r="R15" s="72"/>
      <c r="S15" s="180"/>
      <c r="T15" s="181"/>
      <c r="U15" s="81"/>
      <c r="V15" s="73"/>
      <c r="W15" s="73"/>
      <c r="X15" s="73"/>
      <c r="Y15" s="73"/>
      <c r="Z15" s="73"/>
      <c r="AA15" s="73"/>
      <c r="AB15" s="73"/>
      <c r="AC15" s="76"/>
      <c r="AD15" s="74"/>
      <c r="AE15" s="74"/>
      <c r="AF15" s="74"/>
      <c r="AG15" s="75"/>
      <c r="AH15" s="76"/>
      <c r="AI15" s="77"/>
      <c r="AJ15" s="74"/>
      <c r="AK15" s="74"/>
      <c r="AL15" s="74"/>
      <c r="AM15" s="74"/>
      <c r="AN15" s="74"/>
      <c r="AO15" s="74"/>
      <c r="AP15" s="74"/>
      <c r="AQ15" s="74"/>
      <c r="AR15" s="74"/>
      <c r="AS15" s="74"/>
      <c r="AT15" s="74"/>
      <c r="AU15" s="74"/>
      <c r="AV15" s="74"/>
      <c r="AW15" s="74"/>
      <c r="AX15" s="74"/>
      <c r="AY15" s="74"/>
      <c r="AZ15" s="64"/>
      <c r="BA15" s="143"/>
      <c r="BB15" s="64"/>
      <c r="BC15" s="64"/>
      <c r="BD15" s="64"/>
      <c r="BE15" s="64"/>
      <c r="BF15" s="64"/>
      <c r="BG15" s="64"/>
      <c r="BH15" s="64"/>
      <c r="BI15" s="64"/>
      <c r="BJ15" s="64"/>
      <c r="BK15" s="64"/>
      <c r="BL15" s="64"/>
      <c r="BM15" s="64"/>
      <c r="BN15" s="64"/>
      <c r="BO15" s="64"/>
      <c r="BP15" s="64"/>
      <c r="BQ15" s="64"/>
      <c r="BR15" s="64"/>
      <c r="BS15" s="64"/>
      <c r="BT15" s="64"/>
      <c r="BU15" s="64"/>
      <c r="BV15" s="64"/>
      <c r="BW15" s="64"/>
      <c r="BX15" s="64"/>
      <c r="BY15" s="64"/>
      <c r="BZ15" s="64"/>
      <c r="CA15" s="64"/>
      <c r="CB15" s="64"/>
      <c r="CC15" s="64"/>
      <c r="CD15" s="64"/>
      <c r="CE15" s="64"/>
      <c r="CF15" s="64"/>
      <c r="CG15" s="64"/>
      <c r="CH15" s="64"/>
      <c r="CI15" s="64"/>
      <c r="CJ15" s="64"/>
      <c r="CK15" s="64"/>
      <c r="CL15" s="64"/>
      <c r="CM15" s="64"/>
      <c r="CN15" s="64"/>
      <c r="CO15" s="64"/>
      <c r="CP15" s="64"/>
      <c r="CQ15" s="64"/>
      <c r="CR15" s="64"/>
      <c r="CS15" s="64"/>
      <c r="CT15" s="64"/>
      <c r="CU15" s="64"/>
      <c r="CV15" s="64"/>
      <c r="CW15" s="64"/>
      <c r="CX15" s="64"/>
      <c r="CY15" s="64"/>
      <c r="CZ15" s="64"/>
      <c r="DA15" s="64"/>
      <c r="DB15" s="64"/>
      <c r="DC15" s="64"/>
      <c r="DD15" s="64"/>
      <c r="DE15" s="64"/>
      <c r="DF15" s="64"/>
      <c r="DG15" s="64"/>
      <c r="DH15" s="64"/>
      <c r="DI15" s="64"/>
      <c r="DJ15" s="64"/>
      <c r="DK15" s="64"/>
      <c r="DL15" s="64"/>
      <c r="DM15" s="64"/>
      <c r="DN15" s="64"/>
      <c r="DO15" s="64"/>
      <c r="DP15" s="64"/>
      <c r="DQ15" s="64"/>
      <c r="DR15" s="64"/>
      <c r="DS15" s="64"/>
      <c r="DT15" s="64"/>
      <c r="DU15" s="64"/>
      <c r="DV15" s="64"/>
      <c r="DW15" s="64"/>
      <c r="DX15" s="64"/>
      <c r="DY15" s="64"/>
      <c r="DZ15" s="64"/>
      <c r="EA15" s="64"/>
      <c r="EB15" s="64"/>
      <c r="EC15" s="64"/>
      <c r="ED15" s="64"/>
      <c r="EE15" s="64"/>
      <c r="EF15" s="64"/>
      <c r="EG15" s="64"/>
      <c r="EH15" s="64"/>
      <c r="EI15" s="64"/>
      <c r="EJ15" s="64"/>
      <c r="EK15" s="64"/>
      <c r="EL15" s="64"/>
      <c r="EM15" s="64"/>
      <c r="EN15" s="64"/>
      <c r="EO15" s="64"/>
      <c r="EP15" s="64"/>
      <c r="EQ15" s="64"/>
      <c r="ER15" s="64"/>
      <c r="ES15" s="64"/>
      <c r="ET15" s="64"/>
      <c r="EU15" s="64"/>
      <c r="EV15" s="64"/>
      <c r="EW15" s="64"/>
    </row>
    <row r="16" spans="1:153" ht="25.5" hidden="1" customHeight="1" x14ac:dyDescent="0.25">
      <c r="A16" s="27" t="s">
        <v>341</v>
      </c>
      <c r="B16" s="27" t="s">
        <v>966</v>
      </c>
      <c r="C16" s="45" t="s">
        <v>196</v>
      </c>
      <c r="D16" s="11" t="s">
        <v>197</v>
      </c>
      <c r="E16" s="19" t="s">
        <v>96</v>
      </c>
      <c r="F16" s="19" t="s">
        <v>106</v>
      </c>
      <c r="G16" s="19" t="s">
        <v>436</v>
      </c>
      <c r="H16" s="19" t="s">
        <v>66</v>
      </c>
      <c r="I16" s="19" t="s">
        <v>188</v>
      </c>
      <c r="J16" s="19"/>
      <c r="K16" s="21">
        <f>L16+M16+P16</f>
        <v>461773</v>
      </c>
      <c r="L16" s="21">
        <v>34633</v>
      </c>
      <c r="M16" s="21">
        <v>34633</v>
      </c>
      <c r="N16" s="21"/>
      <c r="O16" s="21"/>
      <c r="P16" s="21">
        <v>392507</v>
      </c>
      <c r="Q16" s="22">
        <v>42491</v>
      </c>
      <c r="R16" s="165">
        <v>42644</v>
      </c>
      <c r="S16" s="182" t="s">
        <v>270</v>
      </c>
      <c r="T16" s="183">
        <v>42705</v>
      </c>
      <c r="U16" s="171">
        <v>2019</v>
      </c>
      <c r="V16" s="23"/>
      <c r="W16" s="23">
        <v>196253.5</v>
      </c>
      <c r="X16" s="23">
        <v>117752.09999999999</v>
      </c>
      <c r="Y16" s="23">
        <v>78501.400000000009</v>
      </c>
      <c r="Z16" s="23"/>
      <c r="AA16" s="23"/>
      <c r="AB16" s="23"/>
      <c r="AC16" s="60"/>
      <c r="AD16" s="17">
        <v>30</v>
      </c>
      <c r="AE16" s="20" t="s">
        <v>248</v>
      </c>
      <c r="AF16" s="17"/>
      <c r="AG16" s="62"/>
      <c r="AH16" s="79"/>
      <c r="AI16" s="59"/>
      <c r="AJ16" s="17"/>
      <c r="AK16" s="17"/>
      <c r="AL16" s="17"/>
      <c r="AM16" s="17"/>
      <c r="AN16" s="17" t="s">
        <v>176</v>
      </c>
      <c r="AO16" s="20" t="s">
        <v>178</v>
      </c>
      <c r="AP16" s="20">
        <v>8001</v>
      </c>
      <c r="AQ16" s="20"/>
      <c r="AR16" s="20"/>
      <c r="AS16" s="17"/>
      <c r="AT16" s="17"/>
      <c r="AU16" s="17"/>
      <c r="AV16" s="17"/>
      <c r="AW16" s="17"/>
      <c r="AX16" s="17"/>
      <c r="AY16" s="17"/>
      <c r="BA16" s="143"/>
    </row>
    <row r="17" spans="1:153" ht="24.75" hidden="1" customHeight="1" thickBot="1" x14ac:dyDescent="0.3">
      <c r="A17" s="40" t="s">
        <v>307</v>
      </c>
      <c r="B17" s="25" t="s">
        <v>960</v>
      </c>
      <c r="C17" s="25" t="s">
        <v>404</v>
      </c>
      <c r="D17" s="54"/>
      <c r="E17" s="54"/>
      <c r="F17" s="54"/>
      <c r="G17" s="54"/>
      <c r="H17" s="54"/>
      <c r="I17" s="54"/>
      <c r="J17" s="54"/>
      <c r="K17" s="54"/>
      <c r="L17" s="54"/>
      <c r="M17" s="54"/>
      <c r="N17" s="54"/>
      <c r="O17" s="54"/>
      <c r="P17" s="54"/>
      <c r="Q17" s="56"/>
      <c r="R17" s="56"/>
      <c r="S17" s="178"/>
      <c r="T17" s="179"/>
      <c r="U17" s="54"/>
      <c r="V17" s="54"/>
      <c r="W17" s="54"/>
      <c r="X17" s="54"/>
      <c r="Y17" s="54"/>
      <c r="Z17" s="54"/>
      <c r="AA17" s="54"/>
      <c r="AB17" s="54"/>
      <c r="AD17" s="54"/>
      <c r="AE17" s="54"/>
      <c r="AF17" s="54"/>
      <c r="AG17" s="54"/>
      <c r="AH17" s="79"/>
      <c r="AI17" s="54"/>
      <c r="AJ17" s="54"/>
      <c r="AK17" s="54"/>
      <c r="AL17" s="54"/>
      <c r="AM17" s="54"/>
      <c r="AN17" s="47"/>
      <c r="AO17" s="47"/>
      <c r="AP17" s="47"/>
      <c r="AQ17" s="47"/>
      <c r="AR17" s="54"/>
      <c r="AS17" s="47"/>
      <c r="AT17" s="47"/>
      <c r="AU17" s="54"/>
      <c r="AV17" s="47"/>
      <c r="AW17" s="47"/>
      <c r="AX17" s="54"/>
      <c r="AY17" s="47"/>
      <c r="BA17" s="143"/>
    </row>
    <row r="18" spans="1:153" s="78" customFormat="1" ht="25.5" hidden="1" customHeight="1" x14ac:dyDescent="0.25">
      <c r="A18" s="41" t="s">
        <v>342</v>
      </c>
      <c r="B18" s="255" t="s">
        <v>960</v>
      </c>
      <c r="C18" s="26" t="s">
        <v>412</v>
      </c>
      <c r="D18" s="69" t="s">
        <v>481</v>
      </c>
      <c r="E18" s="69" t="s">
        <v>98</v>
      </c>
      <c r="F18" s="69" t="s">
        <v>410</v>
      </c>
      <c r="G18" s="69" t="s">
        <v>411</v>
      </c>
      <c r="H18" s="69" t="s">
        <v>66</v>
      </c>
      <c r="I18" s="69"/>
      <c r="J18" s="69"/>
      <c r="K18" s="83"/>
      <c r="L18" s="83"/>
      <c r="M18" s="69"/>
      <c r="N18" s="69"/>
      <c r="O18" s="69"/>
      <c r="P18" s="193">
        <v>3321362</v>
      </c>
      <c r="Q18" s="71"/>
      <c r="R18" s="72"/>
      <c r="S18" s="192" t="s">
        <v>271</v>
      </c>
      <c r="T18" s="181"/>
      <c r="U18" s="81"/>
      <c r="V18" s="73"/>
      <c r="W18" s="73"/>
      <c r="X18" s="73"/>
      <c r="Y18" s="73"/>
      <c r="Z18" s="73"/>
      <c r="AA18" s="73"/>
      <c r="AB18" s="73"/>
      <c r="AC18" s="76"/>
      <c r="AD18" s="74">
        <v>50</v>
      </c>
      <c r="AE18" s="194" t="s">
        <v>267</v>
      </c>
      <c r="AF18" s="74"/>
      <c r="AG18" s="75"/>
      <c r="AH18" s="76"/>
      <c r="AI18" s="77"/>
      <c r="AJ18" s="74"/>
      <c r="AK18" s="74"/>
      <c r="AL18" s="74"/>
      <c r="AM18" s="74"/>
      <c r="AN18" s="74"/>
      <c r="AO18" s="74"/>
      <c r="AP18" s="74"/>
      <c r="AQ18" s="74"/>
      <c r="AR18" s="74"/>
      <c r="AS18" s="74"/>
      <c r="AT18" s="74"/>
      <c r="AU18" s="74"/>
      <c r="AV18" s="74"/>
      <c r="AW18" s="74"/>
      <c r="AX18" s="74"/>
      <c r="AY18" s="74"/>
      <c r="AZ18" s="64"/>
      <c r="BA18" s="143"/>
      <c r="BB18" s="64"/>
      <c r="BC18" s="64"/>
      <c r="BD18" s="64"/>
      <c r="BE18" s="64"/>
      <c r="BF18" s="64"/>
      <c r="BG18" s="64"/>
      <c r="BH18" s="64"/>
      <c r="BI18" s="64"/>
      <c r="BJ18" s="64"/>
      <c r="BK18" s="64"/>
      <c r="BL18" s="64"/>
      <c r="BM18" s="64"/>
      <c r="BN18" s="64"/>
      <c r="BO18" s="64"/>
      <c r="BP18" s="64"/>
      <c r="BQ18" s="64"/>
      <c r="BR18" s="64"/>
      <c r="BS18" s="64"/>
      <c r="BT18" s="64"/>
      <c r="BU18" s="64"/>
      <c r="BV18" s="64"/>
      <c r="BW18" s="64"/>
      <c r="BX18" s="64"/>
      <c r="BY18" s="64"/>
      <c r="BZ18" s="64"/>
      <c r="CA18" s="64"/>
      <c r="CB18" s="64"/>
      <c r="CC18" s="64"/>
      <c r="CD18" s="64"/>
      <c r="CE18" s="64"/>
      <c r="CF18" s="64"/>
      <c r="CG18" s="64"/>
      <c r="CH18" s="64"/>
      <c r="CI18" s="64"/>
      <c r="CJ18" s="64"/>
      <c r="CK18" s="64"/>
      <c r="CL18" s="64"/>
      <c r="CM18" s="64"/>
      <c r="CN18" s="64"/>
      <c r="CO18" s="64"/>
      <c r="CP18" s="64"/>
      <c r="CQ18" s="64"/>
      <c r="CR18" s="64"/>
      <c r="CS18" s="64"/>
      <c r="CT18" s="64"/>
      <c r="CU18" s="64"/>
      <c r="CV18" s="64"/>
      <c r="CW18" s="64"/>
      <c r="CX18" s="64"/>
      <c r="CY18" s="64"/>
      <c r="CZ18" s="64"/>
      <c r="DA18" s="64"/>
      <c r="DB18" s="64"/>
      <c r="DC18" s="64"/>
      <c r="DD18" s="64"/>
      <c r="DE18" s="64"/>
      <c r="DF18" s="64"/>
      <c r="DG18" s="64"/>
      <c r="DH18" s="64"/>
      <c r="DI18" s="64"/>
      <c r="DJ18" s="64"/>
      <c r="DK18" s="64"/>
      <c r="DL18" s="64"/>
      <c r="DM18" s="64"/>
      <c r="DN18" s="64"/>
      <c r="DO18" s="64"/>
      <c r="DP18" s="64"/>
      <c r="DQ18" s="64"/>
      <c r="DR18" s="64"/>
      <c r="DS18" s="64"/>
      <c r="DT18" s="64"/>
      <c r="DU18" s="64"/>
      <c r="DV18" s="64"/>
      <c r="DW18" s="64"/>
      <c r="DX18" s="64"/>
      <c r="DY18" s="64"/>
      <c r="DZ18" s="64"/>
      <c r="EA18" s="64"/>
      <c r="EB18" s="64"/>
      <c r="EC18" s="64"/>
      <c r="ED18" s="64"/>
      <c r="EE18" s="64"/>
      <c r="EF18" s="64"/>
      <c r="EG18" s="64"/>
      <c r="EH18" s="64"/>
      <c r="EI18" s="64"/>
      <c r="EJ18" s="64"/>
      <c r="EK18" s="64"/>
      <c r="EL18" s="64"/>
      <c r="EM18" s="64"/>
      <c r="EN18" s="64"/>
      <c r="EO18" s="64"/>
      <c r="EP18" s="64"/>
      <c r="EQ18" s="64"/>
      <c r="ER18" s="64"/>
      <c r="ES18" s="64"/>
      <c r="ET18" s="64"/>
      <c r="EU18" s="64"/>
      <c r="EV18" s="64"/>
      <c r="EW18" s="64"/>
    </row>
    <row r="19" spans="1:153" ht="24.75" hidden="1" customHeight="1" thickBot="1" x14ac:dyDescent="0.3">
      <c r="A19" s="40" t="s">
        <v>308</v>
      </c>
      <c r="B19" s="25" t="s">
        <v>960</v>
      </c>
      <c r="C19" s="25" t="s">
        <v>333</v>
      </c>
      <c r="D19" s="54"/>
      <c r="E19" s="54"/>
      <c r="F19" s="54"/>
      <c r="G19" s="54"/>
      <c r="H19" s="54"/>
      <c r="I19" s="54"/>
      <c r="J19" s="54"/>
      <c r="K19" s="54"/>
      <c r="L19" s="54"/>
      <c r="M19" s="54"/>
      <c r="N19" s="54"/>
      <c r="O19" s="54"/>
      <c r="P19" s="54"/>
      <c r="Q19" s="56"/>
      <c r="R19" s="56"/>
      <c r="S19" s="178"/>
      <c r="T19" s="179"/>
      <c r="U19" s="54"/>
      <c r="V19" s="54"/>
      <c r="W19" s="54"/>
      <c r="X19" s="54"/>
      <c r="Y19" s="54"/>
      <c r="Z19" s="54"/>
      <c r="AA19" s="54"/>
      <c r="AB19" s="54"/>
      <c r="AD19" s="54"/>
      <c r="AE19" s="54"/>
      <c r="AF19" s="54"/>
      <c r="AG19" s="54"/>
      <c r="AH19" s="79"/>
      <c r="AI19" s="54"/>
      <c r="AJ19" s="54"/>
      <c r="AK19" s="54"/>
      <c r="AL19" s="54"/>
      <c r="AM19" s="54"/>
      <c r="AN19" s="47"/>
      <c r="AO19" s="47"/>
      <c r="AP19" s="47"/>
      <c r="AQ19" s="47"/>
      <c r="AR19" s="54"/>
      <c r="AS19" s="47"/>
      <c r="AT19" s="47"/>
      <c r="AU19" s="54"/>
      <c r="AV19" s="47"/>
      <c r="AW19" s="47"/>
      <c r="AX19" s="54"/>
      <c r="AY19" s="47"/>
      <c r="BA19" s="143"/>
    </row>
    <row r="20" spans="1:153" ht="24.75" hidden="1" customHeight="1" thickBot="1" x14ac:dyDescent="0.3">
      <c r="A20" s="40" t="s">
        <v>309</v>
      </c>
      <c r="B20" s="25" t="s">
        <v>960</v>
      </c>
      <c r="C20" s="25" t="s">
        <v>332</v>
      </c>
      <c r="D20" s="54"/>
      <c r="E20" s="54"/>
      <c r="F20" s="54"/>
      <c r="G20" s="54"/>
      <c r="H20" s="54"/>
      <c r="I20" s="54"/>
      <c r="J20" s="54"/>
      <c r="K20" s="54"/>
      <c r="L20" s="54"/>
      <c r="M20" s="54"/>
      <c r="N20" s="54"/>
      <c r="O20" s="54"/>
      <c r="P20" s="54"/>
      <c r="Q20" s="56"/>
      <c r="R20" s="56"/>
      <c r="S20" s="178"/>
      <c r="T20" s="179"/>
      <c r="U20" s="54"/>
      <c r="V20" s="54"/>
      <c r="W20" s="54"/>
      <c r="X20" s="54"/>
      <c r="Y20" s="54"/>
      <c r="Z20" s="54"/>
      <c r="AA20" s="54"/>
      <c r="AB20" s="54"/>
      <c r="AD20" s="54"/>
      <c r="AE20" s="54"/>
      <c r="AF20" s="54"/>
      <c r="AG20" s="54"/>
      <c r="AH20" s="79"/>
      <c r="AI20" s="54"/>
      <c r="AJ20" s="54"/>
      <c r="AK20" s="54"/>
      <c r="AL20" s="54"/>
      <c r="AM20" s="54"/>
      <c r="AN20" s="47"/>
      <c r="AO20" s="47"/>
      <c r="AP20" s="47"/>
      <c r="AQ20" s="47"/>
      <c r="AR20" s="54"/>
      <c r="AS20" s="47"/>
      <c r="AT20" s="47"/>
      <c r="AU20" s="54"/>
      <c r="AV20" s="47"/>
      <c r="AW20" s="47"/>
      <c r="AX20" s="54"/>
      <c r="AY20" s="47"/>
      <c r="BA20" s="143"/>
    </row>
    <row r="21" spans="1:153" s="78" customFormat="1" ht="25.5" hidden="1" customHeight="1" x14ac:dyDescent="0.25">
      <c r="A21" s="41" t="s">
        <v>453</v>
      </c>
      <c r="B21" s="255" t="s">
        <v>960</v>
      </c>
      <c r="C21" s="26" t="s">
        <v>90</v>
      </c>
      <c r="D21" s="69"/>
      <c r="E21" s="69"/>
      <c r="F21" s="69"/>
      <c r="G21" s="69"/>
      <c r="H21" s="69"/>
      <c r="I21" s="69"/>
      <c r="J21" s="69"/>
      <c r="K21" s="69"/>
      <c r="L21" s="69"/>
      <c r="M21" s="69"/>
      <c r="N21" s="69"/>
      <c r="O21" s="69"/>
      <c r="P21" s="70"/>
      <c r="Q21" s="71"/>
      <c r="R21" s="72"/>
      <c r="S21" s="180"/>
      <c r="T21" s="181"/>
      <c r="U21" s="81"/>
      <c r="V21" s="73"/>
      <c r="W21" s="73"/>
      <c r="X21" s="73"/>
      <c r="Y21" s="73"/>
      <c r="Z21" s="73"/>
      <c r="AA21" s="73"/>
      <c r="AB21" s="243"/>
      <c r="AC21" s="76"/>
      <c r="AD21" s="77"/>
      <c r="AE21" s="74"/>
      <c r="AF21" s="74"/>
      <c r="AG21" s="75"/>
      <c r="AH21" s="76"/>
      <c r="AI21" s="77"/>
      <c r="AJ21" s="74"/>
      <c r="AK21" s="74"/>
      <c r="AL21" s="74"/>
      <c r="AM21" s="74"/>
      <c r="AN21" s="74"/>
      <c r="AO21" s="74"/>
      <c r="AP21" s="74"/>
      <c r="AQ21" s="74"/>
      <c r="AR21" s="74"/>
      <c r="AS21" s="74"/>
      <c r="AT21" s="74"/>
      <c r="AU21" s="74"/>
      <c r="AV21" s="74"/>
      <c r="AW21" s="74"/>
      <c r="AX21" s="74"/>
      <c r="AY21" s="74"/>
      <c r="AZ21" s="64"/>
      <c r="BA21" s="143"/>
      <c r="BB21" s="64"/>
      <c r="BC21" s="64"/>
      <c r="BD21" s="64"/>
      <c r="BE21" s="64"/>
      <c r="BF21" s="64"/>
      <c r="BG21" s="64"/>
      <c r="BH21" s="64"/>
      <c r="BI21" s="64"/>
      <c r="BJ21" s="64"/>
      <c r="BK21" s="64"/>
      <c r="BL21" s="64"/>
      <c r="BM21" s="64"/>
      <c r="BN21" s="64"/>
      <c r="BO21" s="64"/>
      <c r="BP21" s="64"/>
      <c r="BQ21" s="64"/>
      <c r="BR21" s="64"/>
      <c r="BS21" s="64"/>
      <c r="BT21" s="64"/>
      <c r="BU21" s="64"/>
      <c r="BV21" s="64"/>
      <c r="BW21" s="64"/>
      <c r="BX21" s="64"/>
      <c r="BY21" s="64"/>
      <c r="BZ21" s="64"/>
      <c r="CA21" s="64"/>
      <c r="CB21" s="64"/>
      <c r="CC21" s="64"/>
      <c r="CD21" s="64"/>
      <c r="CE21" s="64"/>
      <c r="CF21" s="64"/>
      <c r="CG21" s="64"/>
      <c r="CH21" s="64"/>
      <c r="CI21" s="64"/>
      <c r="CJ21" s="64"/>
      <c r="CK21" s="64"/>
      <c r="CL21" s="64"/>
      <c r="CM21" s="64"/>
      <c r="CN21" s="64"/>
      <c r="CO21" s="64"/>
      <c r="CP21" s="64"/>
      <c r="CQ21" s="64"/>
      <c r="CR21" s="64"/>
      <c r="CS21" s="64"/>
      <c r="CT21" s="64"/>
      <c r="CU21" s="64"/>
      <c r="CV21" s="64"/>
      <c r="CW21" s="64"/>
      <c r="CX21" s="64"/>
      <c r="CY21" s="64"/>
      <c r="CZ21" s="64"/>
      <c r="DA21" s="64"/>
      <c r="DB21" s="64"/>
      <c r="DC21" s="64"/>
      <c r="DD21" s="64"/>
      <c r="DE21" s="64"/>
      <c r="DF21" s="64"/>
      <c r="DG21" s="64"/>
      <c r="DH21" s="64"/>
      <c r="DI21" s="64"/>
      <c r="DJ21" s="64"/>
      <c r="DK21" s="64"/>
      <c r="DL21" s="64"/>
      <c r="DM21" s="64"/>
      <c r="DN21" s="64"/>
      <c r="DO21" s="64"/>
      <c r="DP21" s="64"/>
      <c r="DQ21" s="64"/>
      <c r="DR21" s="64"/>
      <c r="DS21" s="64"/>
      <c r="DT21" s="64"/>
      <c r="DU21" s="64"/>
      <c r="DV21" s="64"/>
      <c r="DW21" s="64"/>
      <c r="DX21" s="64"/>
      <c r="DY21" s="64"/>
      <c r="DZ21" s="64"/>
      <c r="EA21" s="64"/>
      <c r="EB21" s="64"/>
      <c r="EC21" s="64"/>
      <c r="ED21" s="64"/>
      <c r="EE21" s="64"/>
      <c r="EF21" s="64"/>
      <c r="EG21" s="64"/>
      <c r="EH21" s="64"/>
      <c r="EI21" s="64"/>
      <c r="EJ21" s="64"/>
      <c r="EK21" s="64"/>
      <c r="EL21" s="64"/>
      <c r="EM21" s="64"/>
      <c r="EN21" s="64"/>
      <c r="EO21" s="64"/>
      <c r="EP21" s="64"/>
      <c r="EQ21" s="64"/>
      <c r="ER21" s="64"/>
      <c r="ES21" s="64"/>
      <c r="ET21" s="64"/>
      <c r="EU21" s="64"/>
      <c r="EV21" s="64"/>
      <c r="EW21" s="64"/>
    </row>
    <row r="22" spans="1:153" ht="25.5" hidden="1" customHeight="1" x14ac:dyDescent="0.25">
      <c r="A22" s="27" t="s">
        <v>343</v>
      </c>
      <c r="B22" s="27" t="s">
        <v>967</v>
      </c>
      <c r="C22" s="45" t="s">
        <v>210</v>
      </c>
      <c r="D22" s="11" t="s">
        <v>217</v>
      </c>
      <c r="E22" s="19" t="s">
        <v>22</v>
      </c>
      <c r="F22" s="19" t="s">
        <v>211</v>
      </c>
      <c r="G22" s="19" t="s">
        <v>58</v>
      </c>
      <c r="H22" s="19" t="s">
        <v>66</v>
      </c>
      <c r="I22" s="19"/>
      <c r="J22" s="19"/>
      <c r="K22" s="21">
        <v>822057.65</v>
      </c>
      <c r="L22" s="21">
        <v>123308.65</v>
      </c>
      <c r="M22" s="21"/>
      <c r="N22" s="21"/>
      <c r="O22" s="21"/>
      <c r="P22" s="21">
        <v>698749</v>
      </c>
      <c r="Q22" s="22">
        <v>42675</v>
      </c>
      <c r="R22" s="165">
        <v>42826</v>
      </c>
      <c r="S22" s="182" t="s">
        <v>271</v>
      </c>
      <c r="T22" s="183">
        <v>42917</v>
      </c>
      <c r="U22" s="171">
        <v>2019</v>
      </c>
      <c r="V22" s="23"/>
      <c r="W22" s="23">
        <v>150000</v>
      </c>
      <c r="X22" s="23">
        <v>300000</v>
      </c>
      <c r="Y22" s="23">
        <v>248749</v>
      </c>
      <c r="Z22" s="23"/>
      <c r="AA22" s="23"/>
      <c r="AB22" s="244"/>
      <c r="AC22" s="60"/>
      <c r="AD22" s="59">
        <v>19</v>
      </c>
      <c r="AE22" s="20" t="s">
        <v>872</v>
      </c>
      <c r="AF22" s="17"/>
      <c r="AG22" s="62"/>
      <c r="AH22" s="79"/>
      <c r="AI22" s="59"/>
      <c r="AJ22" s="17"/>
      <c r="AK22" s="17"/>
      <c r="AL22" s="17"/>
      <c r="AM22" s="17"/>
      <c r="AN22" s="58" t="s">
        <v>148</v>
      </c>
      <c r="AO22" s="58" t="s">
        <v>149</v>
      </c>
      <c r="AP22" s="17">
        <v>5</v>
      </c>
      <c r="AQ22" s="17"/>
      <c r="AR22" s="17"/>
      <c r="AS22" s="17"/>
      <c r="AT22" s="17"/>
      <c r="AU22" s="17"/>
      <c r="AV22" s="17"/>
      <c r="AW22" s="17"/>
      <c r="AX22" s="17"/>
      <c r="AY22" s="17"/>
      <c r="AZ22" s="108"/>
      <c r="BA22" s="143"/>
      <c r="BB22" s="108"/>
      <c r="BC22" s="108"/>
      <c r="BD22" s="108"/>
      <c r="BE22" s="108"/>
      <c r="BF22" s="108"/>
      <c r="BG22" s="108"/>
      <c r="BH22" s="108"/>
      <c r="BI22" s="108"/>
      <c r="BJ22" s="108"/>
      <c r="BK22" s="108"/>
      <c r="BL22" s="108"/>
      <c r="BM22" s="108"/>
      <c r="BN22" s="108"/>
      <c r="BO22" s="108"/>
      <c r="BP22" s="108"/>
      <c r="BQ22" s="108"/>
    </row>
    <row r="23" spans="1:153" ht="25.5" hidden="1" customHeight="1" x14ac:dyDescent="0.25">
      <c r="A23" s="27" t="s">
        <v>344</v>
      </c>
      <c r="B23" s="27" t="s">
        <v>968</v>
      </c>
      <c r="C23" s="45" t="s">
        <v>529</v>
      </c>
      <c r="D23" s="11" t="s">
        <v>214</v>
      </c>
      <c r="E23" s="19" t="s">
        <v>22</v>
      </c>
      <c r="F23" s="19" t="s">
        <v>274</v>
      </c>
      <c r="G23" s="19" t="s">
        <v>58</v>
      </c>
      <c r="H23" s="19" t="s">
        <v>66</v>
      </c>
      <c r="I23" s="19" t="s">
        <v>188</v>
      </c>
      <c r="J23" s="19"/>
      <c r="K23" s="21">
        <f>L23+O23+P23</f>
        <v>336192.2</v>
      </c>
      <c r="L23" s="21">
        <v>43873.7</v>
      </c>
      <c r="M23" s="21"/>
      <c r="N23" s="21"/>
      <c r="O23" s="21">
        <v>23701.5</v>
      </c>
      <c r="P23" s="21">
        <v>268617</v>
      </c>
      <c r="Q23" s="22">
        <v>42675</v>
      </c>
      <c r="R23" s="165">
        <v>42736</v>
      </c>
      <c r="S23" s="182" t="s">
        <v>271</v>
      </c>
      <c r="T23" s="183">
        <v>42826</v>
      </c>
      <c r="U23" s="171">
        <v>2018</v>
      </c>
      <c r="V23" s="23"/>
      <c r="W23" s="23">
        <v>200000</v>
      </c>
      <c r="X23" s="23">
        <v>68617</v>
      </c>
      <c r="Y23" s="23"/>
      <c r="Z23" s="23"/>
      <c r="AA23" s="23"/>
      <c r="AB23" s="244"/>
      <c r="AC23" s="60"/>
      <c r="AD23" s="59">
        <v>12</v>
      </c>
      <c r="AE23" s="20" t="s">
        <v>231</v>
      </c>
      <c r="AF23" s="17"/>
      <c r="AG23" s="62"/>
      <c r="AH23" s="79"/>
      <c r="AI23" s="59"/>
      <c r="AJ23" s="17"/>
      <c r="AK23" s="17"/>
      <c r="AL23" s="17"/>
      <c r="AM23" s="17"/>
      <c r="AN23" s="17" t="s">
        <v>145</v>
      </c>
      <c r="AO23" s="20" t="s">
        <v>114</v>
      </c>
      <c r="AP23" s="17">
        <v>0.21</v>
      </c>
      <c r="AQ23" s="17" t="s">
        <v>146</v>
      </c>
      <c r="AR23" s="20" t="s">
        <v>528</v>
      </c>
      <c r="AS23" s="17">
        <v>0.51</v>
      </c>
      <c r="AT23" s="17"/>
      <c r="AU23" s="17"/>
      <c r="AV23" s="17"/>
      <c r="AW23" s="17"/>
      <c r="AX23" s="17"/>
      <c r="AY23" s="17"/>
      <c r="BA23" s="143"/>
    </row>
    <row r="24" spans="1:153" ht="25.5" hidden="1" customHeight="1" x14ac:dyDescent="0.25">
      <c r="A24" s="27" t="s">
        <v>345</v>
      </c>
      <c r="B24" s="27" t="s">
        <v>969</v>
      </c>
      <c r="C24" s="45" t="s">
        <v>507</v>
      </c>
      <c r="D24" s="11" t="s">
        <v>197</v>
      </c>
      <c r="E24" s="19" t="s">
        <v>22</v>
      </c>
      <c r="F24" s="19" t="s">
        <v>284</v>
      </c>
      <c r="G24" s="19" t="s">
        <v>58</v>
      </c>
      <c r="H24" s="19" t="s">
        <v>66</v>
      </c>
      <c r="I24" s="19" t="s">
        <v>188</v>
      </c>
      <c r="J24" s="19"/>
      <c r="K24" s="21">
        <v>794019</v>
      </c>
      <c r="L24" s="21">
        <v>59552</v>
      </c>
      <c r="M24" s="21"/>
      <c r="N24" s="21"/>
      <c r="O24" s="21">
        <v>59551</v>
      </c>
      <c r="P24" s="21">
        <v>674916</v>
      </c>
      <c r="Q24" s="22">
        <v>42675</v>
      </c>
      <c r="R24" s="165">
        <v>42917</v>
      </c>
      <c r="S24" s="182" t="s">
        <v>271</v>
      </c>
      <c r="T24" s="183">
        <v>42979</v>
      </c>
      <c r="U24" s="171">
        <v>2019</v>
      </c>
      <c r="V24" s="23"/>
      <c r="W24" s="23">
        <v>134983</v>
      </c>
      <c r="X24" s="23">
        <v>404950</v>
      </c>
      <c r="Y24" s="23">
        <v>134983</v>
      </c>
      <c r="Z24" s="23"/>
      <c r="AA24" s="23"/>
      <c r="AB24" s="244"/>
      <c r="AC24" s="60"/>
      <c r="AD24" s="59">
        <v>12</v>
      </c>
      <c r="AE24" s="20" t="s">
        <v>231</v>
      </c>
      <c r="AF24" s="17"/>
      <c r="AG24" s="62"/>
      <c r="AH24" s="79"/>
      <c r="AI24" s="59"/>
      <c r="AJ24" s="17"/>
      <c r="AK24" s="17"/>
      <c r="AL24" s="17"/>
      <c r="AM24" s="17"/>
      <c r="AN24" s="17" t="s">
        <v>145</v>
      </c>
      <c r="AO24" s="20" t="s">
        <v>114</v>
      </c>
      <c r="AP24" s="17">
        <v>2.0910000000000002</v>
      </c>
      <c r="AQ24" s="17"/>
      <c r="AR24" s="17"/>
      <c r="AS24" s="17"/>
      <c r="AT24" s="17"/>
      <c r="AU24" s="17"/>
      <c r="AV24" s="17"/>
      <c r="AW24" s="17"/>
      <c r="AX24" s="17"/>
      <c r="AY24" s="17"/>
      <c r="BA24" s="143"/>
    </row>
    <row r="25" spans="1:153" ht="40.5" hidden="1" customHeight="1" x14ac:dyDescent="0.25">
      <c r="A25" s="27" t="s">
        <v>346</v>
      </c>
      <c r="B25" s="27" t="s">
        <v>970</v>
      </c>
      <c r="C25" s="45" t="s">
        <v>519</v>
      </c>
      <c r="D25" s="11" t="s">
        <v>197</v>
      </c>
      <c r="E25" s="19" t="s">
        <v>22</v>
      </c>
      <c r="F25" s="19" t="s">
        <v>284</v>
      </c>
      <c r="G25" s="19" t="s">
        <v>58</v>
      </c>
      <c r="H25" s="19" t="s">
        <v>66</v>
      </c>
      <c r="I25" s="19" t="s">
        <v>188</v>
      </c>
      <c r="J25" s="19"/>
      <c r="K25" s="21">
        <v>194118</v>
      </c>
      <c r="L25" s="21">
        <f>K25-O25-P25</f>
        <v>64860</v>
      </c>
      <c r="M25" s="21"/>
      <c r="N25" s="21"/>
      <c r="O25" s="21">
        <v>14558</v>
      </c>
      <c r="P25" s="21">
        <v>114700</v>
      </c>
      <c r="Q25" s="22">
        <v>42675</v>
      </c>
      <c r="R25" s="165">
        <v>43374</v>
      </c>
      <c r="S25" s="182" t="s">
        <v>276</v>
      </c>
      <c r="T25" s="183">
        <v>43435</v>
      </c>
      <c r="U25" s="171">
        <v>2020</v>
      </c>
      <c r="V25" s="23"/>
      <c r="W25" s="23"/>
      <c r="Y25" s="23">
        <v>54410</v>
      </c>
      <c r="Z25" s="23">
        <v>60290</v>
      </c>
      <c r="AA25" s="23"/>
      <c r="AB25" s="244"/>
      <c r="AC25" s="60"/>
      <c r="AD25" s="59">
        <v>19</v>
      </c>
      <c r="AE25" s="20" t="s">
        <v>872</v>
      </c>
      <c r="AF25" s="17"/>
      <c r="AG25" s="62"/>
      <c r="AH25" s="79"/>
      <c r="AI25" s="59"/>
      <c r="AJ25" s="17"/>
      <c r="AK25" s="17"/>
      <c r="AL25" s="17"/>
      <c r="AM25" s="17"/>
      <c r="AN25" s="58" t="s">
        <v>148</v>
      </c>
      <c r="AO25" s="58" t="s">
        <v>149</v>
      </c>
      <c r="AP25" s="17">
        <v>1</v>
      </c>
      <c r="AQ25" s="17"/>
      <c r="AR25" s="17"/>
      <c r="AS25" s="17"/>
      <c r="AT25" s="17"/>
      <c r="AU25" s="17"/>
      <c r="AV25" s="17"/>
      <c r="AW25" s="17"/>
      <c r="AX25" s="17"/>
      <c r="AY25" s="17"/>
      <c r="BA25" s="143"/>
    </row>
    <row r="26" spans="1:153" ht="25.5" hidden="1" customHeight="1" x14ac:dyDescent="0.25">
      <c r="A26" s="27" t="s">
        <v>347</v>
      </c>
      <c r="B26" s="27" t="s">
        <v>971</v>
      </c>
      <c r="C26" s="45" t="s">
        <v>510</v>
      </c>
      <c r="D26" s="11" t="s">
        <v>216</v>
      </c>
      <c r="E26" s="19" t="s">
        <v>22</v>
      </c>
      <c r="F26" s="19" t="s">
        <v>187</v>
      </c>
      <c r="G26" s="19" t="s">
        <v>58</v>
      </c>
      <c r="H26" s="19" t="s">
        <v>66</v>
      </c>
      <c r="I26" s="19" t="s">
        <v>188</v>
      </c>
      <c r="J26" s="19"/>
      <c r="K26" s="21">
        <v>1866751.15</v>
      </c>
      <c r="L26" s="21">
        <v>678877.04</v>
      </c>
      <c r="M26" s="21"/>
      <c r="N26" s="21"/>
      <c r="O26" s="21">
        <v>96314.11</v>
      </c>
      <c r="P26" s="21">
        <v>1091560</v>
      </c>
      <c r="Q26" s="22">
        <v>42675</v>
      </c>
      <c r="R26" s="165">
        <v>42795</v>
      </c>
      <c r="S26" s="182" t="s">
        <v>271</v>
      </c>
      <c r="T26" s="183">
        <v>42887</v>
      </c>
      <c r="U26" s="171">
        <v>2020</v>
      </c>
      <c r="V26" s="23"/>
      <c r="W26" s="23">
        <v>127500</v>
      </c>
      <c r="X26" s="23">
        <v>545780</v>
      </c>
      <c r="Y26" s="23">
        <v>218280</v>
      </c>
      <c r="Z26" s="23">
        <v>200000</v>
      </c>
      <c r="AA26" s="23"/>
      <c r="AB26" s="244"/>
      <c r="AC26" s="60"/>
      <c r="AD26" s="59">
        <v>12</v>
      </c>
      <c r="AE26" s="20" t="s">
        <v>231</v>
      </c>
      <c r="AF26" s="17"/>
      <c r="AG26" s="62"/>
      <c r="AH26" s="79"/>
      <c r="AI26" s="59"/>
      <c r="AJ26" s="17"/>
      <c r="AK26" s="17"/>
      <c r="AL26" s="17"/>
      <c r="AM26" s="17"/>
      <c r="AN26" s="17" t="s">
        <v>145</v>
      </c>
      <c r="AO26" s="20" t="s">
        <v>114</v>
      </c>
      <c r="AP26" s="17">
        <v>1.651</v>
      </c>
      <c r="AQ26" s="58" t="s">
        <v>148</v>
      </c>
      <c r="AR26" s="58" t="s">
        <v>149</v>
      </c>
      <c r="AS26" s="17">
        <v>2</v>
      </c>
      <c r="AT26" s="17"/>
      <c r="AU26" s="17"/>
      <c r="AV26" s="17"/>
      <c r="AW26" s="17"/>
      <c r="AX26" s="17"/>
      <c r="AY26" s="17"/>
      <c r="BA26" s="143"/>
    </row>
    <row r="27" spans="1:153" s="78" customFormat="1" ht="25.5" hidden="1" customHeight="1" x14ac:dyDescent="0.25">
      <c r="A27" s="41" t="s">
        <v>454</v>
      </c>
      <c r="B27" s="255" t="s">
        <v>960</v>
      </c>
      <c r="C27" s="188" t="s">
        <v>91</v>
      </c>
      <c r="D27" s="69"/>
      <c r="E27" s="69"/>
      <c r="F27" s="69"/>
      <c r="G27" s="69"/>
      <c r="H27" s="69"/>
      <c r="I27" s="69"/>
      <c r="J27" s="69"/>
      <c r="K27" s="69"/>
      <c r="L27" s="69"/>
      <c r="M27" s="69"/>
      <c r="N27" s="69"/>
      <c r="O27" s="69"/>
      <c r="P27" s="70"/>
      <c r="Q27" s="71"/>
      <c r="R27" s="72"/>
      <c r="S27" s="180"/>
      <c r="T27" s="181"/>
      <c r="U27" s="81"/>
      <c r="V27" s="73"/>
      <c r="W27" s="73"/>
      <c r="X27" s="73"/>
      <c r="Y27" s="73"/>
      <c r="Z27" s="73"/>
      <c r="AA27" s="73"/>
      <c r="AB27" s="243"/>
      <c r="AC27" s="76"/>
      <c r="AD27" s="77"/>
      <c r="AE27" s="74"/>
      <c r="AF27" s="74"/>
      <c r="AG27" s="75"/>
      <c r="AH27" s="76"/>
      <c r="AI27" s="77"/>
      <c r="AJ27" s="74"/>
      <c r="AK27" s="74"/>
      <c r="AL27" s="74"/>
      <c r="AM27" s="74"/>
      <c r="AN27" s="74"/>
      <c r="AO27" s="74"/>
      <c r="AP27" s="74"/>
      <c r="AQ27" s="74"/>
      <c r="AR27" s="74"/>
      <c r="AS27" s="74"/>
      <c r="AT27" s="74"/>
      <c r="AU27" s="74"/>
      <c r="AV27" s="74"/>
      <c r="AW27" s="74"/>
      <c r="AX27" s="74"/>
      <c r="AY27" s="74"/>
      <c r="AZ27" s="64"/>
      <c r="BA27" s="143"/>
      <c r="BB27" s="64"/>
      <c r="BC27" s="64"/>
      <c r="BD27" s="64"/>
      <c r="BE27" s="64"/>
      <c r="BF27" s="64"/>
      <c r="BG27" s="64"/>
      <c r="BH27" s="64"/>
      <c r="BI27" s="64"/>
      <c r="BJ27" s="64"/>
      <c r="BK27" s="64"/>
      <c r="BL27" s="64"/>
      <c r="BM27" s="64"/>
      <c r="BN27" s="64"/>
      <c r="BO27" s="64"/>
      <c r="BP27" s="64"/>
      <c r="BQ27" s="64"/>
      <c r="BR27" s="64"/>
      <c r="BS27" s="64"/>
      <c r="BT27" s="64"/>
      <c r="BU27" s="64"/>
      <c r="BV27" s="64"/>
      <c r="BW27" s="64"/>
      <c r="BX27" s="64"/>
      <c r="BY27" s="64"/>
      <c r="BZ27" s="64"/>
      <c r="CA27" s="64"/>
      <c r="CB27" s="64"/>
      <c r="CC27" s="64"/>
      <c r="CD27" s="64"/>
      <c r="CE27" s="64"/>
      <c r="CF27" s="64"/>
      <c r="CG27" s="64"/>
      <c r="CH27" s="64"/>
      <c r="CI27" s="64"/>
      <c r="CJ27" s="64"/>
      <c r="CK27" s="64"/>
      <c r="CL27" s="64"/>
      <c r="CM27" s="64"/>
      <c r="CN27" s="64"/>
      <c r="CO27" s="64"/>
      <c r="CP27" s="64"/>
      <c r="CQ27" s="64"/>
      <c r="CR27" s="64"/>
      <c r="CS27" s="64"/>
      <c r="CT27" s="64"/>
      <c r="CU27" s="64"/>
      <c r="CV27" s="64"/>
      <c r="CW27" s="64"/>
      <c r="CX27" s="64"/>
      <c r="CY27" s="64"/>
      <c r="CZ27" s="64"/>
      <c r="DA27" s="64"/>
      <c r="DB27" s="64"/>
      <c r="DC27" s="64"/>
      <c r="DD27" s="64"/>
      <c r="DE27" s="64"/>
      <c r="DF27" s="64"/>
      <c r="DG27" s="64"/>
      <c r="DH27" s="64"/>
      <c r="DI27" s="64"/>
      <c r="DJ27" s="64"/>
      <c r="DK27" s="64"/>
      <c r="DL27" s="64"/>
      <c r="DM27" s="64"/>
      <c r="DN27" s="64"/>
      <c r="DO27" s="64"/>
      <c r="DP27" s="64"/>
      <c r="DQ27" s="64"/>
      <c r="DR27" s="64"/>
      <c r="DS27" s="64"/>
      <c r="DT27" s="64"/>
      <c r="DU27" s="64"/>
      <c r="DV27" s="64"/>
      <c r="DW27" s="64"/>
      <c r="DX27" s="64"/>
      <c r="DY27" s="64"/>
      <c r="DZ27" s="64"/>
      <c r="EA27" s="64"/>
      <c r="EB27" s="64"/>
      <c r="EC27" s="64"/>
      <c r="ED27" s="64"/>
      <c r="EE27" s="64"/>
      <c r="EF27" s="64"/>
      <c r="EG27" s="64"/>
      <c r="EH27" s="64"/>
      <c r="EI27" s="64"/>
      <c r="EJ27" s="64"/>
      <c r="EK27" s="64"/>
      <c r="EL27" s="64"/>
      <c r="EM27" s="64"/>
      <c r="EN27" s="64"/>
      <c r="EO27" s="64"/>
      <c r="EP27" s="64"/>
      <c r="EQ27" s="64"/>
      <c r="ER27" s="64"/>
      <c r="ES27" s="64"/>
      <c r="ET27" s="64"/>
      <c r="EU27" s="64"/>
      <c r="EV27" s="64"/>
      <c r="EW27" s="64"/>
    </row>
    <row r="28" spans="1:153" ht="25.5" hidden="1" customHeight="1" x14ac:dyDescent="0.25">
      <c r="A28" s="27" t="s">
        <v>348</v>
      </c>
      <c r="B28" s="27" t="s">
        <v>972</v>
      </c>
      <c r="C28" s="45" t="s">
        <v>531</v>
      </c>
      <c r="D28" s="11" t="s">
        <v>216</v>
      </c>
      <c r="E28" s="19" t="s">
        <v>22</v>
      </c>
      <c r="F28" s="19" t="s">
        <v>187</v>
      </c>
      <c r="G28" s="19" t="s">
        <v>59</v>
      </c>
      <c r="H28" s="19" t="s">
        <v>66</v>
      </c>
      <c r="I28" s="19" t="s">
        <v>188</v>
      </c>
      <c r="J28" s="19"/>
      <c r="K28" s="21">
        <f>L28+P28</f>
        <v>772237</v>
      </c>
      <c r="L28" s="21">
        <v>115836</v>
      </c>
      <c r="M28" s="21"/>
      <c r="N28" s="21">
        <v>0</v>
      </c>
      <c r="O28" s="21">
        <v>0</v>
      </c>
      <c r="P28" s="21">
        <v>656401</v>
      </c>
      <c r="Q28" s="22">
        <v>43344</v>
      </c>
      <c r="R28" s="165">
        <v>43374</v>
      </c>
      <c r="S28" s="182" t="s">
        <v>276</v>
      </c>
      <c r="T28" s="183">
        <v>43465</v>
      </c>
      <c r="U28" s="171">
        <v>2021</v>
      </c>
      <c r="V28" s="23">
        <v>0</v>
      </c>
      <c r="W28" s="23">
        <v>0</v>
      </c>
      <c r="X28" s="23">
        <v>0</v>
      </c>
      <c r="Y28" s="95">
        <f>196920+32821</f>
        <v>229741</v>
      </c>
      <c r="Z28" s="95">
        <f>196920+131280</f>
        <v>328200</v>
      </c>
      <c r="AA28" s="95">
        <f>P28-Y28-Z28</f>
        <v>98460</v>
      </c>
      <c r="AB28" s="244">
        <v>0</v>
      </c>
      <c r="AC28" s="60"/>
      <c r="AD28" s="59">
        <v>19</v>
      </c>
      <c r="AE28" s="20" t="s">
        <v>296</v>
      </c>
      <c r="AF28" s="17">
        <v>18</v>
      </c>
      <c r="AG28" s="186" t="s">
        <v>237</v>
      </c>
      <c r="AH28" s="79"/>
      <c r="AI28" s="59"/>
      <c r="AJ28" s="17"/>
      <c r="AK28" s="17"/>
      <c r="AL28" s="17"/>
      <c r="AM28" s="17"/>
      <c r="AN28" s="17" t="s">
        <v>124</v>
      </c>
      <c r="AO28" s="20" t="s">
        <v>113</v>
      </c>
      <c r="AP28" s="17">
        <v>1</v>
      </c>
      <c r="AQ28" s="17" t="s">
        <v>954</v>
      </c>
      <c r="AR28" s="20" t="s">
        <v>955</v>
      </c>
      <c r="AS28" s="82">
        <v>1</v>
      </c>
      <c r="AT28" s="17"/>
      <c r="AU28" s="17"/>
      <c r="AV28" s="17"/>
      <c r="AW28" s="17"/>
      <c r="AX28" s="17"/>
      <c r="AY28" s="17"/>
      <c r="BA28" s="143"/>
    </row>
    <row r="29" spans="1:153" ht="25.5" hidden="1" customHeight="1" x14ac:dyDescent="0.25">
      <c r="A29" s="27" t="s">
        <v>455</v>
      </c>
      <c r="B29" s="27" t="s">
        <v>973</v>
      </c>
      <c r="C29" s="45" t="s">
        <v>456</v>
      </c>
      <c r="D29" s="11" t="s">
        <v>216</v>
      </c>
      <c r="E29" s="19" t="s">
        <v>22</v>
      </c>
      <c r="F29" s="19" t="s">
        <v>187</v>
      </c>
      <c r="G29" s="19" t="s">
        <v>457</v>
      </c>
      <c r="H29" s="19" t="s">
        <v>105</v>
      </c>
      <c r="I29" s="19" t="s">
        <v>188</v>
      </c>
      <c r="J29" s="19"/>
      <c r="K29" s="21">
        <v>11900</v>
      </c>
      <c r="L29" s="21">
        <v>1785</v>
      </c>
      <c r="M29" s="21"/>
      <c r="N29" s="21"/>
      <c r="O29" s="21"/>
      <c r="P29" s="21">
        <v>10115</v>
      </c>
      <c r="Q29" s="22">
        <v>42644</v>
      </c>
      <c r="R29" s="165">
        <v>42705</v>
      </c>
      <c r="S29" s="182" t="s">
        <v>270</v>
      </c>
      <c r="T29" s="183">
        <v>42705</v>
      </c>
      <c r="U29" s="171">
        <v>2017</v>
      </c>
      <c r="V29" s="23"/>
      <c r="W29" s="23">
        <v>10115</v>
      </c>
      <c r="X29" s="23"/>
      <c r="Y29" s="23"/>
      <c r="Z29" s="23"/>
      <c r="AA29" s="23"/>
      <c r="AB29" s="244"/>
      <c r="AC29" s="60"/>
      <c r="AD29" s="59">
        <v>50</v>
      </c>
      <c r="AE29" s="20" t="s">
        <v>267</v>
      </c>
      <c r="AF29" s="17"/>
      <c r="AG29" s="62"/>
      <c r="AH29" s="79"/>
      <c r="AI29" s="59"/>
      <c r="AJ29" s="17"/>
      <c r="AK29" s="17"/>
      <c r="AL29" s="17"/>
      <c r="AM29" s="17"/>
      <c r="AN29" s="17" t="s">
        <v>458</v>
      </c>
      <c r="AO29" s="20" t="s">
        <v>459</v>
      </c>
      <c r="AP29" s="17">
        <v>1</v>
      </c>
      <c r="AQ29" s="17"/>
      <c r="AR29" s="17"/>
      <c r="AS29" s="17"/>
      <c r="AT29" s="17"/>
      <c r="AU29" s="17"/>
      <c r="AV29" s="17"/>
      <c r="AW29" s="17"/>
      <c r="AX29" s="17"/>
      <c r="AY29" s="17"/>
      <c r="BA29" s="143"/>
    </row>
    <row r="30" spans="1:153" s="78" customFormat="1" ht="25.5" hidden="1" customHeight="1" x14ac:dyDescent="0.25">
      <c r="A30" s="41" t="s">
        <v>460</v>
      </c>
      <c r="B30" s="255" t="s">
        <v>960</v>
      </c>
      <c r="C30" s="26" t="s">
        <v>92</v>
      </c>
      <c r="D30" s="69"/>
      <c r="E30" s="69"/>
      <c r="F30" s="69"/>
      <c r="G30" s="69"/>
      <c r="H30" s="69"/>
      <c r="I30" s="69"/>
      <c r="J30" s="69"/>
      <c r="K30" s="69"/>
      <c r="L30" s="69"/>
      <c r="M30" s="69"/>
      <c r="N30" s="69"/>
      <c r="O30" s="69"/>
      <c r="P30" s="132"/>
      <c r="Q30" s="71"/>
      <c r="R30" s="72"/>
      <c r="S30" s="180"/>
      <c r="T30" s="181"/>
      <c r="U30" s="81"/>
      <c r="V30" s="73"/>
      <c r="W30" s="73"/>
      <c r="X30" s="73"/>
      <c r="Y30" s="73"/>
      <c r="Z30" s="73"/>
      <c r="AA30" s="73"/>
      <c r="AB30" s="243"/>
      <c r="AC30" s="76"/>
      <c r="AD30" s="77"/>
      <c r="AE30" s="74"/>
      <c r="AF30" s="74"/>
      <c r="AG30" s="75"/>
      <c r="AH30" s="76"/>
      <c r="AI30" s="77"/>
      <c r="AJ30" s="74"/>
      <c r="AK30" s="74"/>
      <c r="AL30" s="74"/>
      <c r="AM30" s="74"/>
      <c r="AN30" s="74"/>
      <c r="AO30" s="74"/>
      <c r="AP30" s="74"/>
      <c r="AQ30" s="74"/>
      <c r="AR30" s="74"/>
      <c r="AS30" s="74"/>
      <c r="AT30" s="74"/>
      <c r="AU30" s="74"/>
      <c r="AV30" s="74"/>
      <c r="AW30" s="74"/>
      <c r="AX30" s="74"/>
      <c r="AY30" s="74"/>
      <c r="AZ30" s="64"/>
      <c r="BA30" s="143"/>
      <c r="BB30" s="64"/>
      <c r="BC30" s="64"/>
      <c r="BD30" s="64"/>
      <c r="BE30" s="64"/>
      <c r="BF30" s="64"/>
      <c r="BG30" s="64"/>
      <c r="BH30" s="64"/>
      <c r="BI30" s="64"/>
      <c r="BJ30" s="64"/>
      <c r="BK30" s="64"/>
      <c r="BL30" s="64"/>
      <c r="BM30" s="64"/>
      <c r="BN30" s="64"/>
      <c r="BO30" s="64"/>
      <c r="BP30" s="64"/>
      <c r="BQ30" s="64"/>
      <c r="BR30" s="64"/>
      <c r="BS30" s="64"/>
      <c r="BT30" s="64"/>
      <c r="BU30" s="64"/>
      <c r="BV30" s="64"/>
      <c r="BW30" s="64"/>
      <c r="BX30" s="64"/>
      <c r="BY30" s="64"/>
      <c r="BZ30" s="64"/>
      <c r="CA30" s="64"/>
      <c r="CB30" s="64"/>
      <c r="CC30" s="64"/>
      <c r="CD30" s="64"/>
      <c r="CE30" s="64"/>
      <c r="CF30" s="64"/>
      <c r="CG30" s="64"/>
      <c r="CH30" s="64"/>
      <c r="CI30" s="64"/>
      <c r="CJ30" s="64"/>
      <c r="CK30" s="64"/>
      <c r="CL30" s="64"/>
      <c r="CM30" s="64"/>
      <c r="CN30" s="64"/>
      <c r="CO30" s="64"/>
      <c r="CP30" s="64"/>
      <c r="CQ30" s="64"/>
      <c r="CR30" s="64"/>
      <c r="CS30" s="64"/>
      <c r="CT30" s="64"/>
      <c r="CU30" s="64"/>
      <c r="CV30" s="64"/>
      <c r="CW30" s="64"/>
      <c r="CX30" s="64"/>
      <c r="CY30" s="64"/>
      <c r="CZ30" s="64"/>
      <c r="DA30" s="64"/>
      <c r="DB30" s="64"/>
      <c r="DC30" s="64"/>
      <c r="DD30" s="64"/>
      <c r="DE30" s="64"/>
      <c r="DF30" s="64"/>
      <c r="DG30" s="64"/>
      <c r="DH30" s="64"/>
      <c r="DI30" s="64"/>
      <c r="DJ30" s="64"/>
      <c r="DK30" s="64"/>
      <c r="DL30" s="64"/>
      <c r="DM30" s="64"/>
      <c r="DN30" s="64"/>
      <c r="DO30" s="64"/>
      <c r="DP30" s="64"/>
      <c r="DQ30" s="64"/>
      <c r="DR30" s="64"/>
      <c r="DS30" s="64"/>
      <c r="DT30" s="64"/>
      <c r="DU30" s="64"/>
      <c r="DV30" s="64"/>
      <c r="DW30" s="64"/>
      <c r="DX30" s="64"/>
      <c r="DY30" s="64"/>
      <c r="DZ30" s="64"/>
      <c r="EA30" s="64"/>
      <c r="EB30" s="64"/>
      <c r="EC30" s="64"/>
      <c r="ED30" s="64"/>
      <c r="EE30" s="64"/>
      <c r="EF30" s="64"/>
      <c r="EG30" s="64"/>
      <c r="EH30" s="64"/>
      <c r="EI30" s="64"/>
      <c r="EJ30" s="64"/>
      <c r="EK30" s="64"/>
      <c r="EL30" s="64"/>
      <c r="EM30" s="64"/>
      <c r="EN30" s="64"/>
      <c r="EO30" s="64"/>
      <c r="EP30" s="64"/>
      <c r="EQ30" s="64"/>
      <c r="ER30" s="64"/>
      <c r="ES30" s="64"/>
      <c r="ET30" s="64"/>
      <c r="EU30" s="64"/>
      <c r="EV30" s="64"/>
      <c r="EW30" s="64"/>
    </row>
    <row r="31" spans="1:153" ht="25.5" hidden="1" customHeight="1" x14ac:dyDescent="0.25">
      <c r="A31" s="27" t="s">
        <v>349</v>
      </c>
      <c r="B31" s="27" t="s">
        <v>974</v>
      </c>
      <c r="C31" s="45" t="s">
        <v>520</v>
      </c>
      <c r="D31" s="11" t="s">
        <v>217</v>
      </c>
      <c r="E31" s="19" t="s">
        <v>22</v>
      </c>
      <c r="F31" s="19" t="s">
        <v>212</v>
      </c>
      <c r="G31" s="19" t="s">
        <v>93</v>
      </c>
      <c r="H31" s="19" t="s">
        <v>66</v>
      </c>
      <c r="I31" s="19"/>
      <c r="J31" s="19"/>
      <c r="K31" s="21">
        <v>83796.47</v>
      </c>
      <c r="L31" s="21">
        <v>12569.47</v>
      </c>
      <c r="M31" s="21"/>
      <c r="N31" s="21"/>
      <c r="O31" s="21"/>
      <c r="P31" s="21">
        <v>71227</v>
      </c>
      <c r="Q31" s="22">
        <v>42795</v>
      </c>
      <c r="R31" s="165">
        <v>42948</v>
      </c>
      <c r="S31" s="182" t="s">
        <v>271</v>
      </c>
      <c r="T31" s="183">
        <v>43040</v>
      </c>
      <c r="U31" s="171">
        <v>2018</v>
      </c>
      <c r="V31" s="23"/>
      <c r="W31" s="23">
        <v>10000</v>
      </c>
      <c r="X31" s="23">
        <v>61227</v>
      </c>
      <c r="Y31" s="23"/>
      <c r="Z31" s="23"/>
      <c r="AA31" s="23"/>
      <c r="AB31" s="244"/>
      <c r="AC31" s="60"/>
      <c r="AD31" s="59">
        <v>19</v>
      </c>
      <c r="AE31" s="20" t="s">
        <v>872</v>
      </c>
      <c r="AF31" s="17"/>
      <c r="AG31" s="140"/>
      <c r="AH31" s="79"/>
      <c r="AI31" s="59"/>
      <c r="AJ31" s="17"/>
      <c r="AK31" s="17"/>
      <c r="AL31" s="17"/>
      <c r="AM31" s="17"/>
      <c r="AN31" s="251" t="s">
        <v>151</v>
      </c>
      <c r="AO31" s="251" t="s">
        <v>478</v>
      </c>
      <c r="AP31" s="151">
        <v>1</v>
      </c>
      <c r="AQ31" s="17"/>
      <c r="AR31" s="17"/>
      <c r="AS31" s="17"/>
      <c r="AT31" s="17"/>
      <c r="AU31" s="17"/>
      <c r="AV31" s="17"/>
      <c r="AW31" s="17"/>
      <c r="AX31" s="17"/>
      <c r="AY31" s="17"/>
      <c r="AZ31" s="108"/>
      <c r="BA31" s="143"/>
      <c r="BB31" s="108"/>
      <c r="BC31" s="108"/>
      <c r="BD31" s="108"/>
      <c r="BE31" s="108"/>
      <c r="BF31" s="108"/>
      <c r="BG31" s="108"/>
      <c r="BH31" s="108"/>
      <c r="BI31" s="108"/>
      <c r="BJ31" s="108"/>
      <c r="BK31" s="108"/>
      <c r="BL31" s="108"/>
      <c r="BM31" s="108"/>
      <c r="BN31" s="108"/>
      <c r="BO31" s="108"/>
      <c r="BP31" s="108"/>
      <c r="BQ31" s="108"/>
    </row>
    <row r="32" spans="1:153" ht="25.5" hidden="1" customHeight="1" x14ac:dyDescent="0.25">
      <c r="A32" s="27" t="s">
        <v>350</v>
      </c>
      <c r="B32" s="27" t="s">
        <v>975</v>
      </c>
      <c r="C32" s="45" t="s">
        <v>521</v>
      </c>
      <c r="D32" s="11" t="s">
        <v>214</v>
      </c>
      <c r="E32" s="19" t="s">
        <v>22</v>
      </c>
      <c r="F32" s="19" t="s">
        <v>274</v>
      </c>
      <c r="G32" s="19" t="s">
        <v>93</v>
      </c>
      <c r="H32" s="19" t="s">
        <v>66</v>
      </c>
      <c r="I32" s="19" t="s">
        <v>188</v>
      </c>
      <c r="J32" s="19"/>
      <c r="K32" s="21">
        <v>34280.82</v>
      </c>
      <c r="L32" s="21">
        <v>6898.82</v>
      </c>
      <c r="M32" s="21"/>
      <c r="N32" s="21"/>
      <c r="O32" s="21"/>
      <c r="P32" s="21">
        <v>27382</v>
      </c>
      <c r="Q32" s="22">
        <v>42675</v>
      </c>
      <c r="R32" s="165">
        <v>42886</v>
      </c>
      <c r="S32" s="182" t="s">
        <v>271</v>
      </c>
      <c r="T32" s="183">
        <v>42947</v>
      </c>
      <c r="U32" s="171">
        <v>2019</v>
      </c>
      <c r="V32" s="23"/>
      <c r="W32" s="23">
        <v>27382</v>
      </c>
      <c r="X32" s="23">
        <v>0</v>
      </c>
      <c r="Y32" s="23"/>
      <c r="Z32" s="23"/>
      <c r="AA32" s="23"/>
      <c r="AB32" s="244"/>
      <c r="AC32" s="60"/>
      <c r="AD32" s="59">
        <v>19</v>
      </c>
      <c r="AE32" s="20" t="s">
        <v>872</v>
      </c>
      <c r="AF32" s="17"/>
      <c r="AG32" s="140"/>
      <c r="AH32" s="79"/>
      <c r="AI32" s="59"/>
      <c r="AJ32" s="17"/>
      <c r="AK32" s="17"/>
      <c r="AL32" s="17"/>
      <c r="AM32" s="17"/>
      <c r="AN32" s="82" t="s">
        <v>150</v>
      </c>
      <c r="AO32" s="251" t="s">
        <v>477</v>
      </c>
      <c r="AP32" s="82">
        <v>0.51</v>
      </c>
      <c r="AQ32" s="17"/>
      <c r="AR32" s="17"/>
      <c r="AS32" s="17"/>
      <c r="AT32" s="17"/>
      <c r="AU32" s="17"/>
      <c r="AV32" s="17"/>
      <c r="AW32" s="17"/>
      <c r="AX32" s="17"/>
      <c r="AY32" s="17"/>
      <c r="BA32" s="143"/>
    </row>
    <row r="33" spans="1:153" ht="25.5" hidden="1" customHeight="1" x14ac:dyDescent="0.25">
      <c r="A33" s="27" t="s">
        <v>351</v>
      </c>
      <c r="B33" s="27" t="s">
        <v>976</v>
      </c>
      <c r="C33" s="45" t="s">
        <v>506</v>
      </c>
      <c r="D33" s="11" t="s">
        <v>197</v>
      </c>
      <c r="E33" s="19" t="s">
        <v>22</v>
      </c>
      <c r="F33" s="19" t="s">
        <v>284</v>
      </c>
      <c r="G33" s="19" t="s">
        <v>93</v>
      </c>
      <c r="H33" s="19" t="s">
        <v>66</v>
      </c>
      <c r="I33" s="19" t="s">
        <v>188</v>
      </c>
      <c r="J33" s="19"/>
      <c r="K33" s="21">
        <f>L33+P33</f>
        <v>100770</v>
      </c>
      <c r="L33" s="21">
        <v>20280</v>
      </c>
      <c r="M33" s="21"/>
      <c r="N33" s="21"/>
      <c r="O33" s="21"/>
      <c r="P33" s="21">
        <v>80490</v>
      </c>
      <c r="Q33" s="22">
        <v>42979</v>
      </c>
      <c r="R33" s="165">
        <v>43554</v>
      </c>
      <c r="S33" s="182" t="s">
        <v>445</v>
      </c>
      <c r="T33" s="183">
        <v>43221</v>
      </c>
      <c r="U33" s="171">
        <v>2020</v>
      </c>
      <c r="V33" s="23"/>
      <c r="W33" s="23"/>
      <c r="X33" s="23">
        <v>0</v>
      </c>
      <c r="Y33" s="23">
        <v>40245</v>
      </c>
      <c r="Z33" s="23">
        <v>40245</v>
      </c>
      <c r="AA33" s="23"/>
      <c r="AB33" s="244"/>
      <c r="AC33" s="60"/>
      <c r="AD33" s="59">
        <v>19</v>
      </c>
      <c r="AE33" s="20" t="s">
        <v>872</v>
      </c>
      <c r="AF33" s="17"/>
      <c r="AG33" s="140"/>
      <c r="AH33" s="79"/>
      <c r="AI33" s="59"/>
      <c r="AJ33" s="17"/>
      <c r="AK33" s="17"/>
      <c r="AL33" s="17"/>
      <c r="AM33" s="17"/>
      <c r="AN33" s="82" t="s">
        <v>150</v>
      </c>
      <c r="AO33" s="251" t="s">
        <v>477</v>
      </c>
      <c r="AP33" s="82">
        <v>0.55000000000000004</v>
      </c>
      <c r="AQ33" s="17"/>
      <c r="AR33" s="17"/>
      <c r="AS33" s="17"/>
      <c r="AT33" s="17"/>
      <c r="AU33" s="17"/>
      <c r="AV33" s="17"/>
      <c r="AW33" s="17"/>
      <c r="AX33" s="17"/>
      <c r="AY33" s="17"/>
      <c r="BA33" s="143"/>
    </row>
    <row r="34" spans="1:153" ht="25.5" hidden="1" customHeight="1" x14ac:dyDescent="0.25">
      <c r="A34" s="27" t="s">
        <v>352</v>
      </c>
      <c r="B34" s="27" t="s">
        <v>977</v>
      </c>
      <c r="C34" s="45" t="s">
        <v>297</v>
      </c>
      <c r="D34" s="11" t="s">
        <v>216</v>
      </c>
      <c r="E34" s="19" t="s">
        <v>22</v>
      </c>
      <c r="F34" s="19" t="s">
        <v>291</v>
      </c>
      <c r="G34" s="19" t="s">
        <v>93</v>
      </c>
      <c r="H34" s="19" t="s">
        <v>66</v>
      </c>
      <c r="I34" s="19"/>
      <c r="J34" s="19"/>
      <c r="K34" s="21">
        <v>139304.47</v>
      </c>
      <c r="L34" s="21">
        <v>28035.47</v>
      </c>
      <c r="M34" s="21" t="s">
        <v>189</v>
      </c>
      <c r="N34" s="21"/>
      <c r="O34" s="21"/>
      <c r="P34" s="21">
        <v>111269</v>
      </c>
      <c r="Q34" s="22">
        <v>42705</v>
      </c>
      <c r="R34" s="165">
        <v>42886</v>
      </c>
      <c r="S34" s="182" t="s">
        <v>271</v>
      </c>
      <c r="T34" s="183">
        <v>42978</v>
      </c>
      <c r="U34" s="171">
        <v>2019</v>
      </c>
      <c r="V34" s="23"/>
      <c r="W34" s="23">
        <v>40223.72</v>
      </c>
      <c r="X34" s="23">
        <v>51045.279999999999</v>
      </c>
      <c r="Y34" s="23">
        <v>20000</v>
      </c>
      <c r="Z34" s="23"/>
      <c r="AA34" s="23"/>
      <c r="AB34" s="244"/>
      <c r="AC34" s="60"/>
      <c r="AD34" s="59">
        <v>19</v>
      </c>
      <c r="AE34" s="20" t="s">
        <v>872</v>
      </c>
      <c r="AF34" s="17"/>
      <c r="AG34" s="140"/>
      <c r="AH34" s="79"/>
      <c r="AI34" s="59"/>
      <c r="AJ34" s="17"/>
      <c r="AK34" s="17"/>
      <c r="AL34" s="17"/>
      <c r="AM34" s="17"/>
      <c r="AN34" s="82" t="s">
        <v>150</v>
      </c>
      <c r="AO34" s="251" t="s">
        <v>477</v>
      </c>
      <c r="AP34" s="82">
        <v>1</v>
      </c>
      <c r="AQ34" s="17"/>
      <c r="AR34" s="17"/>
      <c r="AS34" s="17"/>
      <c r="AT34" s="17"/>
      <c r="AU34" s="17"/>
      <c r="AV34" s="17"/>
      <c r="AW34" s="17"/>
      <c r="AX34" s="17"/>
      <c r="AY34" s="17"/>
      <c r="BA34" s="143"/>
    </row>
    <row r="35" spans="1:153" s="78" customFormat="1" ht="25.5" hidden="1" customHeight="1" x14ac:dyDescent="0.25">
      <c r="A35" s="41" t="s">
        <v>461</v>
      </c>
      <c r="B35" s="255" t="s">
        <v>960</v>
      </c>
      <c r="C35" s="26" t="s">
        <v>94</v>
      </c>
      <c r="D35" s="69"/>
      <c r="E35" s="69"/>
      <c r="F35" s="69"/>
      <c r="G35" s="69"/>
      <c r="H35" s="69"/>
      <c r="I35" s="69"/>
      <c r="J35" s="69"/>
      <c r="K35" s="69"/>
      <c r="L35" s="69"/>
      <c r="M35" s="69"/>
      <c r="N35" s="69"/>
      <c r="O35" s="69"/>
      <c r="P35" s="70"/>
      <c r="Q35" s="71"/>
      <c r="R35" s="72"/>
      <c r="S35" s="180"/>
      <c r="T35" s="181"/>
      <c r="U35" s="81"/>
      <c r="V35" s="73"/>
      <c r="W35" s="73"/>
      <c r="X35" s="73"/>
      <c r="Y35" s="73"/>
      <c r="Z35" s="73"/>
      <c r="AA35" s="73"/>
      <c r="AB35" s="243"/>
      <c r="AC35" s="76"/>
      <c r="AD35" s="77"/>
      <c r="AE35" s="74"/>
      <c r="AF35" s="74"/>
      <c r="AG35" s="75"/>
      <c r="AH35" s="76"/>
      <c r="AI35" s="77"/>
      <c r="AJ35" s="74"/>
      <c r="AK35" s="74"/>
      <c r="AL35" s="74"/>
      <c r="AM35" s="74"/>
      <c r="AN35" s="74"/>
      <c r="AO35" s="74"/>
      <c r="AP35" s="74"/>
      <c r="AQ35" s="74"/>
      <c r="AR35" s="74"/>
      <c r="AS35" s="74"/>
      <c r="AT35" s="74"/>
      <c r="AU35" s="74"/>
      <c r="AV35" s="74"/>
      <c r="AW35" s="74"/>
      <c r="AX35" s="74"/>
      <c r="AY35" s="74"/>
      <c r="AZ35" s="64"/>
      <c r="BA35" s="143"/>
      <c r="BB35" s="64"/>
      <c r="BC35" s="64"/>
      <c r="BD35" s="64"/>
      <c r="BE35" s="64"/>
      <c r="BF35" s="64"/>
      <c r="BG35" s="64"/>
      <c r="BH35" s="64"/>
      <c r="BI35" s="64"/>
      <c r="BJ35" s="64"/>
      <c r="BK35" s="64"/>
      <c r="BL35" s="64"/>
      <c r="BM35" s="64"/>
      <c r="BN35" s="64"/>
      <c r="BO35" s="64"/>
      <c r="BP35" s="64"/>
      <c r="BQ35" s="64"/>
      <c r="BR35" s="64"/>
      <c r="BS35" s="64"/>
      <c r="BT35" s="64"/>
      <c r="BU35" s="64"/>
      <c r="BV35" s="64"/>
      <c r="BW35" s="64"/>
      <c r="BX35" s="64"/>
      <c r="BY35" s="64"/>
      <c r="BZ35" s="64"/>
      <c r="CA35" s="64"/>
      <c r="CB35" s="64"/>
      <c r="CC35" s="64"/>
      <c r="CD35" s="64"/>
      <c r="CE35" s="64"/>
      <c r="CF35" s="64"/>
      <c r="CG35" s="64"/>
      <c r="CH35" s="64"/>
      <c r="CI35" s="64"/>
      <c r="CJ35" s="64"/>
      <c r="CK35" s="64"/>
      <c r="CL35" s="64"/>
      <c r="CM35" s="64"/>
      <c r="CN35" s="64"/>
      <c r="CO35" s="64"/>
      <c r="CP35" s="64"/>
      <c r="CQ35" s="64"/>
      <c r="CR35" s="64"/>
      <c r="CS35" s="64"/>
      <c r="CT35" s="64"/>
      <c r="CU35" s="64"/>
      <c r="CV35" s="64"/>
      <c r="CW35" s="64"/>
      <c r="CX35" s="64"/>
      <c r="CY35" s="64"/>
      <c r="CZ35" s="64"/>
      <c r="DA35" s="64"/>
      <c r="DB35" s="64"/>
      <c r="DC35" s="64"/>
      <c r="DD35" s="64"/>
      <c r="DE35" s="64"/>
      <c r="DF35" s="64"/>
      <c r="DG35" s="64"/>
      <c r="DH35" s="64"/>
      <c r="DI35" s="64"/>
      <c r="DJ35" s="64"/>
      <c r="DK35" s="64"/>
      <c r="DL35" s="64"/>
      <c r="DM35" s="64"/>
      <c r="DN35" s="64"/>
      <c r="DO35" s="64"/>
      <c r="DP35" s="64"/>
      <c r="DQ35" s="64"/>
      <c r="DR35" s="64"/>
      <c r="DS35" s="64"/>
      <c r="DT35" s="64"/>
      <c r="DU35" s="64"/>
      <c r="DV35" s="64"/>
      <c r="DW35" s="64"/>
      <c r="DX35" s="64"/>
      <c r="DY35" s="64"/>
      <c r="DZ35" s="64"/>
      <c r="EA35" s="64"/>
      <c r="EB35" s="64"/>
      <c r="EC35" s="64"/>
      <c r="ED35" s="64"/>
      <c r="EE35" s="64"/>
      <c r="EF35" s="64"/>
      <c r="EG35" s="64"/>
      <c r="EH35" s="64"/>
      <c r="EI35" s="64"/>
      <c r="EJ35" s="64"/>
      <c r="EK35" s="64"/>
      <c r="EL35" s="64"/>
      <c r="EM35" s="64"/>
      <c r="EN35" s="64"/>
      <c r="EO35" s="64"/>
      <c r="EP35" s="64"/>
      <c r="EQ35" s="64"/>
      <c r="ER35" s="64"/>
      <c r="ES35" s="64"/>
      <c r="ET35" s="64"/>
      <c r="EU35" s="64"/>
      <c r="EV35" s="64"/>
      <c r="EW35" s="64"/>
    </row>
    <row r="36" spans="1:153" ht="25.5" hidden="1" customHeight="1" x14ac:dyDescent="0.25">
      <c r="A36" s="27" t="s">
        <v>353</v>
      </c>
      <c r="B36" s="27" t="s">
        <v>978</v>
      </c>
      <c r="C36" s="45" t="s">
        <v>530</v>
      </c>
      <c r="D36" s="11" t="s">
        <v>216</v>
      </c>
      <c r="E36" s="19" t="s">
        <v>22</v>
      </c>
      <c r="F36" s="19" t="s">
        <v>187</v>
      </c>
      <c r="G36" s="19" t="s">
        <v>95</v>
      </c>
      <c r="H36" s="19" t="s">
        <v>66</v>
      </c>
      <c r="I36" s="19" t="s">
        <v>188</v>
      </c>
      <c r="J36" s="19"/>
      <c r="K36" s="21">
        <f>L36+P36</f>
        <v>798964</v>
      </c>
      <c r="L36" s="21">
        <v>119845</v>
      </c>
      <c r="M36" s="21"/>
      <c r="N36" s="21">
        <v>0</v>
      </c>
      <c r="O36" s="21">
        <v>0</v>
      </c>
      <c r="P36" s="21">
        <v>679119</v>
      </c>
      <c r="Q36" s="22">
        <v>42887</v>
      </c>
      <c r="R36" s="165">
        <v>42979</v>
      </c>
      <c r="S36" s="182" t="s">
        <v>271</v>
      </c>
      <c r="T36" s="183">
        <v>43070</v>
      </c>
      <c r="U36" s="171">
        <v>2018</v>
      </c>
      <c r="V36" s="23">
        <v>0</v>
      </c>
      <c r="W36" s="23">
        <v>0</v>
      </c>
      <c r="X36" s="23">
        <f>P36</f>
        <v>679119</v>
      </c>
      <c r="Y36" s="23">
        <v>0</v>
      </c>
      <c r="Z36" s="23">
        <v>0</v>
      </c>
      <c r="AA36" s="23"/>
      <c r="AB36" s="244"/>
      <c r="AC36" s="60"/>
      <c r="AD36" s="59">
        <v>10</v>
      </c>
      <c r="AE36" s="20" t="s">
        <v>229</v>
      </c>
      <c r="AF36" s="17"/>
      <c r="AG36" s="62"/>
      <c r="AH36" s="79"/>
      <c r="AI36" s="59"/>
      <c r="AJ36" s="17"/>
      <c r="AK36" s="17"/>
      <c r="AL36" s="17"/>
      <c r="AM36" s="17"/>
      <c r="AN36" s="17" t="s">
        <v>153</v>
      </c>
      <c r="AO36" s="20" t="s">
        <v>152</v>
      </c>
      <c r="AP36" s="17">
        <v>2</v>
      </c>
      <c r="AQ36" s="17"/>
      <c r="AR36" s="17"/>
      <c r="AS36" s="17"/>
      <c r="AT36" s="17"/>
      <c r="AU36" s="17"/>
      <c r="AV36" s="17"/>
      <c r="AW36" s="17"/>
      <c r="AX36" s="17"/>
      <c r="AY36" s="17"/>
      <c r="BA36" s="143"/>
    </row>
    <row r="37" spans="1:153" ht="24.75" hidden="1" customHeight="1" thickBot="1" x14ac:dyDescent="0.3">
      <c r="A37" s="40" t="s">
        <v>310</v>
      </c>
      <c r="B37" s="25" t="s">
        <v>960</v>
      </c>
      <c r="C37" s="25" t="s">
        <v>331</v>
      </c>
      <c r="D37" s="54"/>
      <c r="E37" s="54"/>
      <c r="F37" s="54"/>
      <c r="G37" s="54"/>
      <c r="H37" s="54"/>
      <c r="I37" s="54"/>
      <c r="J37" s="54"/>
      <c r="K37" s="54"/>
      <c r="L37" s="54"/>
      <c r="M37" s="54"/>
      <c r="N37" s="54"/>
      <c r="O37" s="54"/>
      <c r="P37" s="54"/>
      <c r="Q37" s="56"/>
      <c r="R37" s="56"/>
      <c r="S37" s="178"/>
      <c r="T37" s="179"/>
      <c r="U37" s="54"/>
      <c r="V37" s="54"/>
      <c r="W37" s="54"/>
      <c r="X37" s="54"/>
      <c r="Y37" s="54"/>
      <c r="Z37" s="54"/>
      <c r="AA37" s="54"/>
      <c r="AB37" s="54"/>
      <c r="AC37" s="60"/>
      <c r="AD37" s="54"/>
      <c r="AE37" s="54"/>
      <c r="AF37" s="54"/>
      <c r="AG37" s="54"/>
      <c r="AH37" s="79"/>
      <c r="AI37" s="54"/>
      <c r="AJ37" s="54"/>
      <c r="AK37" s="54"/>
      <c r="AL37" s="54"/>
      <c r="AM37" s="54"/>
      <c r="AN37" s="47"/>
      <c r="AO37" s="47"/>
      <c r="AP37" s="47"/>
      <c r="AQ37" s="47"/>
      <c r="AR37" s="54"/>
      <c r="AS37" s="47"/>
      <c r="AT37" s="47"/>
      <c r="AU37" s="54"/>
      <c r="AV37" s="47"/>
      <c r="AW37" s="47"/>
      <c r="AX37" s="54"/>
      <c r="AY37" s="47"/>
      <c r="BA37" s="143"/>
    </row>
    <row r="38" spans="1:153" s="78" customFormat="1" ht="25.5" hidden="1" customHeight="1" x14ac:dyDescent="0.25">
      <c r="A38" s="41" t="s">
        <v>462</v>
      </c>
      <c r="B38" s="255" t="s">
        <v>960</v>
      </c>
      <c r="C38" s="26" t="s">
        <v>69</v>
      </c>
      <c r="D38" s="69"/>
      <c r="E38" s="69"/>
      <c r="F38" s="69"/>
      <c r="G38" s="69"/>
      <c r="H38" s="69"/>
      <c r="I38" s="69"/>
      <c r="J38" s="69"/>
      <c r="K38" s="69"/>
      <c r="L38" s="69"/>
      <c r="M38" s="69"/>
      <c r="N38" s="69"/>
      <c r="O38" s="69"/>
      <c r="P38" s="70"/>
      <c r="Q38" s="84"/>
      <c r="R38" s="71"/>
      <c r="S38" s="180"/>
      <c r="T38" s="181"/>
      <c r="U38" s="173"/>
      <c r="V38" s="73"/>
      <c r="W38" s="73"/>
      <c r="X38" s="73"/>
      <c r="Y38" s="73"/>
      <c r="Z38" s="73"/>
      <c r="AA38" s="73"/>
      <c r="AB38" s="243"/>
      <c r="AC38" s="76"/>
      <c r="AD38" s="77"/>
      <c r="AE38" s="74"/>
      <c r="AF38" s="74"/>
      <c r="AG38" s="75"/>
      <c r="AH38" s="76"/>
      <c r="AI38" s="77"/>
      <c r="AJ38" s="74"/>
      <c r="AK38" s="74"/>
      <c r="AL38" s="74"/>
      <c r="AM38" s="74"/>
      <c r="AN38" s="74"/>
      <c r="AO38" s="74"/>
      <c r="AP38" s="74"/>
      <c r="AQ38" s="74"/>
      <c r="AR38" s="74"/>
      <c r="AS38" s="74"/>
      <c r="AT38" s="74"/>
      <c r="AU38" s="74"/>
      <c r="AV38" s="74"/>
      <c r="AW38" s="74"/>
      <c r="AX38" s="74"/>
      <c r="AY38" s="74"/>
      <c r="AZ38" s="64"/>
      <c r="BA38" s="143"/>
      <c r="BB38" s="64"/>
      <c r="BC38" s="64"/>
      <c r="BD38" s="197"/>
      <c r="BE38" s="64"/>
      <c r="BF38" s="64"/>
      <c r="BG38" s="64"/>
      <c r="BH38" s="64"/>
      <c r="BI38" s="64"/>
      <c r="BJ38" s="64"/>
      <c r="BK38" s="64"/>
      <c r="BL38" s="64"/>
      <c r="BM38" s="64"/>
      <c r="BN38" s="64"/>
      <c r="BO38" s="64"/>
      <c r="BP38" s="64"/>
      <c r="BQ38" s="64"/>
      <c r="BR38" s="64"/>
      <c r="BS38" s="64"/>
      <c r="BT38" s="64"/>
      <c r="BU38" s="64"/>
      <c r="BV38" s="64"/>
      <c r="BW38" s="64"/>
      <c r="BX38" s="64"/>
      <c r="BY38" s="64"/>
      <c r="BZ38" s="64"/>
      <c r="CA38" s="64"/>
      <c r="CB38" s="64"/>
      <c r="CC38" s="64"/>
      <c r="CD38" s="64"/>
      <c r="CE38" s="64"/>
      <c r="CF38" s="64"/>
      <c r="CG38" s="64"/>
      <c r="CH38" s="64"/>
      <c r="CI38" s="64"/>
      <c r="CJ38" s="64"/>
      <c r="CK38" s="64"/>
      <c r="CL38" s="64"/>
      <c r="CM38" s="64"/>
      <c r="CN38" s="64"/>
      <c r="CO38" s="64"/>
      <c r="CP38" s="64"/>
      <c r="CQ38" s="64"/>
      <c r="CR38" s="64"/>
      <c r="CS38" s="64"/>
      <c r="CT38" s="64"/>
      <c r="CU38" s="64"/>
      <c r="CV38" s="64"/>
      <c r="CW38" s="64"/>
      <c r="CX38" s="64"/>
      <c r="CY38" s="64"/>
      <c r="CZ38" s="64"/>
      <c r="DA38" s="64"/>
      <c r="DB38" s="64"/>
      <c r="DC38" s="64"/>
      <c r="DD38" s="64"/>
      <c r="DE38" s="64"/>
      <c r="DF38" s="64"/>
      <c r="DG38" s="64"/>
      <c r="DH38" s="64"/>
      <c r="DI38" s="64"/>
      <c r="DJ38" s="64"/>
      <c r="DK38" s="64"/>
      <c r="DL38" s="64"/>
      <c r="DM38" s="64"/>
      <c r="DN38" s="64"/>
      <c r="DO38" s="64"/>
      <c r="DP38" s="64"/>
      <c r="DQ38" s="64"/>
      <c r="DR38" s="64"/>
      <c r="DS38" s="64"/>
      <c r="DT38" s="64"/>
      <c r="DU38" s="64"/>
      <c r="DV38" s="64"/>
      <c r="DW38" s="64"/>
      <c r="DX38" s="64"/>
      <c r="DY38" s="64"/>
      <c r="DZ38" s="64"/>
      <c r="EA38" s="64"/>
      <c r="EB38" s="64"/>
      <c r="EC38" s="64"/>
      <c r="ED38" s="64"/>
      <c r="EE38" s="64"/>
      <c r="EF38" s="64"/>
      <c r="EG38" s="64"/>
      <c r="EH38" s="64"/>
      <c r="EI38" s="64"/>
      <c r="EJ38" s="64"/>
      <c r="EK38" s="64"/>
      <c r="EL38" s="64"/>
      <c r="EM38" s="64"/>
      <c r="EN38" s="64"/>
      <c r="EO38" s="64"/>
      <c r="EP38" s="64"/>
      <c r="EQ38" s="64"/>
      <c r="ER38" s="64"/>
      <c r="ES38" s="64"/>
      <c r="ET38" s="64"/>
      <c r="EU38" s="64"/>
      <c r="EV38" s="64"/>
      <c r="EW38" s="64"/>
    </row>
    <row r="39" spans="1:153" s="10" customFormat="1" ht="25.5" hidden="1" customHeight="1" x14ac:dyDescent="0.25">
      <c r="A39" s="13" t="s">
        <v>354</v>
      </c>
      <c r="B39" s="13" t="s">
        <v>979</v>
      </c>
      <c r="C39" s="13" t="s">
        <v>288</v>
      </c>
      <c r="D39" s="19" t="s">
        <v>216</v>
      </c>
      <c r="E39" s="19" t="s">
        <v>71</v>
      </c>
      <c r="F39" s="19" t="s">
        <v>187</v>
      </c>
      <c r="G39" s="12" t="s">
        <v>419</v>
      </c>
      <c r="H39" s="19" t="s">
        <v>66</v>
      </c>
      <c r="I39" s="19" t="s">
        <v>188</v>
      </c>
      <c r="J39" s="19"/>
      <c r="K39" s="21">
        <v>588358</v>
      </c>
      <c r="L39" s="21">
        <v>88253.84</v>
      </c>
      <c r="M39" s="21">
        <v>0</v>
      </c>
      <c r="N39" s="21">
        <v>0</v>
      </c>
      <c r="O39" s="21">
        <v>0</v>
      </c>
      <c r="P39" s="21">
        <v>500104.16</v>
      </c>
      <c r="Q39" s="22">
        <v>42644</v>
      </c>
      <c r="R39" s="167">
        <v>42705</v>
      </c>
      <c r="S39" s="182" t="s">
        <v>271</v>
      </c>
      <c r="T39" s="183">
        <v>42795</v>
      </c>
      <c r="U39" s="171">
        <v>2019</v>
      </c>
      <c r="V39" s="23">
        <v>0</v>
      </c>
      <c r="W39" s="23">
        <v>200000</v>
      </c>
      <c r="X39" s="23">
        <v>200104.15999999997</v>
      </c>
      <c r="Y39" s="23">
        <v>100000</v>
      </c>
      <c r="Z39" s="23">
        <v>0</v>
      </c>
      <c r="AA39" s="23"/>
      <c r="AB39" s="244"/>
      <c r="AC39" s="18"/>
      <c r="AD39" s="174">
        <v>33</v>
      </c>
      <c r="AE39" s="20" t="s">
        <v>251</v>
      </c>
      <c r="AF39" s="20"/>
      <c r="AG39" s="186"/>
      <c r="AH39" s="18"/>
      <c r="AI39" s="174"/>
      <c r="AJ39" s="20"/>
      <c r="AK39" s="20"/>
      <c r="AL39" s="20"/>
      <c r="AM39" s="20"/>
      <c r="AN39" s="20" t="s">
        <v>162</v>
      </c>
      <c r="AO39" s="20" t="s">
        <v>111</v>
      </c>
      <c r="AP39" s="20">
        <v>1</v>
      </c>
      <c r="AQ39" s="20"/>
      <c r="AR39" s="20"/>
      <c r="AS39" s="20"/>
      <c r="AT39" s="20"/>
      <c r="AU39" s="20"/>
      <c r="AV39" s="20"/>
      <c r="AW39" s="20"/>
      <c r="AX39" s="20"/>
      <c r="AY39" s="20"/>
      <c r="AZ39" s="86"/>
      <c r="BA39" s="143"/>
      <c r="BB39" s="86"/>
      <c r="BC39" s="86"/>
      <c r="BD39" s="86"/>
      <c r="BE39" s="86"/>
      <c r="BF39" s="86"/>
      <c r="BG39" s="86"/>
      <c r="BH39" s="86"/>
      <c r="BI39" s="86"/>
      <c r="BJ39" s="86"/>
      <c r="BK39" s="86"/>
      <c r="BL39" s="86"/>
      <c r="BM39" s="86"/>
      <c r="BN39" s="86"/>
      <c r="BO39" s="86"/>
      <c r="BP39" s="86"/>
      <c r="BQ39" s="86"/>
      <c r="BR39" s="86"/>
      <c r="BS39" s="86"/>
      <c r="BT39" s="86"/>
      <c r="BU39" s="86"/>
      <c r="BV39" s="86"/>
      <c r="BW39" s="86"/>
      <c r="BX39" s="86"/>
      <c r="BY39" s="86"/>
      <c r="BZ39" s="86"/>
      <c r="CA39" s="86"/>
      <c r="CB39" s="86"/>
      <c r="CC39" s="86"/>
      <c r="CD39" s="86"/>
      <c r="CE39" s="86"/>
      <c r="CF39" s="86"/>
      <c r="CG39" s="86"/>
      <c r="CH39" s="86"/>
      <c r="CI39" s="86"/>
      <c r="CJ39" s="86"/>
      <c r="CK39" s="86"/>
      <c r="CL39" s="86"/>
      <c r="CM39" s="86"/>
      <c r="CN39" s="86"/>
      <c r="CO39" s="86"/>
      <c r="CP39" s="86"/>
      <c r="CQ39" s="86"/>
      <c r="CR39" s="86"/>
      <c r="CS39" s="86"/>
      <c r="CT39" s="86"/>
      <c r="CU39" s="86"/>
      <c r="CV39" s="86"/>
      <c r="CW39" s="86"/>
      <c r="CX39" s="86"/>
      <c r="CY39" s="86"/>
      <c r="CZ39" s="86"/>
      <c r="DA39" s="86"/>
      <c r="DB39" s="86"/>
      <c r="DC39" s="86"/>
      <c r="DD39" s="86"/>
      <c r="DE39" s="86"/>
      <c r="DF39" s="86"/>
      <c r="DG39" s="86"/>
      <c r="DH39" s="86"/>
      <c r="DI39" s="86"/>
      <c r="DJ39" s="86"/>
      <c r="DK39" s="86"/>
      <c r="DL39" s="86"/>
      <c r="DM39" s="86"/>
      <c r="DN39" s="86"/>
      <c r="DO39" s="86"/>
      <c r="DP39" s="86"/>
      <c r="DQ39" s="86"/>
      <c r="DR39" s="86"/>
      <c r="DS39" s="86"/>
      <c r="DT39" s="86"/>
      <c r="DU39" s="86"/>
      <c r="DV39" s="86"/>
      <c r="DW39" s="86"/>
      <c r="DX39" s="86"/>
      <c r="DY39" s="86"/>
      <c r="DZ39" s="86"/>
      <c r="EA39" s="86"/>
      <c r="EB39" s="86"/>
      <c r="EC39" s="86"/>
      <c r="ED39" s="86"/>
      <c r="EE39" s="86"/>
      <c r="EF39" s="86"/>
      <c r="EG39" s="86"/>
      <c r="EH39" s="86"/>
      <c r="EI39" s="86"/>
      <c r="EJ39" s="86"/>
      <c r="EK39" s="86"/>
      <c r="EL39" s="86"/>
      <c r="EM39" s="86"/>
      <c r="EN39" s="86"/>
      <c r="EO39" s="86"/>
      <c r="EP39" s="86"/>
      <c r="EQ39" s="86"/>
      <c r="ER39" s="86"/>
      <c r="ES39" s="86"/>
      <c r="ET39" s="86"/>
      <c r="EU39" s="86"/>
      <c r="EV39" s="86"/>
      <c r="EW39" s="86"/>
    </row>
    <row r="40" spans="1:153" s="86" customFormat="1" ht="25.5" hidden="1" customHeight="1" x14ac:dyDescent="0.25">
      <c r="A40" s="149" t="s">
        <v>355</v>
      </c>
      <c r="B40" s="149" t="s">
        <v>980</v>
      </c>
      <c r="C40" s="2" t="s">
        <v>283</v>
      </c>
      <c r="D40" s="2" t="s">
        <v>197</v>
      </c>
      <c r="E40" s="2" t="s">
        <v>71</v>
      </c>
      <c r="F40" s="2" t="s">
        <v>284</v>
      </c>
      <c r="G40" s="85" t="s">
        <v>419</v>
      </c>
      <c r="H40" s="2" t="s">
        <v>66</v>
      </c>
      <c r="I40" s="2" t="s">
        <v>188</v>
      </c>
      <c r="J40" s="2"/>
      <c r="K40" s="15">
        <f>SUM(L40:P40)</f>
        <v>515526.52</v>
      </c>
      <c r="L40" s="15">
        <v>97732.29</v>
      </c>
      <c r="M40" s="15">
        <v>0</v>
      </c>
      <c r="N40" s="15">
        <v>0</v>
      </c>
      <c r="O40" s="15">
        <v>226000</v>
      </c>
      <c r="P40" s="15">
        <v>191794.23</v>
      </c>
      <c r="Q40" s="7">
        <v>42675</v>
      </c>
      <c r="R40" s="168">
        <v>42705</v>
      </c>
      <c r="S40" s="184" t="s">
        <v>271</v>
      </c>
      <c r="T40" s="185">
        <v>42795</v>
      </c>
      <c r="U40" s="172">
        <v>2018</v>
      </c>
      <c r="V40" s="150"/>
      <c r="W40" s="95">
        <v>150094.23000000001</v>
      </c>
      <c r="X40" s="95">
        <f>P40-W40</f>
        <v>41700</v>
      </c>
      <c r="Y40" s="95"/>
      <c r="Z40" s="95"/>
      <c r="AA40" s="95"/>
      <c r="AB40" s="245"/>
      <c r="AC40" s="85"/>
      <c r="AD40" s="172">
        <v>33</v>
      </c>
      <c r="AE40" s="251" t="s">
        <v>251</v>
      </c>
      <c r="AF40" s="251"/>
      <c r="AG40" s="184"/>
      <c r="AH40" s="85"/>
      <c r="AI40" s="172"/>
      <c r="AJ40" s="251"/>
      <c r="AK40" s="251"/>
      <c r="AL40" s="251"/>
      <c r="AM40" s="251"/>
      <c r="AN40" s="251" t="s">
        <v>162</v>
      </c>
      <c r="AO40" s="251" t="s">
        <v>111</v>
      </c>
      <c r="AP40" s="251">
        <v>1</v>
      </c>
      <c r="AQ40" s="251"/>
      <c r="AR40" s="251"/>
      <c r="AS40" s="251"/>
      <c r="AT40" s="251"/>
      <c r="AU40" s="251"/>
      <c r="AV40" s="251"/>
      <c r="AW40" s="251"/>
      <c r="AX40" s="251"/>
      <c r="AY40" s="251"/>
      <c r="BA40" s="143"/>
    </row>
    <row r="41" spans="1:153" s="78" customFormat="1" ht="25.5" hidden="1" customHeight="1" x14ac:dyDescent="0.25">
      <c r="A41" s="41" t="s">
        <v>463</v>
      </c>
      <c r="B41" s="255" t="s">
        <v>960</v>
      </c>
      <c r="C41" s="26" t="s">
        <v>72</v>
      </c>
      <c r="D41" s="69"/>
      <c r="E41" s="69"/>
      <c r="F41" s="69"/>
      <c r="G41" s="69"/>
      <c r="H41" s="69"/>
      <c r="I41" s="69"/>
      <c r="J41" s="69"/>
      <c r="K41" s="139"/>
      <c r="L41" s="69"/>
      <c r="M41" s="139"/>
      <c r="N41" s="69"/>
      <c r="O41" s="69"/>
      <c r="P41" s="70"/>
      <c r="Q41" s="84"/>
      <c r="R41" s="71"/>
      <c r="S41" s="180"/>
      <c r="T41" s="181"/>
      <c r="U41" s="173"/>
      <c r="V41" s="73"/>
      <c r="W41" s="73"/>
      <c r="X41" s="73"/>
      <c r="Y41" s="73"/>
      <c r="Z41" s="73"/>
      <c r="AA41" s="73"/>
      <c r="AB41" s="243"/>
      <c r="AC41" s="76"/>
      <c r="AD41" s="77"/>
      <c r="AE41" s="74"/>
      <c r="AF41" s="74"/>
      <c r="AG41" s="75"/>
      <c r="AH41" s="76"/>
      <c r="AI41" s="77"/>
      <c r="AJ41" s="74"/>
      <c r="AK41" s="74"/>
      <c r="AL41" s="74"/>
      <c r="AM41" s="74"/>
      <c r="AN41" s="74"/>
      <c r="AO41" s="74"/>
      <c r="AP41" s="74"/>
      <c r="AQ41" s="74"/>
      <c r="AR41" s="74"/>
      <c r="AS41" s="74"/>
      <c r="AT41" s="74"/>
      <c r="AU41" s="74"/>
      <c r="AV41" s="74"/>
      <c r="AW41" s="74"/>
      <c r="AX41" s="74"/>
      <c r="AY41" s="74"/>
      <c r="AZ41" s="64"/>
      <c r="BA41" s="143"/>
      <c r="BB41" s="64"/>
      <c r="BC41" s="64"/>
      <c r="BD41" s="64"/>
      <c r="BE41" s="64"/>
      <c r="BF41" s="64"/>
      <c r="BG41" s="64"/>
      <c r="BH41" s="64"/>
      <c r="BI41" s="64"/>
      <c r="BJ41" s="64"/>
      <c r="BK41" s="64"/>
      <c r="BL41" s="64"/>
      <c r="BM41" s="64"/>
      <c r="BN41" s="64"/>
      <c r="BO41" s="64"/>
      <c r="BP41" s="64"/>
      <c r="BQ41" s="64"/>
      <c r="BR41" s="64"/>
      <c r="BS41" s="64"/>
      <c r="BT41" s="64"/>
      <c r="BU41" s="64"/>
      <c r="BV41" s="64"/>
      <c r="BW41" s="64"/>
      <c r="BX41" s="64"/>
      <c r="BY41" s="64"/>
      <c r="BZ41" s="64"/>
      <c r="CA41" s="64"/>
      <c r="CB41" s="64"/>
      <c r="CC41" s="64"/>
      <c r="CD41" s="64"/>
      <c r="CE41" s="64"/>
      <c r="CF41" s="64"/>
      <c r="CG41" s="64"/>
      <c r="CH41" s="64"/>
      <c r="CI41" s="64"/>
      <c r="CJ41" s="64"/>
      <c r="CK41" s="64"/>
      <c r="CL41" s="64"/>
      <c r="CM41" s="64"/>
      <c r="CN41" s="64"/>
      <c r="CO41" s="64"/>
      <c r="CP41" s="64"/>
      <c r="CQ41" s="64"/>
      <c r="CR41" s="64"/>
      <c r="CS41" s="64"/>
      <c r="CT41" s="64"/>
      <c r="CU41" s="64"/>
      <c r="CV41" s="64"/>
      <c r="CW41" s="64"/>
      <c r="CX41" s="64"/>
      <c r="CY41" s="64"/>
      <c r="CZ41" s="64"/>
      <c r="DA41" s="64"/>
      <c r="DB41" s="64"/>
      <c r="DC41" s="64"/>
      <c r="DD41" s="64"/>
      <c r="DE41" s="64"/>
      <c r="DF41" s="64"/>
      <c r="DG41" s="64"/>
      <c r="DH41" s="64"/>
      <c r="DI41" s="64"/>
      <c r="DJ41" s="64"/>
      <c r="DK41" s="64"/>
      <c r="DL41" s="64"/>
      <c r="DM41" s="64"/>
      <c r="DN41" s="64"/>
      <c r="DO41" s="64"/>
      <c r="DP41" s="64"/>
      <c r="DQ41" s="64"/>
      <c r="DR41" s="64"/>
      <c r="DS41" s="64"/>
      <c r="DT41" s="64"/>
      <c r="DU41" s="64"/>
      <c r="DV41" s="64"/>
      <c r="DW41" s="64"/>
      <c r="DX41" s="64"/>
      <c r="DY41" s="64"/>
      <c r="DZ41" s="64"/>
      <c r="EA41" s="64"/>
      <c r="EB41" s="64"/>
      <c r="EC41" s="64"/>
      <c r="ED41" s="64"/>
      <c r="EE41" s="64"/>
      <c r="EF41" s="64"/>
      <c r="EG41" s="64"/>
      <c r="EH41" s="64"/>
      <c r="EI41" s="64"/>
      <c r="EJ41" s="64"/>
      <c r="EK41" s="64"/>
      <c r="EL41" s="64"/>
      <c r="EM41" s="64"/>
      <c r="EN41" s="64"/>
      <c r="EO41" s="64"/>
      <c r="EP41" s="64"/>
      <c r="EQ41" s="64"/>
      <c r="ER41" s="64"/>
      <c r="ES41" s="64"/>
      <c r="ET41" s="64"/>
      <c r="EU41" s="64"/>
      <c r="EV41" s="64"/>
      <c r="EW41" s="64"/>
    </row>
    <row r="42" spans="1:153" s="9" customFormat="1" ht="25.5" hidden="1" customHeight="1" x14ac:dyDescent="0.25">
      <c r="A42" s="1" t="s">
        <v>356</v>
      </c>
      <c r="B42" s="1" t="s">
        <v>981</v>
      </c>
      <c r="C42" s="11" t="s">
        <v>186</v>
      </c>
      <c r="D42" s="11" t="s">
        <v>216</v>
      </c>
      <c r="E42" s="11" t="s">
        <v>71</v>
      </c>
      <c r="F42" s="11" t="s">
        <v>187</v>
      </c>
      <c r="G42" s="19" t="s">
        <v>421</v>
      </c>
      <c r="H42" s="11" t="s">
        <v>66</v>
      </c>
      <c r="I42" s="11" t="s">
        <v>188</v>
      </c>
      <c r="J42" s="11"/>
      <c r="K42" s="6">
        <v>464475</v>
      </c>
      <c r="L42" s="6">
        <v>69671</v>
      </c>
      <c r="M42" s="6">
        <v>0</v>
      </c>
      <c r="N42" s="6">
        <v>0</v>
      </c>
      <c r="O42" s="6">
        <v>0</v>
      </c>
      <c r="P42" s="6">
        <v>394804</v>
      </c>
      <c r="Q42" s="141">
        <v>42644</v>
      </c>
      <c r="R42" s="169">
        <v>42767</v>
      </c>
      <c r="S42" s="186" t="s">
        <v>271</v>
      </c>
      <c r="T42" s="187">
        <v>42856</v>
      </c>
      <c r="U42" s="174">
        <v>2019</v>
      </c>
      <c r="V42" s="14"/>
      <c r="W42" s="14">
        <v>100000</v>
      </c>
      <c r="X42" s="14">
        <v>194804</v>
      </c>
      <c r="Y42" s="14">
        <v>100000</v>
      </c>
      <c r="Z42" s="14"/>
      <c r="AA42" s="14"/>
      <c r="AB42" s="246"/>
      <c r="AC42" s="12"/>
      <c r="AD42" s="174">
        <v>44</v>
      </c>
      <c r="AE42" s="20" t="s">
        <v>191</v>
      </c>
      <c r="AF42" s="20"/>
      <c r="AG42" s="186"/>
      <c r="AH42" s="12"/>
      <c r="AI42" s="174"/>
      <c r="AJ42" s="20"/>
      <c r="AK42" s="20"/>
      <c r="AL42" s="20"/>
      <c r="AM42" s="20"/>
      <c r="AN42" s="20" t="s">
        <v>163</v>
      </c>
      <c r="AO42" s="20" t="s">
        <v>112</v>
      </c>
      <c r="AP42" s="20">
        <v>1</v>
      </c>
      <c r="AQ42" s="20" t="s">
        <v>164</v>
      </c>
      <c r="AR42" s="20" t="s">
        <v>110</v>
      </c>
      <c r="AS42" s="142">
        <v>7600</v>
      </c>
      <c r="AT42" s="20"/>
      <c r="AU42" s="20"/>
      <c r="AV42" s="20"/>
      <c r="AW42" s="20"/>
      <c r="AX42" s="20"/>
      <c r="AY42" s="20"/>
      <c r="AZ42" s="86"/>
      <c r="BA42" s="143"/>
      <c r="BB42" s="86"/>
      <c r="BC42" s="86"/>
      <c r="BD42" s="86"/>
      <c r="BE42" s="86"/>
      <c r="BF42" s="86"/>
      <c r="BG42" s="86"/>
      <c r="BH42" s="86"/>
      <c r="BI42" s="86"/>
      <c r="BJ42" s="86"/>
      <c r="BK42" s="86"/>
      <c r="BL42" s="86"/>
      <c r="BM42" s="86"/>
      <c r="BN42" s="86"/>
      <c r="BO42" s="86"/>
      <c r="BP42" s="86"/>
      <c r="BQ42" s="86"/>
      <c r="BR42" s="86"/>
      <c r="BS42" s="86"/>
      <c r="BT42" s="86"/>
      <c r="BU42" s="86"/>
      <c r="BV42" s="86"/>
      <c r="BW42" s="86"/>
      <c r="BX42" s="86"/>
      <c r="BY42" s="86"/>
      <c r="BZ42" s="86"/>
      <c r="CA42" s="86"/>
      <c r="CB42" s="86"/>
      <c r="CC42" s="86"/>
      <c r="CD42" s="86"/>
      <c r="CE42" s="86"/>
      <c r="CF42" s="86"/>
      <c r="CG42" s="86"/>
      <c r="CH42" s="86"/>
      <c r="CI42" s="86"/>
      <c r="CJ42" s="86"/>
      <c r="CK42" s="86"/>
      <c r="CL42" s="86"/>
      <c r="CM42" s="86"/>
      <c r="CN42" s="86"/>
      <c r="CO42" s="86"/>
      <c r="CP42" s="86"/>
      <c r="CQ42" s="86"/>
      <c r="CR42" s="86"/>
      <c r="CS42" s="86"/>
      <c r="CT42" s="86"/>
      <c r="CU42" s="86"/>
      <c r="CV42" s="86"/>
      <c r="CW42" s="86"/>
      <c r="CX42" s="86"/>
      <c r="CY42" s="86"/>
      <c r="CZ42" s="86"/>
      <c r="DA42" s="86"/>
      <c r="DB42" s="86"/>
      <c r="DC42" s="86"/>
      <c r="DD42" s="86"/>
      <c r="DE42" s="86"/>
      <c r="DF42" s="86"/>
      <c r="DG42" s="86"/>
      <c r="DH42" s="86"/>
      <c r="DI42" s="86"/>
      <c r="DJ42" s="86"/>
      <c r="DK42" s="86"/>
      <c r="DL42" s="86"/>
      <c r="DM42" s="86"/>
      <c r="DN42" s="86"/>
      <c r="DO42" s="86"/>
      <c r="DP42" s="86"/>
      <c r="DQ42" s="86"/>
      <c r="DR42" s="86"/>
      <c r="DS42" s="86"/>
      <c r="DT42" s="86"/>
      <c r="DU42" s="86"/>
      <c r="DV42" s="86"/>
      <c r="DW42" s="86"/>
      <c r="DX42" s="86"/>
      <c r="DY42" s="86"/>
      <c r="DZ42" s="86"/>
      <c r="EA42" s="86"/>
      <c r="EB42" s="86"/>
      <c r="EC42" s="86"/>
      <c r="ED42" s="86"/>
      <c r="EE42" s="86"/>
      <c r="EF42" s="86"/>
      <c r="EG42" s="86"/>
      <c r="EH42" s="86"/>
      <c r="EI42" s="86"/>
      <c r="EJ42" s="86"/>
      <c r="EK42" s="86"/>
      <c r="EL42" s="86"/>
      <c r="EM42" s="86"/>
      <c r="EN42" s="86"/>
      <c r="EO42" s="86"/>
      <c r="EP42" s="86"/>
      <c r="EQ42" s="86"/>
      <c r="ER42" s="86"/>
      <c r="ES42" s="86"/>
      <c r="ET42" s="86"/>
      <c r="EU42" s="86"/>
      <c r="EV42" s="86"/>
      <c r="EW42" s="86"/>
    </row>
    <row r="43" spans="1:153" s="10" customFormat="1" ht="25.5" hidden="1" customHeight="1" x14ac:dyDescent="0.25">
      <c r="A43" s="1" t="s">
        <v>357</v>
      </c>
      <c r="B43" s="1" t="s">
        <v>982</v>
      </c>
      <c r="C43" s="19" t="s">
        <v>201</v>
      </c>
      <c r="D43" s="19" t="s">
        <v>217</v>
      </c>
      <c r="E43" s="19" t="s">
        <v>71</v>
      </c>
      <c r="F43" s="19" t="s">
        <v>202</v>
      </c>
      <c r="G43" s="19" t="s">
        <v>421</v>
      </c>
      <c r="H43" s="19" t="s">
        <v>66</v>
      </c>
      <c r="I43" s="19"/>
      <c r="J43" s="19"/>
      <c r="K43" s="21">
        <f>P43+L43</f>
        <v>297327.13</v>
      </c>
      <c r="L43" s="21">
        <v>44599.07</v>
      </c>
      <c r="M43" s="21">
        <v>0</v>
      </c>
      <c r="N43" s="21">
        <v>0</v>
      </c>
      <c r="O43" s="21">
        <v>0</v>
      </c>
      <c r="P43" s="21">
        <v>252728.06</v>
      </c>
      <c r="Q43" s="22">
        <v>42705</v>
      </c>
      <c r="R43" s="165">
        <v>42795</v>
      </c>
      <c r="S43" s="182" t="s">
        <v>271</v>
      </c>
      <c r="T43" s="183">
        <v>42887</v>
      </c>
      <c r="U43" s="171">
        <v>2019</v>
      </c>
      <c r="V43" s="23"/>
      <c r="W43" s="23">
        <v>30000</v>
      </c>
      <c r="X43" s="23">
        <v>180000</v>
      </c>
      <c r="Y43" s="23">
        <v>42728.06</v>
      </c>
      <c r="Z43" s="23"/>
      <c r="AA43" s="23"/>
      <c r="AB43" s="244"/>
      <c r="AC43" s="18"/>
      <c r="AD43" s="174">
        <v>44</v>
      </c>
      <c r="AE43" s="20" t="s">
        <v>191</v>
      </c>
      <c r="AF43" s="20"/>
      <c r="AG43" s="186"/>
      <c r="AH43" s="18"/>
      <c r="AI43" s="174"/>
      <c r="AJ43" s="20"/>
      <c r="AK43" s="20"/>
      <c r="AL43" s="20"/>
      <c r="AM43" s="20"/>
      <c r="AN43" s="20" t="s">
        <v>163</v>
      </c>
      <c r="AO43" s="20" t="s">
        <v>112</v>
      </c>
      <c r="AP43" s="20">
        <v>1</v>
      </c>
      <c r="AQ43" s="20" t="s">
        <v>164</v>
      </c>
      <c r="AR43" s="20" t="s">
        <v>110</v>
      </c>
      <c r="AS43" s="20">
        <v>150</v>
      </c>
      <c r="AT43" s="20"/>
      <c r="AU43" s="20"/>
      <c r="AV43" s="20"/>
      <c r="AW43" s="20"/>
      <c r="AX43" s="20"/>
      <c r="AY43" s="20"/>
      <c r="AZ43" s="86"/>
      <c r="BA43" s="143"/>
      <c r="BB43" s="86"/>
      <c r="BC43" s="86"/>
      <c r="BD43" s="86"/>
      <c r="BE43" s="86"/>
      <c r="BF43" s="86"/>
      <c r="BG43" s="86"/>
      <c r="BH43" s="86"/>
      <c r="BI43" s="86"/>
      <c r="BJ43" s="86"/>
      <c r="BK43" s="86"/>
      <c r="BL43" s="86"/>
      <c r="BM43" s="86"/>
      <c r="BN43" s="86"/>
      <c r="BO43" s="86"/>
      <c r="BP43" s="86"/>
      <c r="BQ43" s="86"/>
      <c r="BR43" s="86"/>
      <c r="BS43" s="86"/>
      <c r="BT43" s="86"/>
      <c r="BU43" s="86"/>
      <c r="BV43" s="86"/>
      <c r="BW43" s="86"/>
      <c r="BX43" s="86"/>
      <c r="BY43" s="86"/>
      <c r="BZ43" s="86"/>
      <c r="CA43" s="86"/>
      <c r="CB43" s="86"/>
      <c r="CC43" s="86"/>
      <c r="CD43" s="86"/>
      <c r="CE43" s="86"/>
      <c r="CF43" s="86"/>
      <c r="CG43" s="86"/>
      <c r="CH43" s="86"/>
      <c r="CI43" s="86"/>
      <c r="CJ43" s="86"/>
      <c r="CK43" s="86"/>
      <c r="CL43" s="86"/>
      <c r="CM43" s="86"/>
      <c r="CN43" s="86"/>
      <c r="CO43" s="86"/>
      <c r="CP43" s="86"/>
      <c r="CQ43" s="86"/>
      <c r="CR43" s="86"/>
      <c r="CS43" s="86"/>
      <c r="CT43" s="86"/>
      <c r="CU43" s="86"/>
      <c r="CV43" s="86"/>
      <c r="CW43" s="86"/>
      <c r="CX43" s="86"/>
      <c r="CY43" s="86"/>
      <c r="CZ43" s="86"/>
      <c r="DA43" s="86"/>
      <c r="DB43" s="86"/>
      <c r="DC43" s="86"/>
      <c r="DD43" s="86"/>
      <c r="DE43" s="86"/>
      <c r="DF43" s="86"/>
      <c r="DG43" s="86"/>
      <c r="DH43" s="86"/>
      <c r="DI43" s="86"/>
      <c r="DJ43" s="86"/>
      <c r="DK43" s="86"/>
      <c r="DL43" s="86"/>
      <c r="DM43" s="86"/>
      <c r="DN43" s="86"/>
      <c r="DO43" s="86"/>
      <c r="DP43" s="86"/>
      <c r="DQ43" s="86"/>
      <c r="DR43" s="86"/>
      <c r="DS43" s="86"/>
      <c r="DT43" s="86"/>
      <c r="DU43" s="86"/>
      <c r="DV43" s="86"/>
      <c r="DW43" s="86"/>
      <c r="DX43" s="86"/>
      <c r="DY43" s="86"/>
      <c r="DZ43" s="86"/>
      <c r="EA43" s="86"/>
      <c r="EB43" s="86"/>
      <c r="EC43" s="86"/>
      <c r="ED43" s="86"/>
      <c r="EE43" s="86"/>
      <c r="EF43" s="86"/>
      <c r="EG43" s="86"/>
      <c r="EH43" s="86"/>
      <c r="EI43" s="86"/>
      <c r="EJ43" s="86"/>
      <c r="EK43" s="86"/>
      <c r="EL43" s="86"/>
      <c r="EM43" s="86"/>
      <c r="EN43" s="86"/>
      <c r="EO43" s="86"/>
      <c r="EP43" s="86"/>
      <c r="EQ43" s="86"/>
      <c r="ER43" s="86"/>
      <c r="ES43" s="86"/>
      <c r="ET43" s="86"/>
      <c r="EU43" s="86"/>
      <c r="EV43" s="86"/>
      <c r="EW43" s="86"/>
    </row>
    <row r="44" spans="1:153" s="10" customFormat="1" ht="25.5" hidden="1" customHeight="1" x14ac:dyDescent="0.25">
      <c r="A44" s="1" t="s">
        <v>358</v>
      </c>
      <c r="B44" s="1" t="s">
        <v>983</v>
      </c>
      <c r="C44" s="19" t="s">
        <v>268</v>
      </c>
      <c r="D44" s="19" t="s">
        <v>214</v>
      </c>
      <c r="E44" s="19" t="s">
        <v>71</v>
      </c>
      <c r="F44" s="19" t="s">
        <v>103</v>
      </c>
      <c r="G44" s="19" t="s">
        <v>421</v>
      </c>
      <c r="H44" s="19" t="s">
        <v>66</v>
      </c>
      <c r="I44" s="19" t="s">
        <v>188</v>
      </c>
      <c r="J44" s="19"/>
      <c r="K44" s="21">
        <v>114301</v>
      </c>
      <c r="L44" s="21">
        <v>17146</v>
      </c>
      <c r="M44" s="21">
        <v>0</v>
      </c>
      <c r="N44" s="21">
        <v>0</v>
      </c>
      <c r="O44" s="21">
        <v>0</v>
      </c>
      <c r="P44" s="21">
        <v>97155</v>
      </c>
      <c r="Q44" s="22">
        <v>42644</v>
      </c>
      <c r="R44" s="167">
        <v>42767</v>
      </c>
      <c r="S44" s="182" t="s">
        <v>271</v>
      </c>
      <c r="T44" s="183">
        <v>42826</v>
      </c>
      <c r="U44" s="171">
        <v>2018</v>
      </c>
      <c r="W44" s="3">
        <v>54435.8</v>
      </c>
      <c r="X44" s="23">
        <v>42719.199999999997</v>
      </c>
      <c r="Y44" s="23"/>
      <c r="Z44" s="23"/>
      <c r="AA44" s="23"/>
      <c r="AB44" s="244"/>
      <c r="AC44" s="18"/>
      <c r="AD44" s="174">
        <v>44</v>
      </c>
      <c r="AE44" s="20" t="s">
        <v>272</v>
      </c>
      <c r="AF44" s="20"/>
      <c r="AG44" s="186"/>
      <c r="AH44" s="18"/>
      <c r="AI44" s="174"/>
      <c r="AJ44" s="20"/>
      <c r="AK44" s="20"/>
      <c r="AL44" s="20"/>
      <c r="AM44" s="20"/>
      <c r="AN44" s="20" t="s">
        <v>163</v>
      </c>
      <c r="AO44" s="20" t="s">
        <v>112</v>
      </c>
      <c r="AP44" s="20">
        <v>1</v>
      </c>
      <c r="AQ44" s="20" t="s">
        <v>164</v>
      </c>
      <c r="AR44" s="20" t="s">
        <v>110</v>
      </c>
      <c r="AS44" s="251">
        <v>100</v>
      </c>
      <c r="AT44" s="20"/>
      <c r="AU44" s="20"/>
      <c r="AV44" s="20"/>
      <c r="AW44" s="20"/>
      <c r="AX44" s="20"/>
      <c r="AY44" s="20"/>
      <c r="AZ44" s="86"/>
      <c r="BA44" s="143"/>
      <c r="BB44" s="86"/>
      <c r="BC44" s="86"/>
      <c r="BD44" s="86"/>
      <c r="BE44" s="86"/>
      <c r="BF44" s="86"/>
      <c r="BG44" s="86"/>
      <c r="BH44" s="86"/>
      <c r="BI44" s="86"/>
      <c r="BJ44" s="86"/>
      <c r="BK44" s="86"/>
      <c r="BL44" s="86"/>
      <c r="BM44" s="86"/>
      <c r="BN44" s="86"/>
      <c r="BO44" s="86"/>
      <c r="BP44" s="86"/>
      <c r="BQ44" s="86"/>
      <c r="BR44" s="86"/>
      <c r="BS44" s="86"/>
      <c r="BT44" s="86"/>
      <c r="BU44" s="86"/>
      <c r="BV44" s="86"/>
      <c r="BW44" s="86"/>
      <c r="BX44" s="86"/>
      <c r="BY44" s="86"/>
      <c r="BZ44" s="86"/>
      <c r="CA44" s="86"/>
      <c r="CB44" s="86"/>
      <c r="CC44" s="86"/>
      <c r="CD44" s="86"/>
      <c r="CE44" s="86"/>
      <c r="CF44" s="86"/>
      <c r="CG44" s="86"/>
      <c r="CH44" s="86"/>
      <c r="CI44" s="86"/>
      <c r="CJ44" s="86"/>
      <c r="CK44" s="86"/>
      <c r="CL44" s="86"/>
      <c r="CM44" s="86"/>
      <c r="CN44" s="86"/>
      <c r="CO44" s="86"/>
      <c r="CP44" s="86"/>
      <c r="CQ44" s="86"/>
      <c r="CR44" s="86"/>
      <c r="CS44" s="86"/>
      <c r="CT44" s="86"/>
      <c r="CU44" s="86"/>
      <c r="CV44" s="86"/>
      <c r="CW44" s="86"/>
      <c r="CX44" s="86"/>
      <c r="CY44" s="86"/>
      <c r="CZ44" s="86"/>
      <c r="DA44" s="86"/>
      <c r="DB44" s="86"/>
      <c r="DC44" s="86"/>
      <c r="DD44" s="86"/>
      <c r="DE44" s="86"/>
      <c r="DF44" s="86"/>
      <c r="DG44" s="86"/>
      <c r="DH44" s="86"/>
      <c r="DI44" s="86"/>
      <c r="DJ44" s="86"/>
      <c r="DK44" s="86"/>
      <c r="DL44" s="86"/>
      <c r="DM44" s="86"/>
      <c r="DN44" s="86"/>
      <c r="DO44" s="86"/>
      <c r="DP44" s="86"/>
      <c r="DQ44" s="86"/>
      <c r="DR44" s="86"/>
      <c r="DS44" s="86"/>
      <c r="DT44" s="86"/>
      <c r="DU44" s="86"/>
      <c r="DV44" s="86"/>
      <c r="DW44" s="86"/>
      <c r="DX44" s="86"/>
      <c r="DY44" s="86"/>
      <c r="DZ44" s="86"/>
      <c r="EA44" s="86"/>
      <c r="EB44" s="86"/>
      <c r="EC44" s="86"/>
      <c r="ED44" s="86"/>
      <c r="EE44" s="86"/>
      <c r="EF44" s="86"/>
      <c r="EG44" s="86"/>
      <c r="EH44" s="86"/>
      <c r="EI44" s="86"/>
      <c r="EJ44" s="86"/>
      <c r="EK44" s="86"/>
      <c r="EL44" s="86"/>
      <c r="EM44" s="86"/>
      <c r="EN44" s="86"/>
      <c r="EO44" s="86"/>
      <c r="EP44" s="86"/>
      <c r="EQ44" s="86"/>
      <c r="ER44" s="86"/>
      <c r="ES44" s="86"/>
      <c r="ET44" s="86"/>
      <c r="EU44" s="86"/>
      <c r="EV44" s="86"/>
      <c r="EW44" s="86"/>
    </row>
    <row r="45" spans="1:153" s="10" customFormat="1" ht="25.5" hidden="1" customHeight="1" x14ac:dyDescent="0.25">
      <c r="A45" s="1" t="s">
        <v>359</v>
      </c>
      <c r="B45" s="1" t="s">
        <v>984</v>
      </c>
      <c r="C45" s="13" t="s">
        <v>508</v>
      </c>
      <c r="D45" s="19" t="s">
        <v>197</v>
      </c>
      <c r="E45" s="19" t="s">
        <v>71</v>
      </c>
      <c r="F45" s="19" t="s">
        <v>282</v>
      </c>
      <c r="G45" s="19" t="s">
        <v>421</v>
      </c>
      <c r="H45" s="19" t="s">
        <v>66</v>
      </c>
      <c r="I45" s="19"/>
      <c r="J45" s="19"/>
      <c r="K45" s="21">
        <v>335993</v>
      </c>
      <c r="L45" s="21">
        <v>50398.95</v>
      </c>
      <c r="M45" s="21">
        <v>0</v>
      </c>
      <c r="N45" s="21">
        <v>0</v>
      </c>
      <c r="O45" s="21">
        <v>0</v>
      </c>
      <c r="P45" s="15">
        <v>285594.05</v>
      </c>
      <c r="Q45" s="22">
        <v>42675</v>
      </c>
      <c r="R45" s="167">
        <v>43189</v>
      </c>
      <c r="S45" s="182" t="s">
        <v>276</v>
      </c>
      <c r="T45" s="183">
        <v>43281</v>
      </c>
      <c r="U45" s="175">
        <v>2019</v>
      </c>
      <c r="V45" s="23"/>
      <c r="W45" s="23">
        <v>0</v>
      </c>
      <c r="X45" s="23">
        <v>114237.62</v>
      </c>
      <c r="Y45" s="23">
        <f>P45-X45</f>
        <v>171356.43</v>
      </c>
      <c r="Z45" s="23"/>
      <c r="AA45" s="23"/>
      <c r="AB45" s="244"/>
      <c r="AC45" s="18"/>
      <c r="AD45" s="174">
        <v>44</v>
      </c>
      <c r="AE45" s="20" t="s">
        <v>191</v>
      </c>
      <c r="AF45" s="20"/>
      <c r="AG45" s="186"/>
      <c r="AH45" s="18"/>
      <c r="AI45" s="174"/>
      <c r="AJ45" s="20"/>
      <c r="AK45" s="20"/>
      <c r="AL45" s="20"/>
      <c r="AM45" s="20"/>
      <c r="AN45" s="20" t="s">
        <v>163</v>
      </c>
      <c r="AO45" s="20" t="s">
        <v>112</v>
      </c>
      <c r="AP45" s="20">
        <v>1</v>
      </c>
      <c r="AQ45" s="20" t="s">
        <v>164</v>
      </c>
      <c r="AR45" s="20" t="s">
        <v>110</v>
      </c>
      <c r="AS45" s="251">
        <v>1000</v>
      </c>
      <c r="AT45" s="20"/>
      <c r="AU45" s="20"/>
      <c r="AV45" s="20"/>
      <c r="AW45" s="20"/>
      <c r="AX45" s="20"/>
      <c r="AY45" s="20"/>
      <c r="AZ45" s="86"/>
      <c r="BA45" s="143"/>
      <c r="BB45" s="86"/>
      <c r="BC45" s="86"/>
      <c r="BD45" s="86"/>
      <c r="BE45" s="86"/>
      <c r="BF45" s="86"/>
      <c r="BG45" s="86"/>
      <c r="BH45" s="86"/>
      <c r="BI45" s="86"/>
      <c r="BJ45" s="86"/>
      <c r="BK45" s="86"/>
      <c r="BL45" s="86"/>
      <c r="BM45" s="86"/>
      <c r="BN45" s="86"/>
      <c r="BO45" s="86"/>
      <c r="BP45" s="86"/>
      <c r="BQ45" s="86"/>
      <c r="BR45" s="86"/>
      <c r="BS45" s="86"/>
      <c r="BT45" s="86"/>
      <c r="BU45" s="86"/>
      <c r="BV45" s="86"/>
      <c r="BW45" s="86"/>
      <c r="BX45" s="86"/>
      <c r="BY45" s="86"/>
      <c r="BZ45" s="86"/>
      <c r="CA45" s="86"/>
      <c r="CB45" s="86"/>
      <c r="CC45" s="86"/>
      <c r="CD45" s="86"/>
      <c r="CE45" s="86"/>
      <c r="CF45" s="86"/>
      <c r="CG45" s="86"/>
      <c r="CH45" s="86"/>
      <c r="CI45" s="86"/>
      <c r="CJ45" s="86"/>
      <c r="CK45" s="86"/>
      <c r="CL45" s="86"/>
      <c r="CM45" s="86"/>
      <c r="CN45" s="86"/>
      <c r="CO45" s="86"/>
      <c r="CP45" s="86"/>
      <c r="CQ45" s="86"/>
      <c r="CR45" s="86"/>
      <c r="CS45" s="86"/>
      <c r="CT45" s="86"/>
      <c r="CU45" s="86"/>
      <c r="CV45" s="86"/>
      <c r="CW45" s="86"/>
      <c r="CX45" s="86"/>
      <c r="CY45" s="86"/>
      <c r="CZ45" s="86"/>
      <c r="DA45" s="86"/>
      <c r="DB45" s="86"/>
      <c r="DC45" s="86"/>
      <c r="DD45" s="86"/>
      <c r="DE45" s="86"/>
      <c r="DF45" s="86"/>
      <c r="DG45" s="86"/>
      <c r="DH45" s="86"/>
      <c r="DI45" s="86"/>
      <c r="DJ45" s="86"/>
      <c r="DK45" s="86"/>
      <c r="DL45" s="86"/>
      <c r="DM45" s="86"/>
      <c r="DN45" s="86"/>
      <c r="DO45" s="86"/>
      <c r="DP45" s="86"/>
      <c r="DQ45" s="86"/>
      <c r="DR45" s="86"/>
      <c r="DS45" s="86"/>
      <c r="DT45" s="86"/>
      <c r="DU45" s="86"/>
      <c r="DV45" s="86"/>
      <c r="DW45" s="86"/>
      <c r="DX45" s="86"/>
      <c r="DY45" s="86"/>
      <c r="DZ45" s="86"/>
      <c r="EA45" s="86"/>
      <c r="EB45" s="86"/>
      <c r="EC45" s="86"/>
      <c r="ED45" s="86"/>
      <c r="EE45" s="86"/>
      <c r="EF45" s="86"/>
      <c r="EG45" s="86"/>
      <c r="EH45" s="86"/>
      <c r="EI45" s="86"/>
      <c r="EJ45" s="86"/>
      <c r="EK45" s="86"/>
      <c r="EL45" s="86"/>
      <c r="EM45" s="86"/>
      <c r="EN45" s="86"/>
      <c r="EO45" s="86"/>
      <c r="EP45" s="86"/>
      <c r="EQ45" s="86"/>
      <c r="ER45" s="86"/>
      <c r="ES45" s="86"/>
      <c r="ET45" s="86"/>
      <c r="EU45" s="86"/>
      <c r="EV45" s="86"/>
      <c r="EW45" s="86"/>
    </row>
    <row r="46" spans="1:153" ht="24.75" hidden="1" customHeight="1" thickBot="1" x14ac:dyDescent="0.3">
      <c r="A46" s="40" t="s">
        <v>311</v>
      </c>
      <c r="B46" s="25" t="s">
        <v>960</v>
      </c>
      <c r="C46" s="25" t="s">
        <v>330</v>
      </c>
      <c r="D46" s="54"/>
      <c r="E46" s="54"/>
      <c r="F46" s="54"/>
      <c r="G46" s="54"/>
      <c r="H46" s="54"/>
      <c r="I46" s="54"/>
      <c r="J46" s="54"/>
      <c r="K46" s="54"/>
      <c r="L46" s="54"/>
      <c r="M46" s="54"/>
      <c r="N46" s="54"/>
      <c r="O46" s="54"/>
      <c r="P46" s="54"/>
      <c r="Q46" s="56"/>
      <c r="R46" s="56"/>
      <c r="S46" s="178"/>
      <c r="T46" s="179"/>
      <c r="U46" s="54"/>
      <c r="V46" s="54"/>
      <c r="W46" s="54"/>
      <c r="X46" s="54"/>
      <c r="Y46" s="54"/>
      <c r="Z46" s="54"/>
      <c r="AA46" s="54"/>
      <c r="AB46" s="54"/>
      <c r="AC46" s="60"/>
      <c r="AD46" s="54"/>
      <c r="AE46" s="54"/>
      <c r="AF46" s="54"/>
      <c r="AG46" s="54"/>
      <c r="AH46" s="60"/>
      <c r="AI46" s="54"/>
      <c r="AJ46" s="54"/>
      <c r="AK46" s="54"/>
      <c r="AL46" s="54"/>
      <c r="AM46" s="54"/>
      <c r="AN46" s="47"/>
      <c r="AO46" s="47"/>
      <c r="AP46" s="47"/>
      <c r="AQ46" s="47"/>
      <c r="AR46" s="54"/>
      <c r="AS46" s="47"/>
      <c r="AT46" s="47"/>
      <c r="AU46" s="54"/>
      <c r="AV46" s="47"/>
      <c r="AW46" s="47"/>
      <c r="AX46" s="54"/>
      <c r="AY46" s="47"/>
      <c r="BA46" s="143"/>
    </row>
    <row r="47" spans="1:153" s="78" customFormat="1" ht="25.5" hidden="1" customHeight="1" x14ac:dyDescent="0.25">
      <c r="A47" s="42" t="s">
        <v>360</v>
      </c>
      <c r="B47" s="42" t="s">
        <v>960</v>
      </c>
      <c r="C47" s="29" t="s">
        <v>68</v>
      </c>
      <c r="D47" s="87"/>
      <c r="E47" s="87"/>
      <c r="F47" s="87"/>
      <c r="G47" s="87"/>
      <c r="H47" s="87"/>
      <c r="I47" s="87"/>
      <c r="J47" s="87"/>
      <c r="K47" s="87"/>
      <c r="L47" s="87"/>
      <c r="M47" s="87"/>
      <c r="N47" s="87"/>
      <c r="O47" s="87"/>
      <c r="P47" s="87"/>
      <c r="Q47" s="88"/>
      <c r="R47" s="170"/>
      <c r="S47" s="188"/>
      <c r="T47" s="189"/>
      <c r="U47" s="176"/>
      <c r="V47" s="89"/>
      <c r="W47" s="89"/>
      <c r="X47" s="89"/>
      <c r="Y47" s="89"/>
      <c r="Z47" s="89"/>
      <c r="AA47" s="89"/>
      <c r="AB47" s="247"/>
      <c r="AC47" s="76"/>
      <c r="AD47" s="92"/>
      <c r="AE47" s="90"/>
      <c r="AF47" s="90"/>
      <c r="AG47" s="91"/>
      <c r="AH47" s="76"/>
      <c r="AI47" s="92"/>
      <c r="AJ47" s="90"/>
      <c r="AK47" s="90"/>
      <c r="AL47" s="90"/>
      <c r="AM47" s="90"/>
      <c r="AN47" s="90"/>
      <c r="AO47" s="90"/>
      <c r="AP47" s="90"/>
      <c r="AQ47" s="90"/>
      <c r="AR47" s="90"/>
      <c r="AS47" s="90"/>
      <c r="AT47" s="90"/>
      <c r="AU47" s="90"/>
      <c r="AV47" s="90"/>
      <c r="AW47" s="90"/>
      <c r="AX47" s="90"/>
      <c r="AY47" s="90"/>
      <c r="AZ47" s="64"/>
      <c r="BA47" s="143"/>
      <c r="BB47" s="64"/>
      <c r="BC47" s="64"/>
      <c r="BD47" s="64"/>
      <c r="BE47" s="64"/>
      <c r="BF47" s="64"/>
      <c r="BG47" s="64"/>
      <c r="BH47" s="64"/>
      <c r="BI47" s="64"/>
      <c r="BJ47" s="64"/>
      <c r="BK47" s="64"/>
      <c r="BL47" s="64"/>
      <c r="BM47" s="64"/>
      <c r="BN47" s="64"/>
      <c r="BO47" s="64"/>
      <c r="BP47" s="64"/>
      <c r="BQ47" s="64"/>
      <c r="BR47" s="64"/>
      <c r="BS47" s="64"/>
      <c r="BT47" s="64"/>
      <c r="BU47" s="64"/>
      <c r="BV47" s="64"/>
      <c r="BW47" s="64"/>
      <c r="BX47" s="64"/>
      <c r="BY47" s="64"/>
      <c r="BZ47" s="64"/>
      <c r="CA47" s="64"/>
      <c r="CB47" s="64"/>
      <c r="CC47" s="64"/>
      <c r="CD47" s="64"/>
      <c r="CE47" s="64"/>
      <c r="CF47" s="64"/>
      <c r="CG47" s="64"/>
      <c r="CH47" s="64"/>
      <c r="CI47" s="64"/>
      <c r="CJ47" s="64"/>
      <c r="CK47" s="64"/>
      <c r="CL47" s="64"/>
      <c r="CM47" s="64"/>
      <c r="CN47" s="64"/>
      <c r="CO47" s="64"/>
      <c r="CP47" s="64"/>
      <c r="CQ47" s="64"/>
      <c r="CR47" s="64"/>
      <c r="CS47" s="64"/>
      <c r="CT47" s="64"/>
      <c r="CU47" s="64"/>
      <c r="CV47" s="64"/>
      <c r="CW47" s="64"/>
      <c r="CX47" s="64"/>
      <c r="CY47" s="64"/>
      <c r="CZ47" s="64"/>
      <c r="DA47" s="64"/>
      <c r="DB47" s="64"/>
      <c r="DC47" s="64"/>
      <c r="DD47" s="64"/>
      <c r="DE47" s="64"/>
      <c r="DF47" s="64"/>
      <c r="DG47" s="64"/>
      <c r="DH47" s="64"/>
      <c r="DI47" s="64"/>
      <c r="DJ47" s="64"/>
      <c r="DK47" s="64"/>
      <c r="DL47" s="64"/>
      <c r="DM47" s="64"/>
      <c r="DN47" s="64"/>
      <c r="DO47" s="64"/>
      <c r="DP47" s="64"/>
      <c r="DQ47" s="64"/>
      <c r="DR47" s="64"/>
      <c r="DS47" s="64"/>
      <c r="DT47" s="64"/>
      <c r="DU47" s="64"/>
      <c r="DV47" s="64"/>
      <c r="DW47" s="64"/>
      <c r="DX47" s="64"/>
      <c r="DY47" s="64"/>
      <c r="DZ47" s="64"/>
      <c r="EA47" s="64"/>
      <c r="EB47" s="64"/>
      <c r="EC47" s="64"/>
      <c r="ED47" s="64"/>
      <c r="EE47" s="64"/>
      <c r="EF47" s="64"/>
      <c r="EG47" s="64"/>
      <c r="EH47" s="64"/>
      <c r="EI47" s="64"/>
      <c r="EJ47" s="64"/>
      <c r="EK47" s="64"/>
      <c r="EL47" s="64"/>
      <c r="EM47" s="64"/>
      <c r="EN47" s="64"/>
      <c r="EO47" s="64"/>
      <c r="EP47" s="64"/>
      <c r="EQ47" s="64"/>
      <c r="ER47" s="64"/>
      <c r="ES47" s="64"/>
      <c r="ET47" s="64"/>
      <c r="EU47" s="64"/>
      <c r="EV47" s="64"/>
      <c r="EW47" s="64"/>
    </row>
    <row r="48" spans="1:153" ht="25.5" hidden="1" customHeight="1" x14ac:dyDescent="0.25">
      <c r="A48" s="1" t="s">
        <v>361</v>
      </c>
      <c r="B48" s="1" t="s">
        <v>985</v>
      </c>
      <c r="C48" s="5" t="s">
        <v>281</v>
      </c>
      <c r="D48" s="11" t="s">
        <v>197</v>
      </c>
      <c r="E48" s="11" t="s">
        <v>64</v>
      </c>
      <c r="F48" s="11" t="s">
        <v>65</v>
      </c>
      <c r="G48" s="11" t="s">
        <v>441</v>
      </c>
      <c r="H48" s="11" t="s">
        <v>66</v>
      </c>
      <c r="I48" s="11"/>
      <c r="J48" s="11"/>
      <c r="K48" s="6">
        <v>466925.52</v>
      </c>
      <c r="L48" s="6">
        <v>70038.83</v>
      </c>
      <c r="M48" s="21">
        <v>0</v>
      </c>
      <c r="N48" s="21">
        <v>0</v>
      </c>
      <c r="O48" s="21">
        <v>0</v>
      </c>
      <c r="P48" s="6">
        <v>396886.69</v>
      </c>
      <c r="Q48" s="7">
        <v>42675</v>
      </c>
      <c r="R48" s="166">
        <v>42826</v>
      </c>
      <c r="S48" s="184" t="s">
        <v>271</v>
      </c>
      <c r="T48" s="185">
        <v>42917</v>
      </c>
      <c r="U48" s="177">
        <v>2018</v>
      </c>
      <c r="V48" s="14"/>
      <c r="W48" s="14">
        <v>79766</v>
      </c>
      <c r="X48" s="14">
        <v>159531</v>
      </c>
      <c r="Y48" s="14">
        <v>157589.69</v>
      </c>
      <c r="Z48" s="14"/>
      <c r="AA48" s="14"/>
      <c r="AB48" s="246"/>
      <c r="AC48" s="60"/>
      <c r="AD48" s="59">
        <v>42</v>
      </c>
      <c r="AE48" s="20" t="s">
        <v>260</v>
      </c>
      <c r="AF48" s="17"/>
      <c r="AG48" s="62"/>
      <c r="AH48" s="79"/>
      <c r="AI48" s="59"/>
      <c r="AJ48" s="17"/>
      <c r="AK48" s="17"/>
      <c r="AL48" s="17"/>
      <c r="AM48" s="17"/>
      <c r="AN48" s="17" t="s">
        <v>442</v>
      </c>
      <c r="AO48" s="20" t="s">
        <v>443</v>
      </c>
      <c r="AP48" s="17">
        <v>80</v>
      </c>
      <c r="AQ48" s="17"/>
      <c r="AR48" s="17"/>
      <c r="AS48" s="17"/>
      <c r="AT48" s="17"/>
      <c r="AU48" s="17"/>
      <c r="AV48" s="17"/>
      <c r="AW48" s="17"/>
      <c r="AX48" s="17"/>
      <c r="AY48" s="17"/>
      <c r="BA48" s="143"/>
    </row>
    <row r="49" spans="1:153" ht="24.75" hidden="1" customHeight="1" thickBot="1" x14ac:dyDescent="0.3">
      <c r="A49" s="40" t="s">
        <v>67</v>
      </c>
      <c r="B49" s="25" t="s">
        <v>960</v>
      </c>
      <c r="C49" s="25" t="s">
        <v>328</v>
      </c>
      <c r="D49" s="54"/>
      <c r="E49" s="54"/>
      <c r="F49" s="54"/>
      <c r="G49" s="54"/>
      <c r="H49" s="54"/>
      <c r="I49" s="54"/>
      <c r="J49" s="54"/>
      <c r="K49" s="54"/>
      <c r="L49" s="54"/>
      <c r="M49" s="54"/>
      <c r="N49" s="54"/>
      <c r="O49" s="54"/>
      <c r="P49" s="54"/>
      <c r="Q49" s="56"/>
      <c r="R49" s="56"/>
      <c r="S49" s="178"/>
      <c r="T49" s="179"/>
      <c r="U49" s="54"/>
      <c r="V49" s="54"/>
      <c r="W49" s="54"/>
      <c r="X49" s="54"/>
      <c r="Y49" s="54"/>
      <c r="Z49" s="54"/>
      <c r="AA49" s="54"/>
      <c r="AB49" s="54"/>
      <c r="AC49" s="60"/>
      <c r="AD49" s="54"/>
      <c r="AE49" s="54"/>
      <c r="AF49" s="54"/>
      <c r="AG49" s="54"/>
      <c r="AH49" s="60"/>
      <c r="AI49" s="54"/>
      <c r="AJ49" s="54"/>
      <c r="AK49" s="54"/>
      <c r="AL49" s="54"/>
      <c r="AM49" s="54"/>
      <c r="AN49" s="47"/>
      <c r="AO49" s="47"/>
      <c r="AP49" s="47"/>
      <c r="AQ49" s="47"/>
      <c r="AR49" s="54"/>
      <c r="AS49" s="47"/>
      <c r="AT49" s="47"/>
      <c r="AU49" s="54"/>
      <c r="AV49" s="47"/>
      <c r="AW49" s="47"/>
      <c r="AX49" s="54"/>
      <c r="AY49" s="47"/>
      <c r="BA49" s="143"/>
    </row>
    <row r="50" spans="1:153" ht="24.75" hidden="1" customHeight="1" thickBot="1" x14ac:dyDescent="0.3">
      <c r="A50" s="40" t="s">
        <v>312</v>
      </c>
      <c r="B50" s="25" t="s">
        <v>960</v>
      </c>
      <c r="C50" s="25" t="s">
        <v>329</v>
      </c>
      <c r="D50" s="54"/>
      <c r="E50" s="54"/>
      <c r="F50" s="54"/>
      <c r="G50" s="54"/>
      <c r="H50" s="54"/>
      <c r="I50" s="54"/>
      <c r="J50" s="54"/>
      <c r="K50" s="54"/>
      <c r="L50" s="54"/>
      <c r="M50" s="54"/>
      <c r="N50" s="54"/>
      <c r="O50" s="54"/>
      <c r="P50" s="54"/>
      <c r="Q50" s="56"/>
      <c r="R50" s="56"/>
      <c r="S50" s="178"/>
      <c r="T50" s="179"/>
      <c r="U50" s="54"/>
      <c r="V50" s="54"/>
      <c r="W50" s="54"/>
      <c r="X50" s="54"/>
      <c r="Y50" s="54"/>
      <c r="Z50" s="54"/>
      <c r="AA50" s="54"/>
      <c r="AB50" s="54"/>
      <c r="AC50" s="60"/>
      <c r="AD50" s="54"/>
      <c r="AE50" s="54"/>
      <c r="AF50" s="54"/>
      <c r="AG50" s="54"/>
      <c r="AH50" s="60"/>
      <c r="AI50" s="54"/>
      <c r="AJ50" s="54"/>
      <c r="AK50" s="54"/>
      <c r="AL50" s="54"/>
      <c r="AM50" s="54"/>
      <c r="AN50" s="47"/>
      <c r="AO50" s="47"/>
      <c r="AP50" s="47"/>
      <c r="AQ50" s="47"/>
      <c r="AR50" s="54"/>
      <c r="AS50" s="47"/>
      <c r="AT50" s="47"/>
      <c r="AU50" s="54"/>
      <c r="AV50" s="47"/>
      <c r="AW50" s="47"/>
      <c r="AX50" s="54"/>
      <c r="AY50" s="47"/>
      <c r="BA50" s="143"/>
    </row>
    <row r="51" spans="1:153" s="78" customFormat="1" ht="25.5" hidden="1" customHeight="1" x14ac:dyDescent="0.25">
      <c r="A51" s="43" t="s">
        <v>464</v>
      </c>
      <c r="B51" s="256" t="s">
        <v>960</v>
      </c>
      <c r="C51" s="26" t="s">
        <v>75</v>
      </c>
      <c r="D51" s="69"/>
      <c r="E51" s="69"/>
      <c r="F51" s="69"/>
      <c r="G51" s="69"/>
      <c r="H51" s="69"/>
      <c r="I51" s="69"/>
      <c r="J51" s="69"/>
      <c r="K51" s="69"/>
      <c r="L51" s="69"/>
      <c r="M51" s="69"/>
      <c r="N51" s="69"/>
      <c r="O51" s="69"/>
      <c r="P51" s="70"/>
      <c r="Q51" s="84"/>
      <c r="R51" s="71"/>
      <c r="S51" s="180"/>
      <c r="T51" s="181"/>
      <c r="U51" s="173"/>
      <c r="V51" s="73"/>
      <c r="W51" s="73"/>
      <c r="X51" s="73"/>
      <c r="Y51" s="73"/>
      <c r="Z51" s="73"/>
      <c r="AA51" s="73"/>
      <c r="AB51" s="243"/>
      <c r="AC51" s="76"/>
      <c r="AD51" s="77"/>
      <c r="AE51" s="74"/>
      <c r="AF51" s="74"/>
      <c r="AG51" s="75"/>
      <c r="AH51" s="76"/>
      <c r="AI51" s="77"/>
      <c r="AJ51" s="74"/>
      <c r="AK51" s="74"/>
      <c r="AL51" s="74"/>
      <c r="AM51" s="74"/>
      <c r="AN51" s="74"/>
      <c r="AO51" s="74"/>
      <c r="AP51" s="74"/>
      <c r="AQ51" s="74"/>
      <c r="AR51" s="74"/>
      <c r="AS51" s="74"/>
      <c r="AT51" s="74"/>
      <c r="AU51" s="74"/>
      <c r="AV51" s="74"/>
      <c r="AW51" s="74"/>
      <c r="AX51" s="74"/>
      <c r="AY51" s="74"/>
      <c r="AZ51" s="64"/>
      <c r="BA51" s="143"/>
      <c r="BB51" s="64"/>
      <c r="BC51" s="64"/>
      <c r="BD51" s="64"/>
      <c r="BE51" s="64"/>
      <c r="BF51" s="64"/>
      <c r="BG51" s="64"/>
      <c r="BH51" s="64"/>
      <c r="BI51" s="64"/>
      <c r="BJ51" s="64"/>
      <c r="BK51" s="64"/>
      <c r="BL51" s="64"/>
      <c r="BM51" s="64"/>
      <c r="BN51" s="64"/>
      <c r="BO51" s="64"/>
      <c r="BP51" s="64"/>
      <c r="BQ51" s="64"/>
      <c r="BR51" s="64"/>
      <c r="BS51" s="64"/>
      <c r="BT51" s="64"/>
      <c r="BU51" s="64"/>
      <c r="BV51" s="64"/>
      <c r="BW51" s="64"/>
      <c r="BX51" s="64"/>
      <c r="BY51" s="64"/>
      <c r="BZ51" s="64"/>
      <c r="CA51" s="64"/>
      <c r="CB51" s="64"/>
      <c r="CC51" s="64"/>
      <c r="CD51" s="64"/>
      <c r="CE51" s="64"/>
      <c r="CF51" s="64"/>
      <c r="CG51" s="64"/>
      <c r="CH51" s="64"/>
      <c r="CI51" s="64"/>
      <c r="CJ51" s="64"/>
      <c r="CK51" s="64"/>
      <c r="CL51" s="64"/>
      <c r="CM51" s="64"/>
      <c r="CN51" s="64"/>
      <c r="CO51" s="64"/>
      <c r="CP51" s="64"/>
      <c r="CQ51" s="64"/>
      <c r="CR51" s="64"/>
      <c r="CS51" s="64"/>
      <c r="CT51" s="64"/>
      <c r="CU51" s="64"/>
      <c r="CV51" s="64"/>
      <c r="CW51" s="64"/>
      <c r="CX51" s="64"/>
      <c r="CY51" s="64"/>
      <c r="CZ51" s="64"/>
      <c r="DA51" s="64"/>
      <c r="DB51" s="64"/>
      <c r="DC51" s="64"/>
      <c r="DD51" s="64"/>
      <c r="DE51" s="64"/>
      <c r="DF51" s="64"/>
      <c r="DG51" s="64"/>
      <c r="DH51" s="64"/>
      <c r="DI51" s="64"/>
      <c r="DJ51" s="64"/>
      <c r="DK51" s="64"/>
      <c r="DL51" s="64"/>
      <c r="DM51" s="64"/>
      <c r="DN51" s="64"/>
      <c r="DO51" s="64"/>
      <c r="DP51" s="64"/>
      <c r="DQ51" s="64"/>
      <c r="DR51" s="64"/>
      <c r="DS51" s="64"/>
      <c r="DT51" s="64"/>
      <c r="DU51" s="64"/>
      <c r="DV51" s="64"/>
      <c r="DW51" s="64"/>
      <c r="DX51" s="64"/>
      <c r="DY51" s="64"/>
      <c r="DZ51" s="64"/>
      <c r="EA51" s="64"/>
      <c r="EB51" s="64"/>
      <c r="EC51" s="64"/>
      <c r="ED51" s="64"/>
      <c r="EE51" s="64"/>
      <c r="EF51" s="64"/>
      <c r="EG51" s="64"/>
      <c r="EH51" s="64"/>
      <c r="EI51" s="64"/>
      <c r="EJ51" s="64"/>
      <c r="EK51" s="64"/>
      <c r="EL51" s="64"/>
      <c r="EM51" s="64"/>
      <c r="EN51" s="64"/>
      <c r="EO51" s="64"/>
      <c r="EP51" s="64"/>
      <c r="EQ51" s="64"/>
      <c r="ER51" s="64"/>
      <c r="ES51" s="64"/>
      <c r="ET51" s="64"/>
      <c r="EU51" s="64"/>
      <c r="EV51" s="64"/>
      <c r="EW51" s="64"/>
    </row>
    <row r="52" spans="1:153" s="10" customFormat="1" ht="25.5" hidden="1" customHeight="1" x14ac:dyDescent="0.25">
      <c r="A52" s="13" t="s">
        <v>362</v>
      </c>
      <c r="B52" s="13" t="s">
        <v>986</v>
      </c>
      <c r="C52" s="2" t="s">
        <v>203</v>
      </c>
      <c r="D52" s="19" t="s">
        <v>217</v>
      </c>
      <c r="E52" s="19" t="s">
        <v>77</v>
      </c>
      <c r="F52" s="19" t="s">
        <v>204</v>
      </c>
      <c r="G52" s="11" t="s">
        <v>76</v>
      </c>
      <c r="H52" s="19" t="s">
        <v>66</v>
      </c>
      <c r="I52" s="19"/>
      <c r="J52" s="19"/>
      <c r="K52" s="15">
        <f>L52+M52+P52</f>
        <v>348722.37</v>
      </c>
      <c r="L52" s="15">
        <v>26154.19</v>
      </c>
      <c r="M52" s="15">
        <v>26154.18</v>
      </c>
      <c r="N52" s="159">
        <v>0</v>
      </c>
      <c r="O52" s="21">
        <v>0</v>
      </c>
      <c r="P52" s="21">
        <v>296414</v>
      </c>
      <c r="Q52" s="22">
        <v>42916</v>
      </c>
      <c r="R52" s="165">
        <v>43008</v>
      </c>
      <c r="S52" s="182" t="s">
        <v>271</v>
      </c>
      <c r="T52" s="183">
        <v>43100</v>
      </c>
      <c r="U52" s="171">
        <v>2019</v>
      </c>
      <c r="V52" s="23">
        <v>0</v>
      </c>
      <c r="W52" s="23">
        <v>0</v>
      </c>
      <c r="X52" s="23">
        <v>150000</v>
      </c>
      <c r="Y52" s="23">
        <f>P52-X52</f>
        <v>146414</v>
      </c>
      <c r="Z52" s="23">
        <v>0</v>
      </c>
      <c r="AA52" s="23"/>
      <c r="AB52" s="244"/>
      <c r="AC52" s="18"/>
      <c r="AD52" s="174">
        <v>22</v>
      </c>
      <c r="AE52" s="20" t="s">
        <v>240</v>
      </c>
      <c r="AF52" s="20"/>
      <c r="AG52" s="186"/>
      <c r="AH52" s="18"/>
      <c r="AI52" s="174"/>
      <c r="AJ52" s="20"/>
      <c r="AK52" s="20"/>
      <c r="AL52" s="20"/>
      <c r="AM52" s="20"/>
      <c r="AN52" s="20" t="s">
        <v>154</v>
      </c>
      <c r="AO52" s="20" t="s">
        <v>155</v>
      </c>
      <c r="AP52" s="20">
        <v>480</v>
      </c>
      <c r="AQ52" s="20" t="s">
        <v>157</v>
      </c>
      <c r="AR52" s="20" t="s">
        <v>158</v>
      </c>
      <c r="AS52" s="20">
        <v>1</v>
      </c>
      <c r="AT52" s="18"/>
      <c r="AU52" s="18"/>
      <c r="AV52" s="18"/>
      <c r="AW52" s="20"/>
      <c r="AX52" s="20"/>
      <c r="AY52" s="20"/>
      <c r="AZ52" s="86"/>
      <c r="BA52" s="143"/>
      <c r="BB52" s="86"/>
      <c r="BC52" s="86"/>
      <c r="BD52" s="86"/>
      <c r="BE52" s="86"/>
      <c r="BF52" s="86"/>
      <c r="BG52" s="86"/>
      <c r="BH52" s="86"/>
      <c r="BI52" s="86"/>
      <c r="BJ52" s="86"/>
      <c r="BK52" s="86"/>
      <c r="BL52" s="86"/>
      <c r="BM52" s="86"/>
      <c r="BN52" s="86"/>
      <c r="BO52" s="86"/>
      <c r="BP52" s="86"/>
      <c r="BQ52" s="86"/>
      <c r="BR52" s="86"/>
      <c r="BS52" s="86"/>
      <c r="BT52" s="86"/>
      <c r="BU52" s="86"/>
      <c r="BV52" s="86"/>
      <c r="BW52" s="86"/>
      <c r="BX52" s="86"/>
      <c r="BY52" s="86"/>
      <c r="BZ52" s="86"/>
      <c r="CA52" s="86"/>
      <c r="CB52" s="86"/>
      <c r="CC52" s="86"/>
      <c r="CD52" s="86"/>
      <c r="CE52" s="86"/>
      <c r="CF52" s="86"/>
      <c r="CG52" s="86"/>
      <c r="CH52" s="86"/>
      <c r="CI52" s="86"/>
      <c r="CJ52" s="86"/>
      <c r="CK52" s="86"/>
      <c r="CL52" s="86"/>
      <c r="CM52" s="86"/>
      <c r="CN52" s="86"/>
      <c r="CO52" s="86"/>
      <c r="CP52" s="86"/>
      <c r="CQ52" s="86"/>
      <c r="CR52" s="86"/>
      <c r="CS52" s="86"/>
      <c r="CT52" s="86"/>
      <c r="CU52" s="86"/>
      <c r="CV52" s="86"/>
      <c r="CW52" s="86"/>
      <c r="CX52" s="86"/>
      <c r="CY52" s="86"/>
      <c r="CZ52" s="86"/>
      <c r="DA52" s="86"/>
      <c r="DB52" s="86"/>
      <c r="DC52" s="86"/>
      <c r="DD52" s="86"/>
      <c r="DE52" s="86"/>
      <c r="DF52" s="86"/>
      <c r="DG52" s="86"/>
      <c r="DH52" s="86"/>
      <c r="DI52" s="86"/>
      <c r="DJ52" s="86"/>
      <c r="DK52" s="86"/>
      <c r="DL52" s="86"/>
      <c r="DM52" s="86"/>
      <c r="DN52" s="86"/>
      <c r="DO52" s="86"/>
      <c r="DP52" s="86"/>
      <c r="DQ52" s="86"/>
      <c r="DR52" s="86"/>
      <c r="DS52" s="86"/>
      <c r="DT52" s="86"/>
      <c r="DU52" s="86"/>
      <c r="DV52" s="86"/>
      <c r="DW52" s="86"/>
      <c r="DX52" s="86"/>
      <c r="DY52" s="86"/>
      <c r="DZ52" s="86"/>
      <c r="EA52" s="86"/>
      <c r="EB52" s="86"/>
      <c r="EC52" s="86"/>
      <c r="ED52" s="86"/>
      <c r="EE52" s="86"/>
      <c r="EF52" s="86"/>
      <c r="EG52" s="86"/>
      <c r="EH52" s="86"/>
      <c r="EI52" s="86"/>
      <c r="EJ52" s="86"/>
      <c r="EK52" s="86"/>
      <c r="EL52" s="86"/>
      <c r="EM52" s="86"/>
      <c r="EN52" s="86"/>
      <c r="EO52" s="86"/>
      <c r="EP52" s="86"/>
      <c r="EQ52" s="86"/>
      <c r="ER52" s="86"/>
      <c r="ES52" s="86"/>
      <c r="ET52" s="86"/>
      <c r="EU52" s="86"/>
      <c r="EV52" s="86"/>
      <c r="EW52" s="86"/>
    </row>
    <row r="53" spans="1:153" s="10" customFormat="1" ht="24.75" hidden="1" customHeight="1" x14ac:dyDescent="0.25">
      <c r="A53" s="13" t="s">
        <v>363</v>
      </c>
      <c r="B53" s="13" t="s">
        <v>987</v>
      </c>
      <c r="C53" s="2" t="s">
        <v>864</v>
      </c>
      <c r="D53" s="19" t="s">
        <v>214</v>
      </c>
      <c r="E53" s="19" t="s">
        <v>77</v>
      </c>
      <c r="F53" s="19" t="s">
        <v>274</v>
      </c>
      <c r="G53" s="11" t="s">
        <v>76</v>
      </c>
      <c r="H53" s="19" t="s">
        <v>66</v>
      </c>
      <c r="I53" s="19"/>
      <c r="J53" s="19"/>
      <c r="K53" s="15">
        <f t="shared" ref="K53:K55" si="0">L53+M53+P53</f>
        <v>134057.64705882352</v>
      </c>
      <c r="L53" s="15">
        <f>P53*15/85/2</f>
        <v>10054.323529411764</v>
      </c>
      <c r="M53" s="15">
        <f>L53</f>
        <v>10054.323529411764</v>
      </c>
      <c r="N53" s="159">
        <v>0</v>
      </c>
      <c r="O53" s="21">
        <v>0</v>
      </c>
      <c r="P53" s="21">
        <v>113949</v>
      </c>
      <c r="Q53" s="22">
        <v>42887</v>
      </c>
      <c r="R53" s="165">
        <v>42979</v>
      </c>
      <c r="S53" s="182" t="s">
        <v>271</v>
      </c>
      <c r="T53" s="183">
        <v>43070</v>
      </c>
      <c r="U53" s="171">
        <v>2019</v>
      </c>
      <c r="V53" s="23">
        <v>0</v>
      </c>
      <c r="W53" s="23">
        <v>0</v>
      </c>
      <c r="X53" s="23">
        <v>100000</v>
      </c>
      <c r="Y53" s="23">
        <f>P53-X53</f>
        <v>13949</v>
      </c>
      <c r="Z53" s="23">
        <v>0</v>
      </c>
      <c r="AA53" s="23"/>
      <c r="AB53" s="244"/>
      <c r="AC53" s="18"/>
      <c r="AD53" s="174">
        <v>22</v>
      </c>
      <c r="AE53" s="20" t="s">
        <v>240</v>
      </c>
      <c r="AF53" s="20"/>
      <c r="AG53" s="186"/>
      <c r="AH53" s="18"/>
      <c r="AI53" s="174"/>
      <c r="AJ53" s="20"/>
      <c r="AK53" s="20"/>
      <c r="AL53" s="20"/>
      <c r="AM53" s="20"/>
      <c r="AN53" s="20" t="s">
        <v>154</v>
      </c>
      <c r="AO53" s="20" t="s">
        <v>155</v>
      </c>
      <c r="AP53" s="20">
        <v>344</v>
      </c>
      <c r="AQ53" s="20" t="s">
        <v>157</v>
      </c>
      <c r="AR53" s="20" t="s">
        <v>158</v>
      </c>
      <c r="AS53" s="20">
        <v>1</v>
      </c>
      <c r="AT53" s="18"/>
      <c r="AU53" s="18"/>
      <c r="AV53" s="18"/>
      <c r="AW53" s="20"/>
      <c r="AX53" s="20"/>
      <c r="AY53" s="20"/>
      <c r="AZ53" s="86"/>
      <c r="BA53" s="143"/>
      <c r="BB53" s="86"/>
      <c r="BC53" s="86"/>
      <c r="BD53" s="86"/>
      <c r="BE53" s="86"/>
      <c r="BF53" s="86"/>
      <c r="BG53" s="86"/>
      <c r="BH53" s="86"/>
      <c r="BI53" s="86"/>
      <c r="BJ53" s="86"/>
      <c r="BK53" s="86"/>
      <c r="BL53" s="86"/>
      <c r="BM53" s="86"/>
      <c r="BN53" s="86"/>
      <c r="BO53" s="86"/>
      <c r="BP53" s="86"/>
      <c r="BQ53" s="86"/>
      <c r="BR53" s="86"/>
      <c r="BS53" s="86"/>
      <c r="BT53" s="86"/>
      <c r="BU53" s="86"/>
      <c r="BV53" s="86"/>
      <c r="BW53" s="86"/>
      <c r="BX53" s="86"/>
      <c r="BY53" s="86"/>
      <c r="BZ53" s="86"/>
      <c r="CA53" s="86"/>
      <c r="CB53" s="86"/>
      <c r="CC53" s="86"/>
      <c r="CD53" s="86"/>
      <c r="CE53" s="86"/>
      <c r="CF53" s="86"/>
      <c r="CG53" s="86"/>
      <c r="CH53" s="86"/>
      <c r="CI53" s="86"/>
      <c r="CJ53" s="86"/>
      <c r="CK53" s="86"/>
      <c r="CL53" s="86"/>
      <c r="CM53" s="86"/>
      <c r="CN53" s="86"/>
      <c r="CO53" s="86"/>
      <c r="CP53" s="86"/>
      <c r="CQ53" s="86"/>
      <c r="CR53" s="86"/>
      <c r="CS53" s="86"/>
      <c r="CT53" s="86"/>
      <c r="CU53" s="86"/>
      <c r="CV53" s="86"/>
      <c r="CW53" s="86"/>
      <c r="CX53" s="86"/>
      <c r="CY53" s="86"/>
      <c r="CZ53" s="86"/>
      <c r="DA53" s="86"/>
      <c r="DB53" s="86"/>
      <c r="DC53" s="86"/>
      <c r="DD53" s="86"/>
      <c r="DE53" s="86"/>
      <c r="DF53" s="86"/>
      <c r="DG53" s="86"/>
      <c r="DH53" s="86"/>
      <c r="DI53" s="86"/>
      <c r="DJ53" s="86"/>
      <c r="DK53" s="86"/>
      <c r="DL53" s="86"/>
      <c r="DM53" s="86"/>
      <c r="DN53" s="86"/>
      <c r="DO53" s="86"/>
      <c r="DP53" s="86"/>
      <c r="DQ53" s="86"/>
      <c r="DR53" s="86"/>
      <c r="DS53" s="86"/>
      <c r="DT53" s="86"/>
      <c r="DU53" s="86"/>
      <c r="DV53" s="86"/>
      <c r="DW53" s="86"/>
      <c r="DX53" s="86"/>
      <c r="DY53" s="86"/>
      <c r="DZ53" s="86"/>
      <c r="EA53" s="86"/>
      <c r="EB53" s="86"/>
      <c r="EC53" s="86"/>
      <c r="ED53" s="86"/>
      <c r="EE53" s="86"/>
      <c r="EF53" s="86"/>
      <c r="EG53" s="86"/>
      <c r="EH53" s="86"/>
      <c r="EI53" s="86"/>
      <c r="EJ53" s="86"/>
      <c r="EK53" s="86"/>
      <c r="EL53" s="86"/>
      <c r="EM53" s="86"/>
      <c r="EN53" s="86"/>
      <c r="EO53" s="86"/>
      <c r="EP53" s="86"/>
      <c r="EQ53" s="86"/>
      <c r="ER53" s="86"/>
      <c r="ES53" s="86"/>
      <c r="ET53" s="86"/>
      <c r="EU53" s="86"/>
      <c r="EV53" s="86"/>
      <c r="EW53" s="86"/>
    </row>
    <row r="54" spans="1:153" s="10" customFormat="1" ht="26.25" hidden="1" customHeight="1" x14ac:dyDescent="0.25">
      <c r="A54" s="13" t="s">
        <v>364</v>
      </c>
      <c r="B54" s="13" t="s">
        <v>988</v>
      </c>
      <c r="C54" s="2" t="s">
        <v>546</v>
      </c>
      <c r="D54" s="19" t="s">
        <v>197</v>
      </c>
      <c r="E54" s="19" t="s">
        <v>77</v>
      </c>
      <c r="F54" s="19" t="s">
        <v>284</v>
      </c>
      <c r="G54" s="11" t="s">
        <v>76</v>
      </c>
      <c r="H54" s="19" t="s">
        <v>66</v>
      </c>
      <c r="I54" s="19"/>
      <c r="J54" s="19"/>
      <c r="K54" s="15">
        <f t="shared" si="0"/>
        <v>394072</v>
      </c>
      <c r="L54" s="15">
        <v>29556</v>
      </c>
      <c r="M54" s="15">
        <v>29555</v>
      </c>
      <c r="N54" s="21">
        <v>0</v>
      </c>
      <c r="O54" s="21">
        <v>0</v>
      </c>
      <c r="P54" s="21">
        <v>334961</v>
      </c>
      <c r="Q54" s="22">
        <v>42917</v>
      </c>
      <c r="R54" s="165">
        <v>42979</v>
      </c>
      <c r="S54" s="182" t="s">
        <v>271</v>
      </c>
      <c r="T54" s="183">
        <v>43070</v>
      </c>
      <c r="U54" s="171">
        <v>2019</v>
      </c>
      <c r="V54" s="23">
        <v>0</v>
      </c>
      <c r="W54" s="23">
        <v>0</v>
      </c>
      <c r="X54" s="23">
        <v>100000</v>
      </c>
      <c r="Y54" s="23">
        <f>P54-X54</f>
        <v>234961</v>
      </c>
      <c r="Z54" s="23">
        <v>0</v>
      </c>
      <c r="AA54" s="23"/>
      <c r="AB54" s="244"/>
      <c r="AC54" s="18"/>
      <c r="AD54" s="174">
        <v>22</v>
      </c>
      <c r="AE54" s="20" t="s">
        <v>240</v>
      </c>
      <c r="AF54" s="20"/>
      <c r="AG54" s="186"/>
      <c r="AH54" s="18"/>
      <c r="AI54" s="174"/>
      <c r="AJ54" s="20"/>
      <c r="AK54" s="20"/>
      <c r="AL54" s="20"/>
      <c r="AM54" s="20"/>
      <c r="AN54" s="20" t="s">
        <v>154</v>
      </c>
      <c r="AO54" s="195" t="s">
        <v>155</v>
      </c>
      <c r="AP54" s="118">
        <v>250</v>
      </c>
      <c r="AQ54" s="20" t="s">
        <v>157</v>
      </c>
      <c r="AR54" s="195" t="s">
        <v>158</v>
      </c>
      <c r="AS54" s="20">
        <v>1</v>
      </c>
      <c r="AT54" s="20" t="s">
        <v>165</v>
      </c>
      <c r="AU54" s="195" t="s">
        <v>205</v>
      </c>
      <c r="AV54" s="20">
        <v>20</v>
      </c>
      <c r="AW54" s="18"/>
      <c r="AX54" s="18"/>
      <c r="AY54" s="18"/>
      <c r="AZ54" s="86"/>
      <c r="BA54" s="143"/>
      <c r="BB54" s="86"/>
      <c r="BC54" s="86"/>
      <c r="BD54" s="86"/>
      <c r="BE54" s="86"/>
      <c r="BF54" s="86"/>
      <c r="BG54" s="86"/>
      <c r="BH54" s="86"/>
      <c r="BI54" s="86"/>
      <c r="BJ54" s="86"/>
      <c r="BK54" s="86"/>
      <c r="BL54" s="86"/>
      <c r="BM54" s="86"/>
      <c r="BN54" s="86"/>
      <c r="BO54" s="86"/>
      <c r="BP54" s="86"/>
      <c r="BQ54" s="86"/>
      <c r="BR54" s="86"/>
      <c r="BS54" s="86"/>
      <c r="BT54" s="86"/>
      <c r="BU54" s="86"/>
      <c r="BV54" s="86"/>
      <c r="BW54" s="86"/>
      <c r="BX54" s="86"/>
      <c r="BY54" s="86"/>
      <c r="BZ54" s="86"/>
      <c r="CA54" s="86"/>
      <c r="CB54" s="86"/>
      <c r="CC54" s="86"/>
      <c r="CD54" s="86"/>
      <c r="CE54" s="86"/>
      <c r="CF54" s="86"/>
      <c r="CG54" s="86"/>
      <c r="CH54" s="86"/>
      <c r="CI54" s="86"/>
      <c r="CJ54" s="86"/>
      <c r="CK54" s="86"/>
      <c r="CL54" s="86"/>
      <c r="CM54" s="86"/>
      <c r="CN54" s="86"/>
      <c r="CO54" s="86"/>
      <c r="CP54" s="86"/>
      <c r="CQ54" s="86"/>
      <c r="CR54" s="86"/>
      <c r="CS54" s="86"/>
      <c r="CT54" s="86"/>
      <c r="CU54" s="86"/>
      <c r="CV54" s="86"/>
      <c r="CW54" s="86"/>
      <c r="CX54" s="86"/>
      <c r="CY54" s="86"/>
      <c r="CZ54" s="86"/>
      <c r="DA54" s="86"/>
      <c r="DB54" s="86"/>
      <c r="DC54" s="86"/>
      <c r="DD54" s="86"/>
      <c r="DE54" s="86"/>
      <c r="DF54" s="86"/>
      <c r="DG54" s="86"/>
      <c r="DH54" s="86"/>
      <c r="DI54" s="86"/>
      <c r="DJ54" s="86"/>
      <c r="DK54" s="86"/>
      <c r="DL54" s="86"/>
      <c r="DM54" s="86"/>
      <c r="DN54" s="86"/>
      <c r="DO54" s="86"/>
      <c r="DP54" s="86"/>
      <c r="DQ54" s="86"/>
      <c r="DR54" s="86"/>
      <c r="DS54" s="86"/>
      <c r="DT54" s="86"/>
      <c r="DU54" s="86"/>
      <c r="DV54" s="86"/>
      <c r="DW54" s="86"/>
      <c r="DX54" s="86"/>
      <c r="DY54" s="86"/>
      <c r="DZ54" s="86"/>
      <c r="EA54" s="86"/>
      <c r="EB54" s="86"/>
      <c r="EC54" s="86"/>
      <c r="ED54" s="86"/>
      <c r="EE54" s="86"/>
      <c r="EF54" s="86"/>
      <c r="EG54" s="86"/>
      <c r="EH54" s="86"/>
      <c r="EI54" s="86"/>
      <c r="EJ54" s="86"/>
      <c r="EK54" s="86"/>
      <c r="EL54" s="86"/>
      <c r="EM54" s="86"/>
      <c r="EN54" s="86"/>
      <c r="EO54" s="86"/>
      <c r="EP54" s="86"/>
      <c r="EQ54" s="86"/>
      <c r="ER54" s="86"/>
      <c r="ES54" s="86"/>
      <c r="ET54" s="86"/>
      <c r="EU54" s="86"/>
      <c r="EV54" s="86"/>
      <c r="EW54" s="86"/>
    </row>
    <row r="55" spans="1:153" s="10" customFormat="1" ht="25.5" hidden="1" customHeight="1" x14ac:dyDescent="0.25">
      <c r="A55" s="13" t="s">
        <v>365</v>
      </c>
      <c r="B55" s="13" t="s">
        <v>989</v>
      </c>
      <c r="C55" s="2" t="s">
        <v>547</v>
      </c>
      <c r="D55" s="19" t="s">
        <v>216</v>
      </c>
      <c r="E55" s="19" t="s">
        <v>77</v>
      </c>
      <c r="F55" s="19" t="s">
        <v>187</v>
      </c>
      <c r="G55" s="11" t="s">
        <v>76</v>
      </c>
      <c r="H55" s="19" t="s">
        <v>66</v>
      </c>
      <c r="I55" s="19"/>
      <c r="J55" s="19"/>
      <c r="K55" s="15">
        <f t="shared" si="0"/>
        <v>544762.36</v>
      </c>
      <c r="L55" s="15">
        <v>40857.18</v>
      </c>
      <c r="M55" s="15">
        <v>40857.18</v>
      </c>
      <c r="N55" s="161">
        <v>0</v>
      </c>
      <c r="O55" s="21">
        <v>0</v>
      </c>
      <c r="P55" s="21">
        <v>463048</v>
      </c>
      <c r="Q55" s="22">
        <v>42947</v>
      </c>
      <c r="R55" s="165">
        <v>43008</v>
      </c>
      <c r="S55" s="182" t="s">
        <v>271</v>
      </c>
      <c r="T55" s="183">
        <v>43100</v>
      </c>
      <c r="U55" s="171">
        <v>2020</v>
      </c>
      <c r="V55" s="23">
        <v>0</v>
      </c>
      <c r="W55" s="23">
        <v>0</v>
      </c>
      <c r="X55" s="23">
        <v>150000</v>
      </c>
      <c r="Y55" s="23">
        <v>250000</v>
      </c>
      <c r="Z55" s="23">
        <f>P55-X55-Y55</f>
        <v>63048</v>
      </c>
      <c r="AA55" s="23"/>
      <c r="AB55" s="244"/>
      <c r="AC55" s="18"/>
      <c r="AD55" s="174">
        <v>22</v>
      </c>
      <c r="AE55" s="20" t="s">
        <v>240</v>
      </c>
      <c r="AF55" s="20"/>
      <c r="AG55" s="186"/>
      <c r="AH55" s="18"/>
      <c r="AI55" s="174"/>
      <c r="AJ55" s="20"/>
      <c r="AK55" s="20"/>
      <c r="AL55" s="20"/>
      <c r="AM55" s="20"/>
      <c r="AN55" s="20" t="s">
        <v>154</v>
      </c>
      <c r="AO55" s="20" t="s">
        <v>155</v>
      </c>
      <c r="AP55" s="118">
        <v>550</v>
      </c>
      <c r="AQ55" s="20" t="s">
        <v>157</v>
      </c>
      <c r="AR55" s="20" t="s">
        <v>158</v>
      </c>
      <c r="AS55" s="20">
        <v>1</v>
      </c>
      <c r="AT55" s="18"/>
      <c r="AU55" s="18"/>
      <c r="AV55" s="18"/>
      <c r="AW55" s="20"/>
      <c r="AX55" s="20"/>
      <c r="AY55" s="20"/>
      <c r="AZ55" s="86"/>
      <c r="BA55" s="143"/>
      <c r="BB55" s="86"/>
      <c r="BC55" s="86"/>
      <c r="BD55" s="86"/>
      <c r="BE55" s="86"/>
      <c r="BF55" s="86"/>
      <c r="BG55" s="86"/>
      <c r="BH55" s="86"/>
      <c r="BI55" s="86"/>
      <c r="BJ55" s="86"/>
      <c r="BK55" s="86"/>
      <c r="BL55" s="86"/>
      <c r="BM55" s="86"/>
      <c r="BN55" s="86"/>
      <c r="BO55" s="86"/>
      <c r="BP55" s="86"/>
      <c r="BQ55" s="86"/>
      <c r="BR55" s="86"/>
      <c r="BS55" s="86"/>
      <c r="BT55" s="86"/>
      <c r="BU55" s="86"/>
      <c r="BV55" s="86"/>
      <c r="BW55" s="86"/>
      <c r="BX55" s="86"/>
      <c r="BY55" s="86"/>
      <c r="BZ55" s="86"/>
      <c r="CA55" s="86"/>
      <c r="CB55" s="86"/>
      <c r="CC55" s="86"/>
      <c r="CD55" s="86"/>
      <c r="CE55" s="86"/>
      <c r="CF55" s="86"/>
      <c r="CG55" s="86"/>
      <c r="CH55" s="86"/>
      <c r="CI55" s="86"/>
      <c r="CJ55" s="86"/>
      <c r="CK55" s="86"/>
      <c r="CL55" s="86"/>
      <c r="CM55" s="86"/>
      <c r="CN55" s="86"/>
      <c r="CO55" s="86"/>
      <c r="CP55" s="86"/>
      <c r="CQ55" s="86"/>
      <c r="CR55" s="86"/>
      <c r="CS55" s="86"/>
      <c r="CT55" s="86"/>
      <c r="CU55" s="86"/>
      <c r="CV55" s="86"/>
      <c r="CW55" s="86"/>
      <c r="CX55" s="86"/>
      <c r="CY55" s="86"/>
      <c r="CZ55" s="86"/>
      <c r="DA55" s="86"/>
      <c r="DB55" s="86"/>
      <c r="DC55" s="86"/>
      <c r="DD55" s="86"/>
      <c r="DE55" s="86"/>
      <c r="DF55" s="86"/>
      <c r="DG55" s="86"/>
      <c r="DH55" s="86"/>
      <c r="DI55" s="86"/>
      <c r="DJ55" s="86"/>
      <c r="DK55" s="86"/>
      <c r="DL55" s="86"/>
      <c r="DM55" s="86"/>
      <c r="DN55" s="86"/>
      <c r="DO55" s="86"/>
      <c r="DP55" s="86"/>
      <c r="DQ55" s="86"/>
      <c r="DR55" s="86"/>
      <c r="DS55" s="86"/>
      <c r="DT55" s="86"/>
      <c r="DU55" s="86"/>
      <c r="DV55" s="86"/>
      <c r="DW55" s="86"/>
      <c r="DX55" s="86"/>
      <c r="DY55" s="86"/>
      <c r="DZ55" s="86"/>
      <c r="EA55" s="86"/>
      <c r="EB55" s="86"/>
      <c r="EC55" s="86"/>
      <c r="ED55" s="86"/>
      <c r="EE55" s="86"/>
      <c r="EF55" s="86"/>
      <c r="EG55" s="86"/>
      <c r="EH55" s="86"/>
      <c r="EI55" s="86"/>
      <c r="EJ55" s="86"/>
      <c r="EK55" s="86"/>
      <c r="EL55" s="86"/>
      <c r="EM55" s="86"/>
      <c r="EN55" s="86"/>
      <c r="EO55" s="86"/>
      <c r="EP55" s="86"/>
      <c r="EQ55" s="86"/>
      <c r="ER55" s="86"/>
      <c r="ES55" s="86"/>
      <c r="ET55" s="86"/>
      <c r="EU55" s="86"/>
      <c r="EV55" s="86"/>
      <c r="EW55" s="86"/>
    </row>
    <row r="56" spans="1:153" s="78" customFormat="1" ht="25.5" hidden="1" customHeight="1" x14ac:dyDescent="0.25">
      <c r="A56" s="43" t="s">
        <v>465</v>
      </c>
      <c r="B56" s="256" t="s">
        <v>960</v>
      </c>
      <c r="C56" s="26" t="s">
        <v>78</v>
      </c>
      <c r="D56" s="69"/>
      <c r="E56" s="69"/>
      <c r="F56" s="69"/>
      <c r="G56" s="69"/>
      <c r="H56" s="69"/>
      <c r="I56" s="69"/>
      <c r="J56" s="69"/>
      <c r="K56" s="69"/>
      <c r="L56" s="69"/>
      <c r="M56" s="69"/>
      <c r="N56" s="69"/>
      <c r="O56" s="69"/>
      <c r="P56" s="70"/>
      <c r="Q56" s="84"/>
      <c r="R56" s="71"/>
      <c r="S56" s="180"/>
      <c r="T56" s="181"/>
      <c r="U56" s="173"/>
      <c r="V56" s="73"/>
      <c r="W56" s="73"/>
      <c r="X56" s="73"/>
      <c r="Y56" s="73"/>
      <c r="Z56" s="73"/>
      <c r="AA56" s="73"/>
      <c r="AB56" s="243"/>
      <c r="AC56" s="76"/>
      <c r="AD56" s="77"/>
      <c r="AE56" s="74"/>
      <c r="AF56" s="74"/>
      <c r="AG56" s="75"/>
      <c r="AH56" s="76"/>
      <c r="AI56" s="77"/>
      <c r="AJ56" s="74"/>
      <c r="AK56" s="74"/>
      <c r="AL56" s="74"/>
      <c r="AM56" s="74"/>
      <c r="AN56" s="74"/>
      <c r="AO56" s="74"/>
      <c r="AP56" s="74"/>
      <c r="AQ56" s="74"/>
      <c r="AR56" s="74"/>
      <c r="AS56" s="74"/>
      <c r="AT56" s="74"/>
      <c r="AU56" s="74"/>
      <c r="AV56" s="74"/>
      <c r="AW56" s="74"/>
      <c r="AX56" s="74"/>
      <c r="AY56" s="74"/>
      <c r="AZ56" s="64"/>
      <c r="BA56" s="143"/>
      <c r="BB56" s="64"/>
      <c r="BC56" s="64"/>
      <c r="BD56" s="64"/>
      <c r="BE56" s="64"/>
      <c r="BF56" s="64"/>
      <c r="BG56" s="64"/>
      <c r="BH56" s="64"/>
      <c r="BI56" s="64"/>
      <c r="BJ56" s="64"/>
      <c r="BK56" s="64"/>
      <c r="BL56" s="64"/>
      <c r="BM56" s="64"/>
      <c r="BN56" s="64"/>
      <c r="BO56" s="64"/>
      <c r="BP56" s="64"/>
      <c r="BQ56" s="64"/>
      <c r="BR56" s="64"/>
      <c r="BS56" s="64"/>
      <c r="BT56" s="64"/>
      <c r="BU56" s="64"/>
      <c r="BV56" s="64"/>
      <c r="BW56" s="64"/>
      <c r="BX56" s="64"/>
      <c r="BY56" s="64"/>
      <c r="BZ56" s="64"/>
      <c r="CA56" s="64"/>
      <c r="CB56" s="64"/>
      <c r="CC56" s="64"/>
      <c r="CD56" s="64"/>
      <c r="CE56" s="64"/>
      <c r="CF56" s="64"/>
      <c r="CG56" s="64"/>
      <c r="CH56" s="64"/>
      <c r="CI56" s="64"/>
      <c r="CJ56" s="64"/>
      <c r="CK56" s="64"/>
      <c r="CL56" s="64"/>
      <c r="CM56" s="64"/>
      <c r="CN56" s="64"/>
      <c r="CO56" s="64"/>
      <c r="CP56" s="64"/>
      <c r="CQ56" s="64"/>
      <c r="CR56" s="64"/>
      <c r="CS56" s="64"/>
      <c r="CT56" s="64"/>
      <c r="CU56" s="64"/>
      <c r="CV56" s="64"/>
      <c r="CW56" s="64"/>
      <c r="CX56" s="64"/>
      <c r="CY56" s="64"/>
      <c r="CZ56" s="64"/>
      <c r="DA56" s="64"/>
      <c r="DB56" s="64"/>
      <c r="DC56" s="64"/>
      <c r="DD56" s="64"/>
      <c r="DE56" s="64"/>
      <c r="DF56" s="64"/>
      <c r="DG56" s="64"/>
      <c r="DH56" s="64"/>
      <c r="DI56" s="64"/>
      <c r="DJ56" s="64"/>
      <c r="DK56" s="64"/>
      <c r="DL56" s="64"/>
      <c r="DM56" s="64"/>
      <c r="DN56" s="64"/>
      <c r="DO56" s="64"/>
      <c r="DP56" s="64"/>
      <c r="DQ56" s="64"/>
      <c r="DR56" s="64"/>
      <c r="DS56" s="64"/>
      <c r="DT56" s="64"/>
      <c r="DU56" s="64"/>
      <c r="DV56" s="64"/>
      <c r="DW56" s="64"/>
      <c r="DX56" s="64"/>
      <c r="DY56" s="64"/>
      <c r="DZ56" s="64"/>
      <c r="EA56" s="64"/>
      <c r="EB56" s="64"/>
      <c r="EC56" s="64"/>
      <c r="ED56" s="64"/>
      <c r="EE56" s="64"/>
      <c r="EF56" s="64"/>
      <c r="EG56" s="64"/>
      <c r="EH56" s="64"/>
      <c r="EI56" s="64"/>
      <c r="EJ56" s="64"/>
      <c r="EK56" s="64"/>
      <c r="EL56" s="64"/>
      <c r="EM56" s="64"/>
      <c r="EN56" s="64"/>
      <c r="EO56" s="64"/>
      <c r="EP56" s="64"/>
      <c r="EQ56" s="64"/>
      <c r="ER56" s="64"/>
      <c r="ES56" s="64"/>
      <c r="ET56" s="64"/>
      <c r="EU56" s="64"/>
      <c r="EV56" s="64"/>
      <c r="EW56" s="64"/>
    </row>
    <row r="57" spans="1:153" s="10" customFormat="1" ht="25.5" hidden="1" customHeight="1" x14ac:dyDescent="0.25">
      <c r="A57" s="13" t="s">
        <v>366</v>
      </c>
      <c r="B57" s="13" t="s">
        <v>990</v>
      </c>
      <c r="C57" s="19" t="s">
        <v>275</v>
      </c>
      <c r="D57" s="19" t="s">
        <v>214</v>
      </c>
      <c r="E57" s="19" t="s">
        <v>77</v>
      </c>
      <c r="F57" s="4" t="s">
        <v>274</v>
      </c>
      <c r="G57" s="19" t="s">
        <v>79</v>
      </c>
      <c r="H57" s="19" t="s">
        <v>66</v>
      </c>
      <c r="I57" s="19"/>
      <c r="J57" s="19"/>
      <c r="K57" s="21">
        <f>L57+P57</f>
        <v>148515.76</v>
      </c>
      <c r="L57" s="21">
        <v>24397.759999999998</v>
      </c>
      <c r="M57" s="21">
        <v>0</v>
      </c>
      <c r="N57" s="21">
        <v>0</v>
      </c>
      <c r="O57" s="21">
        <v>0</v>
      </c>
      <c r="P57" s="21">
        <v>124118</v>
      </c>
      <c r="Q57" s="22">
        <v>42887</v>
      </c>
      <c r="R57" s="165">
        <v>42979</v>
      </c>
      <c r="S57" s="182" t="s">
        <v>271</v>
      </c>
      <c r="T57" s="183">
        <v>43070</v>
      </c>
      <c r="U57" s="171">
        <v>2019</v>
      </c>
      <c r="V57" s="23">
        <v>0</v>
      </c>
      <c r="W57" s="23">
        <v>0</v>
      </c>
      <c r="X57" s="23">
        <v>100000</v>
      </c>
      <c r="Y57" s="23">
        <f>P57-X57</f>
        <v>24118</v>
      </c>
      <c r="Z57" s="23">
        <v>0</v>
      </c>
      <c r="AA57" s="23"/>
      <c r="AB57" s="244"/>
      <c r="AC57" s="18"/>
      <c r="AD57" s="174">
        <v>24</v>
      </c>
      <c r="AE57" s="20" t="s">
        <v>242</v>
      </c>
      <c r="AF57" s="20"/>
      <c r="AG57" s="186"/>
      <c r="AH57" s="18"/>
      <c r="AI57" s="174"/>
      <c r="AJ57" s="20"/>
      <c r="AK57" s="20"/>
      <c r="AL57" s="20"/>
      <c r="AM57" s="20"/>
      <c r="AN57" s="20" t="s">
        <v>160</v>
      </c>
      <c r="AO57" s="20" t="s">
        <v>161</v>
      </c>
      <c r="AP57" s="251">
        <v>1</v>
      </c>
      <c r="AQ57" s="20" t="s">
        <v>154</v>
      </c>
      <c r="AR57" s="20" t="s">
        <v>155</v>
      </c>
      <c r="AS57" s="118">
        <v>342</v>
      </c>
      <c r="AT57" s="20"/>
      <c r="AU57" s="20"/>
      <c r="AV57" s="118"/>
      <c r="AW57" s="20"/>
      <c r="AX57" s="20"/>
      <c r="AY57" s="20"/>
      <c r="AZ57" s="86"/>
      <c r="BA57" s="143"/>
      <c r="BB57" s="86"/>
      <c r="BC57" s="86"/>
      <c r="BD57" s="86"/>
      <c r="BE57" s="86"/>
      <c r="BF57" s="86"/>
      <c r="BG57" s="86"/>
      <c r="BH57" s="86"/>
      <c r="BI57" s="86"/>
      <c r="BJ57" s="86"/>
      <c r="BK57" s="86"/>
      <c r="BL57" s="86"/>
      <c r="BM57" s="86"/>
      <c r="BN57" s="86"/>
      <c r="BO57" s="86"/>
      <c r="BP57" s="86"/>
      <c r="BQ57" s="86"/>
      <c r="BR57" s="86"/>
      <c r="BS57" s="86"/>
      <c r="BT57" s="86"/>
      <c r="BU57" s="86"/>
      <c r="BV57" s="86"/>
      <c r="BW57" s="86"/>
      <c r="BX57" s="86"/>
      <c r="BY57" s="86"/>
      <c r="BZ57" s="86"/>
      <c r="CA57" s="86"/>
      <c r="CB57" s="86"/>
      <c r="CC57" s="86"/>
      <c r="CD57" s="86"/>
      <c r="CE57" s="86"/>
      <c r="CF57" s="86"/>
      <c r="CG57" s="86"/>
      <c r="CH57" s="86"/>
      <c r="CI57" s="86"/>
      <c r="CJ57" s="86"/>
      <c r="CK57" s="86"/>
      <c r="CL57" s="86"/>
      <c r="CM57" s="86"/>
      <c r="CN57" s="86"/>
      <c r="CO57" s="86"/>
      <c r="CP57" s="86"/>
      <c r="CQ57" s="86"/>
      <c r="CR57" s="86"/>
      <c r="CS57" s="86"/>
      <c r="CT57" s="86"/>
      <c r="CU57" s="86"/>
      <c r="CV57" s="86"/>
      <c r="CW57" s="86"/>
      <c r="CX57" s="86"/>
      <c r="CY57" s="86"/>
      <c r="CZ57" s="86"/>
      <c r="DA57" s="86"/>
      <c r="DB57" s="86"/>
      <c r="DC57" s="86"/>
      <c r="DD57" s="86"/>
      <c r="DE57" s="86"/>
      <c r="DF57" s="86"/>
      <c r="DG57" s="86"/>
      <c r="DH57" s="86"/>
      <c r="DI57" s="86"/>
      <c r="DJ57" s="86"/>
      <c r="DK57" s="86"/>
      <c r="DL57" s="86"/>
      <c r="DM57" s="86"/>
      <c r="DN57" s="86"/>
      <c r="DO57" s="86"/>
      <c r="DP57" s="86"/>
      <c r="DQ57" s="86"/>
      <c r="DR57" s="86"/>
      <c r="DS57" s="86"/>
      <c r="DT57" s="86"/>
      <c r="DU57" s="86"/>
      <c r="DV57" s="86"/>
      <c r="DW57" s="86"/>
      <c r="DX57" s="86"/>
      <c r="DY57" s="86"/>
      <c r="DZ57" s="86"/>
      <c r="EA57" s="86"/>
      <c r="EB57" s="86"/>
      <c r="EC57" s="86"/>
      <c r="ED57" s="86"/>
      <c r="EE57" s="86"/>
      <c r="EF57" s="86"/>
      <c r="EG57" s="86"/>
      <c r="EH57" s="86"/>
      <c r="EI57" s="86"/>
      <c r="EJ57" s="86"/>
      <c r="EK57" s="86"/>
      <c r="EL57" s="86"/>
      <c r="EM57" s="86"/>
      <c r="EN57" s="86"/>
      <c r="EO57" s="86"/>
      <c r="EP57" s="86"/>
      <c r="EQ57" s="86"/>
      <c r="ER57" s="86"/>
      <c r="ES57" s="86"/>
      <c r="ET57" s="86"/>
      <c r="EU57" s="86"/>
      <c r="EV57" s="86"/>
      <c r="EW57" s="86"/>
    </row>
    <row r="58" spans="1:153" s="10" customFormat="1" ht="25.5" hidden="1" customHeight="1" x14ac:dyDescent="0.25">
      <c r="A58" s="13" t="s">
        <v>367</v>
      </c>
      <c r="B58" s="13" t="s">
        <v>991</v>
      </c>
      <c r="C58" s="19" t="s">
        <v>285</v>
      </c>
      <c r="D58" s="19" t="s">
        <v>197</v>
      </c>
      <c r="E58" s="19" t="s">
        <v>77</v>
      </c>
      <c r="F58" s="19" t="s">
        <v>284</v>
      </c>
      <c r="G58" s="19" t="s">
        <v>79</v>
      </c>
      <c r="H58" s="19" t="s">
        <v>66</v>
      </c>
      <c r="I58" s="19"/>
      <c r="J58" s="19"/>
      <c r="K58" s="21">
        <f>L58+P58</f>
        <v>181044</v>
      </c>
      <c r="L58" s="21">
        <v>27157</v>
      </c>
      <c r="M58" s="21">
        <v>0</v>
      </c>
      <c r="N58" s="21">
        <v>0</v>
      </c>
      <c r="O58" s="21">
        <v>0</v>
      </c>
      <c r="P58" s="21">
        <v>153887</v>
      </c>
      <c r="Q58" s="22">
        <v>42887</v>
      </c>
      <c r="R58" s="165">
        <v>43009</v>
      </c>
      <c r="S58" s="182" t="s">
        <v>271</v>
      </c>
      <c r="T58" s="183">
        <v>43070</v>
      </c>
      <c r="U58" s="171">
        <v>2019</v>
      </c>
      <c r="V58" s="23">
        <v>0</v>
      </c>
      <c r="W58" s="23">
        <v>0</v>
      </c>
      <c r="X58" s="23">
        <v>100000</v>
      </c>
      <c r="Y58" s="23">
        <v>53887</v>
      </c>
      <c r="Z58" s="23">
        <v>0</v>
      </c>
      <c r="AA58" s="23"/>
      <c r="AB58" s="244"/>
      <c r="AC58" s="18"/>
      <c r="AD58" s="174">
        <v>24</v>
      </c>
      <c r="AE58" s="20" t="s">
        <v>242</v>
      </c>
      <c r="AF58" s="20"/>
      <c r="AG58" s="186"/>
      <c r="AH58" s="18"/>
      <c r="AI58" s="174"/>
      <c r="AJ58" s="20"/>
      <c r="AK58" s="20"/>
      <c r="AL58" s="20"/>
      <c r="AM58" s="20"/>
      <c r="AN58" s="20" t="s">
        <v>160</v>
      </c>
      <c r="AO58" s="20" t="s">
        <v>161</v>
      </c>
      <c r="AP58" s="20">
        <v>1</v>
      </c>
      <c r="AQ58" s="20" t="s">
        <v>154</v>
      </c>
      <c r="AR58" s="20" t="s">
        <v>155</v>
      </c>
      <c r="AS58" s="118">
        <v>269</v>
      </c>
      <c r="AT58" s="20"/>
      <c r="AU58" s="20"/>
      <c r="AV58" s="118"/>
      <c r="AW58" s="20"/>
      <c r="AX58" s="20"/>
      <c r="AY58" s="20"/>
      <c r="AZ58" s="86"/>
      <c r="BA58" s="143"/>
      <c r="BB58" s="86"/>
      <c r="BC58" s="86"/>
      <c r="BD58" s="86"/>
      <c r="BE58" s="86"/>
      <c r="BF58" s="86"/>
      <c r="BG58" s="86"/>
      <c r="BH58" s="86"/>
      <c r="BI58" s="86"/>
      <c r="BJ58" s="86"/>
      <c r="BK58" s="86"/>
      <c r="BL58" s="86"/>
      <c r="BM58" s="86"/>
      <c r="BN58" s="86"/>
      <c r="BO58" s="86"/>
      <c r="BP58" s="86"/>
      <c r="BQ58" s="86"/>
      <c r="BR58" s="86"/>
      <c r="BS58" s="86"/>
      <c r="BT58" s="86"/>
      <c r="BU58" s="86"/>
      <c r="BV58" s="86"/>
      <c r="BW58" s="86"/>
      <c r="BX58" s="86"/>
      <c r="BY58" s="86"/>
      <c r="BZ58" s="86"/>
      <c r="CA58" s="86"/>
      <c r="CB58" s="86"/>
      <c r="CC58" s="86"/>
      <c r="CD58" s="86"/>
      <c r="CE58" s="86"/>
      <c r="CF58" s="86"/>
      <c r="CG58" s="86"/>
      <c r="CH58" s="86"/>
      <c r="CI58" s="86"/>
      <c r="CJ58" s="86"/>
      <c r="CK58" s="86"/>
      <c r="CL58" s="86"/>
      <c r="CM58" s="86"/>
      <c r="CN58" s="86"/>
      <c r="CO58" s="86"/>
      <c r="CP58" s="86"/>
      <c r="CQ58" s="86"/>
      <c r="CR58" s="86"/>
      <c r="CS58" s="86"/>
      <c r="CT58" s="86"/>
      <c r="CU58" s="86"/>
      <c r="CV58" s="86"/>
      <c r="CW58" s="86"/>
      <c r="CX58" s="86"/>
      <c r="CY58" s="86"/>
      <c r="CZ58" s="86"/>
      <c r="DA58" s="86"/>
      <c r="DB58" s="86"/>
      <c r="DC58" s="86"/>
      <c r="DD58" s="86"/>
      <c r="DE58" s="86"/>
      <c r="DF58" s="86"/>
      <c r="DG58" s="86"/>
      <c r="DH58" s="86"/>
      <c r="DI58" s="86"/>
      <c r="DJ58" s="86"/>
      <c r="DK58" s="86"/>
      <c r="DL58" s="86"/>
      <c r="DM58" s="86"/>
      <c r="DN58" s="86"/>
      <c r="DO58" s="86"/>
      <c r="DP58" s="86"/>
      <c r="DQ58" s="86"/>
      <c r="DR58" s="86"/>
      <c r="DS58" s="86"/>
      <c r="DT58" s="86"/>
      <c r="DU58" s="86"/>
      <c r="DV58" s="86"/>
      <c r="DW58" s="86"/>
      <c r="DX58" s="86"/>
      <c r="DY58" s="86"/>
      <c r="DZ58" s="86"/>
      <c r="EA58" s="86"/>
      <c r="EB58" s="86"/>
      <c r="EC58" s="86"/>
      <c r="ED58" s="86"/>
      <c r="EE58" s="86"/>
      <c r="EF58" s="86"/>
      <c r="EG58" s="86"/>
      <c r="EH58" s="86"/>
      <c r="EI58" s="86"/>
      <c r="EJ58" s="86"/>
      <c r="EK58" s="86"/>
      <c r="EL58" s="86"/>
      <c r="EM58" s="86"/>
      <c r="EN58" s="86"/>
      <c r="EO58" s="86"/>
      <c r="EP58" s="86"/>
      <c r="EQ58" s="86"/>
      <c r="ER58" s="86"/>
      <c r="ES58" s="86"/>
      <c r="ET58" s="86"/>
      <c r="EU58" s="86"/>
      <c r="EV58" s="86"/>
      <c r="EW58" s="86"/>
    </row>
    <row r="59" spans="1:153" s="10" customFormat="1" ht="25.5" hidden="1" customHeight="1" x14ac:dyDescent="0.25">
      <c r="A59" s="13" t="s">
        <v>368</v>
      </c>
      <c r="B59" s="13" t="s">
        <v>992</v>
      </c>
      <c r="C59" s="19" t="s">
        <v>543</v>
      </c>
      <c r="D59" s="19" t="s">
        <v>216</v>
      </c>
      <c r="E59" s="19" t="s">
        <v>77</v>
      </c>
      <c r="F59" s="19" t="s">
        <v>187</v>
      </c>
      <c r="G59" s="19" t="s">
        <v>79</v>
      </c>
      <c r="H59" s="19" t="s">
        <v>66</v>
      </c>
      <c r="I59" s="19"/>
      <c r="J59" s="19"/>
      <c r="K59" s="21">
        <f>L59+P59</f>
        <v>250274.11</v>
      </c>
      <c r="L59" s="21">
        <v>37541.11</v>
      </c>
      <c r="M59" s="21">
        <v>0</v>
      </c>
      <c r="N59" s="21">
        <v>0</v>
      </c>
      <c r="O59" s="21">
        <v>0</v>
      </c>
      <c r="P59" s="21">
        <v>212733</v>
      </c>
      <c r="Q59" s="22">
        <v>42887</v>
      </c>
      <c r="R59" s="165">
        <v>43098</v>
      </c>
      <c r="S59" s="182" t="s">
        <v>276</v>
      </c>
      <c r="T59" s="183">
        <v>43160</v>
      </c>
      <c r="U59" s="171">
        <v>2020</v>
      </c>
      <c r="V59" s="23">
        <v>0</v>
      </c>
      <c r="W59" s="23">
        <v>0</v>
      </c>
      <c r="X59" s="23">
        <v>88000</v>
      </c>
      <c r="Y59" s="23">
        <v>100000</v>
      </c>
      <c r="Z59" s="23">
        <v>24733</v>
      </c>
      <c r="AA59" s="23"/>
      <c r="AB59" s="244"/>
      <c r="AC59" s="18"/>
      <c r="AD59" s="174">
        <v>24</v>
      </c>
      <c r="AE59" s="20" t="s">
        <v>242</v>
      </c>
      <c r="AF59" s="20"/>
      <c r="AG59" s="186"/>
      <c r="AH59" s="18"/>
      <c r="AI59" s="174"/>
      <c r="AJ59" s="20"/>
      <c r="AK59" s="20"/>
      <c r="AL59" s="20"/>
      <c r="AM59" s="20"/>
      <c r="AN59" s="20" t="s">
        <v>160</v>
      </c>
      <c r="AO59" s="20" t="s">
        <v>161</v>
      </c>
      <c r="AP59" s="20">
        <v>1</v>
      </c>
      <c r="AQ59" s="20" t="s">
        <v>154</v>
      </c>
      <c r="AR59" s="20" t="s">
        <v>155</v>
      </c>
      <c r="AS59" s="118">
        <v>1000</v>
      </c>
      <c r="AT59" s="20"/>
      <c r="AU59" s="20"/>
      <c r="AV59" s="118"/>
      <c r="AW59" s="20"/>
      <c r="AX59" s="20"/>
      <c r="AY59" s="20"/>
      <c r="AZ59" s="86"/>
      <c r="BA59" s="143"/>
      <c r="BB59" s="86"/>
      <c r="BC59" s="86"/>
      <c r="BD59" s="86"/>
      <c r="BE59" s="86"/>
      <c r="BF59" s="86"/>
      <c r="BG59" s="86"/>
      <c r="BH59" s="86"/>
      <c r="BI59" s="86"/>
      <c r="BJ59" s="86"/>
      <c r="BK59" s="86"/>
      <c r="BL59" s="86"/>
      <c r="BM59" s="86"/>
      <c r="BN59" s="86"/>
      <c r="BO59" s="86"/>
      <c r="BP59" s="86"/>
      <c r="BQ59" s="86"/>
      <c r="BR59" s="86"/>
      <c r="BS59" s="86"/>
      <c r="BT59" s="86"/>
      <c r="BU59" s="86"/>
      <c r="BV59" s="86"/>
      <c r="BW59" s="86"/>
      <c r="BX59" s="86"/>
      <c r="BY59" s="86"/>
      <c r="BZ59" s="86"/>
      <c r="CA59" s="86"/>
      <c r="CB59" s="86"/>
      <c r="CC59" s="86"/>
      <c r="CD59" s="86"/>
      <c r="CE59" s="86"/>
      <c r="CF59" s="86"/>
      <c r="CG59" s="86"/>
      <c r="CH59" s="86"/>
      <c r="CI59" s="86"/>
      <c r="CJ59" s="86"/>
      <c r="CK59" s="86"/>
      <c r="CL59" s="86"/>
      <c r="CM59" s="86"/>
      <c r="CN59" s="86"/>
      <c r="CO59" s="86"/>
      <c r="CP59" s="86"/>
      <c r="CQ59" s="86"/>
      <c r="CR59" s="86"/>
      <c r="CS59" s="86"/>
      <c r="CT59" s="86"/>
      <c r="CU59" s="86"/>
      <c r="CV59" s="86"/>
      <c r="CW59" s="86"/>
      <c r="CX59" s="86"/>
      <c r="CY59" s="86"/>
      <c r="CZ59" s="86"/>
      <c r="DA59" s="86"/>
      <c r="DB59" s="86"/>
      <c r="DC59" s="86"/>
      <c r="DD59" s="86"/>
      <c r="DE59" s="86"/>
      <c r="DF59" s="86"/>
      <c r="DG59" s="86"/>
      <c r="DH59" s="86"/>
      <c r="DI59" s="86"/>
      <c r="DJ59" s="86"/>
      <c r="DK59" s="86"/>
      <c r="DL59" s="86"/>
      <c r="DM59" s="86"/>
      <c r="DN59" s="86"/>
      <c r="DO59" s="86"/>
      <c r="DP59" s="86"/>
      <c r="DQ59" s="86"/>
      <c r="DR59" s="86"/>
      <c r="DS59" s="86"/>
      <c r="DT59" s="86"/>
      <c r="DU59" s="86"/>
      <c r="DV59" s="86"/>
      <c r="DW59" s="86"/>
      <c r="DX59" s="86"/>
      <c r="DY59" s="86"/>
      <c r="DZ59" s="86"/>
      <c r="EA59" s="86"/>
      <c r="EB59" s="86"/>
      <c r="EC59" s="86"/>
      <c r="ED59" s="86"/>
      <c r="EE59" s="86"/>
      <c r="EF59" s="86"/>
      <c r="EG59" s="86"/>
      <c r="EH59" s="86"/>
      <c r="EI59" s="86"/>
      <c r="EJ59" s="86"/>
      <c r="EK59" s="86"/>
      <c r="EL59" s="86"/>
      <c r="EM59" s="86"/>
      <c r="EN59" s="86"/>
      <c r="EO59" s="86"/>
      <c r="EP59" s="86"/>
      <c r="EQ59" s="86"/>
      <c r="ER59" s="86"/>
      <c r="ES59" s="86"/>
      <c r="ET59" s="86"/>
      <c r="EU59" s="86"/>
      <c r="EV59" s="86"/>
      <c r="EW59" s="86"/>
    </row>
    <row r="60" spans="1:153" s="10" customFormat="1" ht="25.5" hidden="1" customHeight="1" x14ac:dyDescent="0.25">
      <c r="A60" s="13" t="s">
        <v>369</v>
      </c>
      <c r="B60" s="13" t="s">
        <v>993</v>
      </c>
      <c r="C60" s="19" t="s">
        <v>540</v>
      </c>
      <c r="D60" s="19" t="s">
        <v>304</v>
      </c>
      <c r="E60" s="19" t="s">
        <v>77</v>
      </c>
      <c r="F60" s="19" t="s">
        <v>204</v>
      </c>
      <c r="G60" s="19" t="s">
        <v>79</v>
      </c>
      <c r="H60" s="19" t="s">
        <v>66</v>
      </c>
      <c r="I60" s="19"/>
      <c r="J60" s="19"/>
      <c r="K60" s="21">
        <f>L60+P60</f>
        <v>92842.82</v>
      </c>
      <c r="L60" s="21">
        <v>28431.82</v>
      </c>
      <c r="M60" s="21">
        <v>0</v>
      </c>
      <c r="N60" s="21">
        <v>0</v>
      </c>
      <c r="O60" s="21">
        <v>0</v>
      </c>
      <c r="P60" s="21">
        <v>64411</v>
      </c>
      <c r="Q60" s="22">
        <v>42887</v>
      </c>
      <c r="R60" s="165">
        <v>42948</v>
      </c>
      <c r="S60" s="182" t="s">
        <v>271</v>
      </c>
      <c r="T60" s="183">
        <v>43070</v>
      </c>
      <c r="U60" s="171">
        <v>2019</v>
      </c>
      <c r="V60" s="23">
        <v>0</v>
      </c>
      <c r="W60" s="23">
        <v>0</v>
      </c>
      <c r="X60" s="23">
        <v>42000</v>
      </c>
      <c r="Y60" s="23">
        <v>22411</v>
      </c>
      <c r="Z60" s="23">
        <v>0</v>
      </c>
      <c r="AA60" s="23"/>
      <c r="AB60" s="244"/>
      <c r="AC60" s="18"/>
      <c r="AD60" s="174">
        <v>24</v>
      </c>
      <c r="AE60" s="20" t="s">
        <v>242</v>
      </c>
      <c r="AF60" s="20"/>
      <c r="AG60" s="186"/>
      <c r="AH60" s="18"/>
      <c r="AI60" s="174"/>
      <c r="AJ60" s="20"/>
      <c r="AK60" s="20"/>
      <c r="AL60" s="20"/>
      <c r="AM60" s="20"/>
      <c r="AN60" s="20" t="s">
        <v>160</v>
      </c>
      <c r="AO60" s="20" t="s">
        <v>161</v>
      </c>
      <c r="AP60" s="20">
        <v>1</v>
      </c>
      <c r="AQ60" s="20" t="s">
        <v>154</v>
      </c>
      <c r="AR60" s="20" t="s">
        <v>155</v>
      </c>
      <c r="AS60" s="118">
        <v>60</v>
      </c>
      <c r="AT60" s="20"/>
      <c r="AU60" s="20"/>
      <c r="AV60" s="118"/>
      <c r="AW60" s="20"/>
      <c r="AX60" s="20"/>
      <c r="AY60" s="20"/>
      <c r="AZ60" s="86"/>
      <c r="BA60" s="143"/>
      <c r="BB60" s="86"/>
      <c r="BC60" s="86"/>
      <c r="BD60" s="86"/>
      <c r="BE60" s="86"/>
      <c r="BF60" s="86"/>
      <c r="BG60" s="86"/>
      <c r="BH60" s="86"/>
      <c r="BI60" s="86"/>
      <c r="BJ60" s="86"/>
      <c r="BK60" s="86"/>
      <c r="BL60" s="86"/>
      <c r="BM60" s="86"/>
      <c r="BN60" s="86"/>
      <c r="BO60" s="86"/>
      <c r="BP60" s="86"/>
      <c r="BQ60" s="86"/>
      <c r="BR60" s="86"/>
      <c r="BS60" s="86"/>
      <c r="BT60" s="86"/>
      <c r="BU60" s="86"/>
      <c r="BV60" s="86"/>
      <c r="BW60" s="86"/>
      <c r="BX60" s="86"/>
      <c r="BY60" s="86"/>
      <c r="BZ60" s="86"/>
      <c r="CA60" s="86"/>
      <c r="CB60" s="86"/>
      <c r="CC60" s="86"/>
      <c r="CD60" s="86"/>
      <c r="CE60" s="86"/>
      <c r="CF60" s="86"/>
      <c r="CG60" s="86"/>
      <c r="CH60" s="86"/>
      <c r="CI60" s="86"/>
      <c r="CJ60" s="86"/>
      <c r="CK60" s="86"/>
      <c r="CL60" s="86"/>
      <c r="CM60" s="86"/>
      <c r="CN60" s="86"/>
      <c r="CO60" s="86"/>
      <c r="CP60" s="86"/>
      <c r="CQ60" s="86"/>
      <c r="CR60" s="86"/>
      <c r="CS60" s="86"/>
      <c r="CT60" s="86"/>
      <c r="CU60" s="86"/>
      <c r="CV60" s="86"/>
      <c r="CW60" s="86"/>
      <c r="CX60" s="86"/>
      <c r="CY60" s="86"/>
      <c r="CZ60" s="86"/>
      <c r="DA60" s="86"/>
      <c r="DB60" s="86"/>
      <c r="DC60" s="86"/>
      <c r="DD60" s="86"/>
      <c r="DE60" s="86"/>
      <c r="DF60" s="86"/>
      <c r="DG60" s="86"/>
      <c r="DH60" s="86"/>
      <c r="DI60" s="86"/>
      <c r="DJ60" s="86"/>
      <c r="DK60" s="86"/>
      <c r="DL60" s="86"/>
      <c r="DM60" s="86"/>
      <c r="DN60" s="86"/>
      <c r="DO60" s="86"/>
      <c r="DP60" s="86"/>
      <c r="DQ60" s="86"/>
      <c r="DR60" s="86"/>
      <c r="DS60" s="86"/>
      <c r="DT60" s="86"/>
      <c r="DU60" s="86"/>
      <c r="DV60" s="86"/>
      <c r="DW60" s="86"/>
      <c r="DX60" s="86"/>
      <c r="DY60" s="86"/>
      <c r="DZ60" s="86"/>
      <c r="EA60" s="86"/>
      <c r="EB60" s="86"/>
      <c r="EC60" s="86"/>
      <c r="ED60" s="86"/>
      <c r="EE60" s="86"/>
      <c r="EF60" s="86"/>
      <c r="EG60" s="86"/>
      <c r="EH60" s="86"/>
      <c r="EI60" s="86"/>
      <c r="EJ60" s="86"/>
      <c r="EK60" s="86"/>
      <c r="EL60" s="86"/>
      <c r="EM60" s="86"/>
      <c r="EN60" s="86"/>
      <c r="EO60" s="86"/>
      <c r="EP60" s="86"/>
      <c r="EQ60" s="86"/>
      <c r="ER60" s="86"/>
      <c r="ES60" s="86"/>
      <c r="ET60" s="86"/>
      <c r="EU60" s="86"/>
      <c r="EV60" s="86"/>
      <c r="EW60" s="86"/>
    </row>
    <row r="61" spans="1:153" s="78" customFormat="1" ht="25.5" hidden="1" customHeight="1" x14ac:dyDescent="0.25">
      <c r="A61" s="41" t="s">
        <v>466</v>
      </c>
      <c r="B61" s="255" t="s">
        <v>960</v>
      </c>
      <c r="C61" s="26" t="s">
        <v>405</v>
      </c>
      <c r="D61" s="69"/>
      <c r="E61" s="69"/>
      <c r="F61" s="69"/>
      <c r="G61" s="69"/>
      <c r="H61" s="69"/>
      <c r="I61" s="69"/>
      <c r="J61" s="69"/>
      <c r="K61" s="69"/>
      <c r="L61" s="69"/>
      <c r="M61" s="69"/>
      <c r="N61" s="69"/>
      <c r="O61" s="69"/>
      <c r="P61" s="70"/>
      <c r="Q61" s="71"/>
      <c r="R61" s="72"/>
      <c r="S61" s="180"/>
      <c r="T61" s="181"/>
      <c r="U61" s="81"/>
      <c r="V61" s="73"/>
      <c r="W61" s="73"/>
      <c r="X61" s="73"/>
      <c r="Y61" s="73"/>
      <c r="Z61" s="73"/>
      <c r="AA61" s="73"/>
      <c r="AB61" s="243"/>
      <c r="AC61" s="76"/>
      <c r="AD61" s="77"/>
      <c r="AE61" s="74"/>
      <c r="AF61" s="74"/>
      <c r="AG61" s="75"/>
      <c r="AH61" s="76"/>
      <c r="AI61" s="77"/>
      <c r="AJ61" s="74"/>
      <c r="AK61" s="74"/>
      <c r="AL61" s="74"/>
      <c r="AM61" s="74"/>
      <c r="AN61" s="74"/>
      <c r="AO61" s="74"/>
      <c r="AP61" s="74"/>
      <c r="AQ61" s="74"/>
      <c r="AR61" s="74"/>
      <c r="AS61" s="74"/>
      <c r="AT61" s="74"/>
      <c r="AU61" s="74"/>
      <c r="AV61" s="74"/>
      <c r="AW61" s="74"/>
      <c r="AX61" s="74"/>
      <c r="AY61" s="74"/>
      <c r="AZ61" s="64"/>
      <c r="BA61" s="143"/>
      <c r="BB61" s="64"/>
      <c r="BC61" s="64"/>
      <c r="BD61" s="64"/>
      <c r="BE61" s="64"/>
      <c r="BF61" s="64"/>
      <c r="BG61" s="64"/>
      <c r="BH61" s="64"/>
      <c r="BI61" s="64"/>
      <c r="BJ61" s="64"/>
      <c r="BK61" s="64"/>
      <c r="BL61" s="64"/>
      <c r="BM61" s="64"/>
      <c r="BN61" s="64"/>
      <c r="BO61" s="64"/>
      <c r="BP61" s="64"/>
      <c r="BQ61" s="64"/>
      <c r="BR61" s="64"/>
      <c r="BS61" s="64"/>
      <c r="BT61" s="64"/>
      <c r="BU61" s="64"/>
      <c r="BV61" s="64"/>
      <c r="BW61" s="64"/>
      <c r="BX61" s="64"/>
      <c r="BY61" s="64"/>
      <c r="BZ61" s="64"/>
      <c r="CA61" s="64"/>
      <c r="CB61" s="64"/>
      <c r="CC61" s="64"/>
      <c r="CD61" s="64"/>
      <c r="CE61" s="64"/>
      <c r="CF61" s="64"/>
      <c r="CG61" s="64"/>
      <c r="CH61" s="64"/>
      <c r="CI61" s="64"/>
      <c r="CJ61" s="64"/>
      <c r="CK61" s="64"/>
      <c r="CL61" s="64"/>
      <c r="CM61" s="64"/>
      <c r="CN61" s="64"/>
      <c r="CO61" s="64"/>
      <c r="CP61" s="64"/>
      <c r="CQ61" s="64"/>
      <c r="CR61" s="64"/>
      <c r="CS61" s="64"/>
      <c r="CT61" s="64"/>
      <c r="CU61" s="64"/>
      <c r="CV61" s="64"/>
      <c r="CW61" s="64"/>
      <c r="CX61" s="64"/>
      <c r="CY61" s="64"/>
      <c r="CZ61" s="64"/>
      <c r="DA61" s="64"/>
      <c r="DB61" s="64"/>
      <c r="DC61" s="64"/>
      <c r="DD61" s="64"/>
      <c r="DE61" s="64"/>
      <c r="DF61" s="64"/>
      <c r="DG61" s="64"/>
      <c r="DH61" s="64"/>
      <c r="DI61" s="64"/>
      <c r="DJ61" s="64"/>
      <c r="DK61" s="64"/>
      <c r="DL61" s="64"/>
      <c r="DM61" s="64"/>
      <c r="DN61" s="64"/>
      <c r="DO61" s="64"/>
      <c r="DP61" s="64"/>
      <c r="DQ61" s="64"/>
      <c r="DR61" s="64"/>
      <c r="DS61" s="64"/>
      <c r="DT61" s="64"/>
      <c r="DU61" s="64"/>
      <c r="DV61" s="64"/>
      <c r="DW61" s="64"/>
      <c r="DX61" s="64"/>
      <c r="DY61" s="64"/>
      <c r="DZ61" s="64"/>
      <c r="EA61" s="64"/>
      <c r="EB61" s="64"/>
      <c r="EC61" s="64"/>
      <c r="ED61" s="64"/>
      <c r="EE61" s="64"/>
      <c r="EF61" s="64"/>
      <c r="EG61" s="64"/>
      <c r="EH61" s="64"/>
      <c r="EI61" s="64"/>
      <c r="EJ61" s="64"/>
      <c r="EK61" s="64"/>
      <c r="EL61" s="64"/>
      <c r="EM61" s="64"/>
      <c r="EN61" s="64"/>
      <c r="EO61" s="64"/>
      <c r="EP61" s="64"/>
      <c r="EQ61" s="64"/>
      <c r="ER61" s="64"/>
      <c r="ES61" s="64"/>
      <c r="ET61" s="64"/>
      <c r="EU61" s="64"/>
      <c r="EV61" s="64"/>
      <c r="EW61" s="64"/>
    </row>
    <row r="62" spans="1:153" ht="25.5" hidden="1" customHeight="1" x14ac:dyDescent="0.25">
      <c r="A62" s="13" t="s">
        <v>370</v>
      </c>
      <c r="B62" s="13" t="s">
        <v>994</v>
      </c>
      <c r="C62" s="16" t="s">
        <v>904</v>
      </c>
      <c r="D62" s="11" t="s">
        <v>217</v>
      </c>
      <c r="E62" s="19" t="s">
        <v>77</v>
      </c>
      <c r="F62" s="19" t="s">
        <v>204</v>
      </c>
      <c r="G62" s="19" t="s">
        <v>80</v>
      </c>
      <c r="H62" s="19" t="s">
        <v>66</v>
      </c>
      <c r="I62" s="19"/>
      <c r="J62" s="19"/>
      <c r="K62" s="21">
        <f>SUM(L62:P62)</f>
        <v>809630.41999999993</v>
      </c>
      <c r="L62" s="21">
        <v>553430.44999999995</v>
      </c>
      <c r="M62" s="21">
        <v>20772.97</v>
      </c>
      <c r="N62" s="21"/>
      <c r="O62" s="21"/>
      <c r="P62" s="21">
        <v>235427</v>
      </c>
      <c r="Q62" s="22">
        <v>43009</v>
      </c>
      <c r="R62" s="165">
        <v>43070</v>
      </c>
      <c r="S62" s="182" t="s">
        <v>276</v>
      </c>
      <c r="T62" s="183">
        <v>43160</v>
      </c>
      <c r="U62" s="171">
        <v>2019</v>
      </c>
      <c r="V62" s="23">
        <v>0</v>
      </c>
      <c r="W62" s="23">
        <v>0</v>
      </c>
      <c r="X62" s="23">
        <v>135427</v>
      </c>
      <c r="Y62" s="23">
        <f>P62-X62</f>
        <v>100000</v>
      </c>
      <c r="Z62" s="23">
        <v>0</v>
      </c>
      <c r="AA62" s="23"/>
      <c r="AB62" s="244"/>
      <c r="AC62" s="60"/>
      <c r="AD62" s="59">
        <v>23</v>
      </c>
      <c r="AE62" s="20" t="s">
        <v>289</v>
      </c>
      <c r="AF62" s="17"/>
      <c r="AG62" s="62"/>
      <c r="AH62" s="79"/>
      <c r="AI62" s="59"/>
      <c r="AJ62" s="17"/>
      <c r="AK62" s="17"/>
      <c r="AL62" s="17"/>
      <c r="AM62" s="17"/>
      <c r="AN62" s="17" t="s">
        <v>154</v>
      </c>
      <c r="AO62" s="93" t="s">
        <v>155</v>
      </c>
      <c r="AP62" s="17">
        <v>261</v>
      </c>
      <c r="AQ62" s="17" t="s">
        <v>165</v>
      </c>
      <c r="AR62" s="58" t="s">
        <v>205</v>
      </c>
      <c r="AS62" s="17">
        <v>100</v>
      </c>
      <c r="AT62" s="17" t="s">
        <v>166</v>
      </c>
      <c r="AU62" s="20" t="s">
        <v>167</v>
      </c>
      <c r="AV62" s="17">
        <v>1</v>
      </c>
      <c r="AW62" s="60"/>
      <c r="AX62" s="60"/>
      <c r="AY62" s="60"/>
      <c r="AZ62" s="108"/>
      <c r="BA62" s="143"/>
      <c r="BB62" s="108"/>
      <c r="BC62" s="108"/>
      <c r="BD62" s="108"/>
      <c r="BE62" s="108"/>
      <c r="BF62" s="108"/>
      <c r="BG62" s="108"/>
      <c r="BH62" s="108"/>
      <c r="BI62" s="108"/>
      <c r="BJ62" s="108"/>
      <c r="BK62" s="108"/>
      <c r="BL62" s="108"/>
      <c r="BM62" s="108"/>
      <c r="BN62" s="108"/>
      <c r="BO62" s="108"/>
      <c r="BP62" s="108"/>
      <c r="BQ62" s="108"/>
    </row>
    <row r="63" spans="1:153" ht="41.25" hidden="1" customHeight="1" x14ac:dyDescent="0.25">
      <c r="A63" s="13" t="s">
        <v>371</v>
      </c>
      <c r="B63" s="13" t="s">
        <v>995</v>
      </c>
      <c r="C63" s="16" t="s">
        <v>548</v>
      </c>
      <c r="D63" s="11" t="s">
        <v>197</v>
      </c>
      <c r="E63" s="19" t="s">
        <v>77</v>
      </c>
      <c r="F63" s="19" t="s">
        <v>282</v>
      </c>
      <c r="G63" s="19" t="s">
        <v>80</v>
      </c>
      <c r="H63" s="19" t="s">
        <v>66</v>
      </c>
      <c r="I63" s="19"/>
      <c r="J63" s="19"/>
      <c r="K63" s="21">
        <f>SUM(L63:P63)</f>
        <v>226080</v>
      </c>
      <c r="L63" s="21">
        <v>16956</v>
      </c>
      <c r="M63" s="21">
        <v>16956</v>
      </c>
      <c r="N63" s="21">
        <v>0</v>
      </c>
      <c r="O63" s="21">
        <v>0</v>
      </c>
      <c r="P63" s="21">
        <v>192168</v>
      </c>
      <c r="Q63" s="22">
        <v>43009</v>
      </c>
      <c r="R63" s="165">
        <v>43070</v>
      </c>
      <c r="S63" s="182" t="s">
        <v>276</v>
      </c>
      <c r="T63" s="183">
        <v>43132</v>
      </c>
      <c r="U63" s="171">
        <v>2020</v>
      </c>
      <c r="V63" s="23"/>
      <c r="W63" s="23">
        <v>0</v>
      </c>
      <c r="X63" s="23">
        <v>60000</v>
      </c>
      <c r="Y63" s="23">
        <v>117168</v>
      </c>
      <c r="Z63" s="23">
        <v>15000</v>
      </c>
      <c r="AA63" s="23"/>
      <c r="AB63" s="244"/>
      <c r="AC63" s="60"/>
      <c r="AD63" s="59">
        <v>23</v>
      </c>
      <c r="AE63" s="20" t="s">
        <v>289</v>
      </c>
      <c r="AF63" s="17"/>
      <c r="AG63" s="62"/>
      <c r="AH63" s="79"/>
      <c r="AI63" s="59"/>
      <c r="AJ63" s="17"/>
      <c r="AK63" s="17"/>
      <c r="AL63" s="17"/>
      <c r="AM63" s="17"/>
      <c r="AN63" s="17" t="s">
        <v>154</v>
      </c>
      <c r="AO63" s="93" t="s">
        <v>155</v>
      </c>
      <c r="AP63" s="17">
        <v>34</v>
      </c>
      <c r="AQ63" s="17"/>
      <c r="AR63" s="20"/>
      <c r="AS63" s="17"/>
      <c r="AT63" s="17" t="s">
        <v>166</v>
      </c>
      <c r="AU63" s="20" t="s">
        <v>167</v>
      </c>
      <c r="AV63" s="17">
        <v>1</v>
      </c>
      <c r="AW63" s="118" t="s">
        <v>889</v>
      </c>
      <c r="AX63" s="118" t="s">
        <v>890</v>
      </c>
      <c r="AY63" s="118">
        <v>2</v>
      </c>
      <c r="AZ63" s="108"/>
      <c r="BA63" s="143"/>
      <c r="BB63" s="108"/>
      <c r="BC63" s="108"/>
      <c r="BD63" s="108"/>
      <c r="BE63" s="108"/>
      <c r="BF63" s="108"/>
      <c r="BG63" s="108"/>
      <c r="BH63" s="108"/>
      <c r="BI63" s="108"/>
      <c r="BJ63" s="108"/>
      <c r="BK63" s="108"/>
      <c r="BL63" s="108"/>
      <c r="BM63" s="108"/>
      <c r="BN63" s="108"/>
      <c r="BO63" s="108"/>
      <c r="BP63" s="108"/>
      <c r="BQ63" s="108"/>
    </row>
    <row r="64" spans="1:153" ht="44.25" hidden="1" customHeight="1" x14ac:dyDescent="0.25">
      <c r="A64" s="13" t="s">
        <v>372</v>
      </c>
      <c r="B64" s="13" t="s">
        <v>996</v>
      </c>
      <c r="C64" s="16" t="s">
        <v>891</v>
      </c>
      <c r="D64" s="11" t="s">
        <v>216</v>
      </c>
      <c r="E64" s="19" t="s">
        <v>77</v>
      </c>
      <c r="F64" s="19" t="s">
        <v>187</v>
      </c>
      <c r="G64" s="19" t="s">
        <v>80</v>
      </c>
      <c r="H64" s="19" t="s">
        <v>66</v>
      </c>
      <c r="I64" s="19"/>
      <c r="J64" s="19"/>
      <c r="K64" s="21">
        <f>L64+M64+P64</f>
        <v>312531.76470588235</v>
      </c>
      <c r="L64" s="21">
        <f>P64*15/85/2</f>
        <v>23439.882352941175</v>
      </c>
      <c r="M64" s="21">
        <f>L64</f>
        <v>23439.882352941175</v>
      </c>
      <c r="N64" s="21">
        <v>0</v>
      </c>
      <c r="O64" s="21">
        <v>0</v>
      </c>
      <c r="P64" s="21">
        <v>265652</v>
      </c>
      <c r="Q64" s="22">
        <v>43009</v>
      </c>
      <c r="R64" s="165">
        <v>43070</v>
      </c>
      <c r="S64" s="182" t="s">
        <v>276</v>
      </c>
      <c r="T64" s="183">
        <v>43132</v>
      </c>
      <c r="U64" s="171">
        <v>2020</v>
      </c>
      <c r="V64" s="23">
        <v>0</v>
      </c>
      <c r="W64" s="23">
        <v>0</v>
      </c>
      <c r="X64" s="23">
        <v>125000</v>
      </c>
      <c r="Y64" s="23">
        <v>125000</v>
      </c>
      <c r="Z64" s="23">
        <f>P64-X64-Y64</f>
        <v>15652</v>
      </c>
      <c r="AA64" s="23"/>
      <c r="AB64" s="244"/>
      <c r="AC64" s="60"/>
      <c r="AD64" s="59">
        <v>23</v>
      </c>
      <c r="AE64" s="20" t="s">
        <v>289</v>
      </c>
      <c r="AF64" s="17"/>
      <c r="AG64" s="62"/>
      <c r="AH64" s="79"/>
      <c r="AI64" s="59"/>
      <c r="AJ64" s="17"/>
      <c r="AK64" s="17"/>
      <c r="AL64" s="17"/>
      <c r="AM64" s="17"/>
      <c r="AN64" s="17" t="s">
        <v>154</v>
      </c>
      <c r="AO64" s="93" t="s">
        <v>155</v>
      </c>
      <c r="AP64" s="17">
        <v>245</v>
      </c>
      <c r="AQ64" s="17"/>
      <c r="AR64" s="20"/>
      <c r="AS64" s="79"/>
      <c r="AT64" s="17" t="s">
        <v>166</v>
      </c>
      <c r="AU64" s="20" t="s">
        <v>167</v>
      </c>
      <c r="AV64" s="17">
        <v>1</v>
      </c>
      <c r="AW64" s="118" t="s">
        <v>889</v>
      </c>
      <c r="AX64" s="118" t="s">
        <v>890</v>
      </c>
      <c r="AY64" s="118">
        <v>6</v>
      </c>
      <c r="AZ64" s="108"/>
      <c r="BA64" s="143"/>
      <c r="BB64" s="108"/>
      <c r="BC64" s="108"/>
      <c r="BD64" s="108"/>
      <c r="BE64" s="108"/>
      <c r="BF64" s="108"/>
      <c r="BG64" s="108"/>
      <c r="BH64" s="108"/>
      <c r="BI64" s="108"/>
      <c r="BJ64" s="108"/>
      <c r="BK64" s="108"/>
      <c r="BL64" s="108"/>
      <c r="BM64" s="108"/>
      <c r="BN64" s="108"/>
      <c r="BO64" s="108"/>
      <c r="BP64" s="108"/>
      <c r="BQ64" s="108"/>
    </row>
    <row r="65" spans="1:153" s="52" customFormat="1" ht="24.75" hidden="1" customHeight="1" thickBot="1" x14ac:dyDescent="0.3">
      <c r="A65" s="49" t="s">
        <v>313</v>
      </c>
      <c r="B65" s="50" t="s">
        <v>960</v>
      </c>
      <c r="C65" s="50" t="s">
        <v>319</v>
      </c>
      <c r="D65" s="55"/>
      <c r="E65" s="55"/>
      <c r="F65" s="55"/>
      <c r="G65" s="55"/>
      <c r="H65" s="55"/>
      <c r="I65" s="55"/>
      <c r="J65" s="55"/>
      <c r="K65" s="55"/>
      <c r="L65" s="55"/>
      <c r="M65" s="55"/>
      <c r="N65" s="55"/>
      <c r="O65" s="55"/>
      <c r="P65" s="55"/>
      <c r="Q65" s="57"/>
      <c r="R65" s="57"/>
      <c r="S65" s="190"/>
      <c r="T65" s="191"/>
      <c r="U65" s="55"/>
      <c r="V65" s="55"/>
      <c r="W65" s="55"/>
      <c r="X65" s="55"/>
      <c r="Y65" s="55"/>
      <c r="Z65" s="55"/>
      <c r="AA65" s="55"/>
      <c r="AB65" s="55"/>
      <c r="AC65" s="61"/>
      <c r="AD65" s="55"/>
      <c r="AE65" s="55"/>
      <c r="AF65" s="55"/>
      <c r="AG65" s="55"/>
      <c r="AH65" s="61"/>
      <c r="AI65" s="55"/>
      <c r="AJ65" s="55"/>
      <c r="AK65" s="55"/>
      <c r="AL65" s="55"/>
      <c r="AM65" s="55"/>
      <c r="AN65" s="51"/>
      <c r="AO65" s="51"/>
      <c r="AP65" s="51"/>
      <c r="AQ65" s="51"/>
      <c r="AR65" s="55"/>
      <c r="AS65" s="51"/>
      <c r="AT65" s="51"/>
      <c r="AU65" s="55"/>
      <c r="AV65" s="51"/>
      <c r="AW65" s="51"/>
      <c r="AX65" s="55"/>
      <c r="AY65" s="51"/>
      <c r="AZ65" s="64"/>
      <c r="BA65" s="143"/>
      <c r="BB65" s="64"/>
      <c r="BC65" s="64"/>
      <c r="BD65" s="64"/>
      <c r="BE65" s="64"/>
      <c r="BF65" s="64"/>
      <c r="BG65" s="64"/>
      <c r="BH65" s="64"/>
      <c r="BI65" s="64"/>
      <c r="BJ65" s="64"/>
      <c r="BK65" s="64"/>
      <c r="BL65" s="64"/>
      <c r="BM65" s="64"/>
      <c r="BN65" s="64"/>
      <c r="BO65" s="64"/>
      <c r="BP65" s="64"/>
      <c r="BQ65" s="64"/>
      <c r="BR65" s="64"/>
      <c r="BS65" s="64"/>
      <c r="BT65" s="64"/>
      <c r="BU65" s="64"/>
      <c r="BV65" s="64"/>
      <c r="BW65" s="64"/>
      <c r="BX65" s="64"/>
      <c r="BY65" s="64"/>
      <c r="BZ65" s="64"/>
      <c r="CA65" s="64"/>
      <c r="CB65" s="64"/>
      <c r="CC65" s="64"/>
      <c r="CD65" s="64"/>
      <c r="CE65" s="64"/>
      <c r="CF65" s="64"/>
      <c r="CG65" s="64"/>
      <c r="CH65" s="64"/>
      <c r="CI65" s="64"/>
      <c r="CJ65" s="64"/>
      <c r="CK65" s="64"/>
      <c r="CL65" s="64"/>
      <c r="CM65" s="64"/>
      <c r="CN65" s="64"/>
      <c r="CO65" s="64"/>
      <c r="CP65" s="64"/>
      <c r="CQ65" s="64"/>
      <c r="CR65" s="64"/>
      <c r="CS65" s="64"/>
      <c r="CT65" s="64"/>
      <c r="CU65" s="64"/>
      <c r="CV65" s="64"/>
      <c r="CW65" s="64"/>
      <c r="CX65" s="64"/>
      <c r="CY65" s="64"/>
      <c r="CZ65" s="64"/>
      <c r="DA65" s="64"/>
      <c r="DB65" s="64"/>
      <c r="DC65" s="64"/>
      <c r="DD65" s="64"/>
      <c r="DE65" s="64"/>
      <c r="DF65" s="64"/>
      <c r="DG65" s="64"/>
      <c r="DH65" s="64"/>
      <c r="DI65" s="64"/>
      <c r="DJ65" s="64"/>
      <c r="DK65" s="64"/>
      <c r="DL65" s="64"/>
      <c r="DM65" s="64"/>
      <c r="DN65" s="64"/>
      <c r="DO65" s="64"/>
      <c r="DP65" s="64"/>
      <c r="DQ65" s="64"/>
      <c r="DR65" s="64"/>
      <c r="DS65" s="64"/>
      <c r="DT65" s="64"/>
      <c r="DU65" s="64"/>
      <c r="DV65" s="64"/>
      <c r="DW65" s="64"/>
      <c r="DX65" s="64"/>
      <c r="DY65" s="64"/>
      <c r="DZ65" s="64"/>
      <c r="EA65" s="64"/>
      <c r="EB65" s="64"/>
      <c r="EC65" s="64"/>
      <c r="ED65" s="64"/>
      <c r="EE65" s="64"/>
      <c r="EF65" s="64"/>
      <c r="EG65" s="64"/>
      <c r="EH65" s="64"/>
      <c r="EI65" s="64"/>
      <c r="EJ65" s="64"/>
      <c r="EK65" s="64"/>
      <c r="EL65" s="64"/>
      <c r="EM65" s="64"/>
      <c r="EN65" s="64"/>
      <c r="EO65" s="64"/>
      <c r="EP65" s="64"/>
      <c r="EQ65" s="64"/>
      <c r="ER65" s="64"/>
      <c r="ES65" s="64"/>
      <c r="ET65" s="64"/>
      <c r="EU65" s="64"/>
      <c r="EV65" s="64"/>
      <c r="EW65" s="64"/>
    </row>
    <row r="66" spans="1:153" s="78" customFormat="1" ht="25.5" hidden="1" customHeight="1" x14ac:dyDescent="0.25">
      <c r="A66" s="41" t="s">
        <v>467</v>
      </c>
      <c r="B66" s="255" t="s">
        <v>960</v>
      </c>
      <c r="C66" s="26" t="s">
        <v>916</v>
      </c>
      <c r="D66" s="69"/>
      <c r="E66" s="69"/>
      <c r="F66" s="69"/>
      <c r="G66" s="69"/>
      <c r="H66" s="69"/>
      <c r="I66" s="69"/>
      <c r="J66" s="69"/>
      <c r="K66" s="69"/>
      <c r="L66" s="69"/>
      <c r="M66" s="69"/>
      <c r="N66" s="69"/>
      <c r="O66" s="69"/>
      <c r="P66" s="70"/>
      <c r="Q66" s="71"/>
      <c r="R66" s="72"/>
      <c r="S66" s="180"/>
      <c r="T66" s="181"/>
      <c r="U66" s="81"/>
      <c r="V66" s="73"/>
      <c r="W66" s="73"/>
      <c r="X66" s="73"/>
      <c r="Y66" s="73"/>
      <c r="Z66" s="73"/>
      <c r="AA66" s="73"/>
      <c r="AB66" s="243"/>
      <c r="AC66" s="76"/>
      <c r="AD66" s="77"/>
      <c r="AE66" s="74"/>
      <c r="AF66" s="74"/>
      <c r="AG66" s="75"/>
      <c r="AH66" s="76"/>
      <c r="AI66" s="77"/>
      <c r="AJ66" s="74"/>
      <c r="AK66" s="74"/>
      <c r="AL66" s="74"/>
      <c r="AM66" s="74"/>
      <c r="AN66" s="74"/>
      <c r="AO66" s="74"/>
      <c r="AP66" s="74"/>
      <c r="AQ66" s="74"/>
      <c r="AR66" s="74"/>
      <c r="AS66" s="74"/>
      <c r="AT66" s="74"/>
      <c r="AU66" s="74"/>
      <c r="AV66" s="74"/>
      <c r="AW66" s="74"/>
      <c r="AX66" s="74"/>
      <c r="AY66" s="74"/>
      <c r="AZ66" s="64"/>
      <c r="BA66" s="143"/>
      <c r="BB66" s="64"/>
      <c r="BC66" s="64"/>
      <c r="BD66" s="64"/>
      <c r="BE66" s="64"/>
      <c r="BF66" s="64"/>
      <c r="BG66" s="64"/>
      <c r="BH66" s="64"/>
      <c r="BI66" s="64"/>
      <c r="BJ66" s="64"/>
      <c r="BK66" s="64"/>
      <c r="BL66" s="64"/>
      <c r="BM66" s="64"/>
      <c r="BN66" s="64"/>
      <c r="BO66" s="64"/>
      <c r="BP66" s="64"/>
      <c r="BQ66" s="64"/>
      <c r="BR66" s="64"/>
      <c r="BS66" s="64"/>
      <c r="BT66" s="64"/>
      <c r="BU66" s="64"/>
      <c r="BV66" s="64"/>
      <c r="BW66" s="64"/>
      <c r="BX66" s="64"/>
      <c r="BY66" s="64"/>
      <c r="BZ66" s="64"/>
      <c r="CA66" s="64"/>
      <c r="CB66" s="64"/>
      <c r="CC66" s="64"/>
      <c r="CD66" s="64"/>
      <c r="CE66" s="64"/>
      <c r="CF66" s="64"/>
      <c r="CG66" s="64"/>
      <c r="CH66" s="64"/>
      <c r="CI66" s="64"/>
      <c r="CJ66" s="64"/>
      <c r="CK66" s="64"/>
      <c r="CL66" s="64"/>
      <c r="CM66" s="64"/>
      <c r="CN66" s="64"/>
      <c r="CO66" s="64"/>
      <c r="CP66" s="64"/>
      <c r="CQ66" s="64"/>
      <c r="CR66" s="64"/>
      <c r="CS66" s="64"/>
      <c r="CT66" s="64"/>
      <c r="CU66" s="64"/>
      <c r="CV66" s="64"/>
      <c r="CW66" s="64"/>
      <c r="CX66" s="64"/>
      <c r="CY66" s="64"/>
      <c r="CZ66" s="64"/>
      <c r="DA66" s="64"/>
      <c r="DB66" s="64"/>
      <c r="DC66" s="64"/>
      <c r="DD66" s="64"/>
      <c r="DE66" s="64"/>
      <c r="DF66" s="64"/>
      <c r="DG66" s="64"/>
      <c r="DH66" s="64"/>
      <c r="DI66" s="64"/>
      <c r="DJ66" s="64"/>
      <c r="DK66" s="64"/>
      <c r="DL66" s="64"/>
      <c r="DM66" s="64"/>
      <c r="DN66" s="64"/>
      <c r="DO66" s="64"/>
      <c r="DP66" s="64"/>
      <c r="DQ66" s="64"/>
      <c r="DR66" s="64"/>
      <c r="DS66" s="64"/>
      <c r="DT66" s="64"/>
      <c r="DU66" s="64"/>
      <c r="DV66" s="64"/>
      <c r="DW66" s="64"/>
      <c r="DX66" s="64"/>
      <c r="DY66" s="64"/>
      <c r="DZ66" s="64"/>
      <c r="EA66" s="64"/>
      <c r="EB66" s="64"/>
      <c r="EC66" s="64"/>
      <c r="ED66" s="64"/>
      <c r="EE66" s="64"/>
      <c r="EF66" s="64"/>
      <c r="EG66" s="64"/>
      <c r="EH66" s="64"/>
      <c r="EI66" s="64"/>
      <c r="EJ66" s="64"/>
      <c r="EK66" s="64"/>
      <c r="EL66" s="64"/>
      <c r="EM66" s="64"/>
      <c r="EN66" s="64"/>
      <c r="EO66" s="64"/>
      <c r="EP66" s="64"/>
      <c r="EQ66" s="64"/>
      <c r="ER66" s="64"/>
      <c r="ES66" s="64"/>
      <c r="ET66" s="64"/>
      <c r="EU66" s="64"/>
      <c r="EV66" s="64"/>
      <c r="EW66" s="64"/>
    </row>
    <row r="67" spans="1:153" ht="25.5" hidden="1" customHeight="1" x14ac:dyDescent="0.25">
      <c r="A67" s="27" t="s">
        <v>373</v>
      </c>
      <c r="B67" s="27" t="s">
        <v>997</v>
      </c>
      <c r="C67" s="45" t="s">
        <v>912</v>
      </c>
      <c r="D67" s="11" t="s">
        <v>214</v>
      </c>
      <c r="E67" s="19" t="s">
        <v>89</v>
      </c>
      <c r="F67" s="19" t="s">
        <v>903</v>
      </c>
      <c r="G67" s="239" t="s">
        <v>896</v>
      </c>
      <c r="H67" s="19" t="s">
        <v>66</v>
      </c>
      <c r="I67" s="19"/>
      <c r="J67" s="19"/>
      <c r="K67" s="21">
        <f>L67+M67+P67</f>
        <v>46877.647058823532</v>
      </c>
      <c r="L67" s="21">
        <f>M67</f>
        <v>3515.8235294117649</v>
      </c>
      <c r="M67" s="21">
        <f>7.5*P67/85</f>
        <v>3515.8235294117649</v>
      </c>
      <c r="N67" s="21"/>
      <c r="O67" s="21"/>
      <c r="P67" s="21">
        <v>39846</v>
      </c>
      <c r="Q67" s="22">
        <v>43159</v>
      </c>
      <c r="R67" s="165">
        <v>43205</v>
      </c>
      <c r="S67" s="240" t="s">
        <v>276</v>
      </c>
      <c r="T67" s="183">
        <v>43281</v>
      </c>
      <c r="U67" s="171">
        <v>2021</v>
      </c>
      <c r="V67" s="23"/>
      <c r="W67" s="23"/>
      <c r="X67" s="23">
        <v>8396.0025000000005</v>
      </c>
      <c r="Y67" s="23">
        <v>10200</v>
      </c>
      <c r="Z67" s="23">
        <v>12750</v>
      </c>
      <c r="AA67" s="23">
        <v>8500</v>
      </c>
      <c r="AB67" s="244"/>
      <c r="AC67" s="60"/>
      <c r="AD67" s="174">
        <v>47</v>
      </c>
      <c r="AE67" s="20" t="s">
        <v>264</v>
      </c>
      <c r="AF67" s="17"/>
      <c r="AG67" s="62"/>
      <c r="AH67" s="79"/>
      <c r="AI67" s="59"/>
      <c r="AJ67" s="17"/>
      <c r="AK67" s="17"/>
      <c r="AL67" s="17"/>
      <c r="AM67" s="17"/>
      <c r="AN67" s="17" t="s">
        <v>892</v>
      </c>
      <c r="AO67" s="20" t="s">
        <v>900</v>
      </c>
      <c r="AP67" s="82">
        <v>431</v>
      </c>
      <c r="AQ67" s="20"/>
      <c r="AR67" s="20"/>
      <c r="AS67" s="17"/>
      <c r="AT67" s="17"/>
      <c r="AU67" s="20"/>
      <c r="AV67" s="17"/>
      <c r="AW67" s="17"/>
      <c r="AX67" s="17"/>
      <c r="AY67" s="17"/>
      <c r="BA67" s="143"/>
    </row>
    <row r="68" spans="1:153" ht="25.5" hidden="1" customHeight="1" x14ac:dyDescent="0.25">
      <c r="A68" s="27" t="s">
        <v>374</v>
      </c>
      <c r="B68" s="27" t="s">
        <v>998</v>
      </c>
      <c r="C68" s="45" t="s">
        <v>899</v>
      </c>
      <c r="D68" s="11" t="s">
        <v>906</v>
      </c>
      <c r="E68" s="19" t="s">
        <v>89</v>
      </c>
      <c r="F68" s="19" t="s">
        <v>282</v>
      </c>
      <c r="G68" s="239" t="s">
        <v>896</v>
      </c>
      <c r="H68" s="19" t="s">
        <v>66</v>
      </c>
      <c r="I68" s="19"/>
      <c r="J68" s="19"/>
      <c r="K68" s="21">
        <f t="shared" ref="K68:K70" si="1">L68+M68+P68</f>
        <v>137798.82352941178</v>
      </c>
      <c r="L68" s="21">
        <f t="shared" ref="L68:L70" si="2">M68</f>
        <v>10334.911764705883</v>
      </c>
      <c r="M68" s="21">
        <f t="shared" ref="M68:M70" si="3">7.5*P68/85</f>
        <v>10334.911764705883</v>
      </c>
      <c r="N68" s="21"/>
      <c r="O68" s="21"/>
      <c r="P68" s="21">
        <v>117129</v>
      </c>
      <c r="Q68" s="22">
        <v>43159</v>
      </c>
      <c r="R68" s="165">
        <v>43205</v>
      </c>
      <c r="S68" s="240" t="s">
        <v>276</v>
      </c>
      <c r="T68" s="183">
        <v>43281</v>
      </c>
      <c r="U68" s="171">
        <v>2021</v>
      </c>
      <c r="V68" s="23"/>
      <c r="W68" s="23"/>
      <c r="X68" s="23">
        <v>39000</v>
      </c>
      <c r="Y68" s="23">
        <v>26000</v>
      </c>
      <c r="Z68" s="23">
        <v>26000</v>
      </c>
      <c r="AA68" s="23">
        <v>26129</v>
      </c>
      <c r="AB68" s="244"/>
      <c r="AC68" s="60"/>
      <c r="AD68" s="174">
        <v>47</v>
      </c>
      <c r="AE68" s="20" t="s">
        <v>264</v>
      </c>
      <c r="AF68" s="17"/>
      <c r="AG68" s="62"/>
      <c r="AH68" s="79"/>
      <c r="AI68" s="59"/>
      <c r="AJ68" s="17"/>
      <c r="AK68" s="17"/>
      <c r="AL68" s="17"/>
      <c r="AN68" s="17" t="s">
        <v>892</v>
      </c>
      <c r="AO68" s="20" t="s">
        <v>900</v>
      </c>
      <c r="AP68" s="20">
        <v>1177</v>
      </c>
      <c r="AQ68" s="20" t="s">
        <v>909</v>
      </c>
      <c r="AR68" s="20" t="s">
        <v>901</v>
      </c>
      <c r="AS68" s="20">
        <v>1</v>
      </c>
      <c r="AT68" s="17"/>
      <c r="AU68" s="20"/>
      <c r="AV68" s="17"/>
      <c r="AW68" s="17"/>
      <c r="AX68" s="17"/>
      <c r="AY68" s="17"/>
      <c r="BA68" s="143"/>
    </row>
    <row r="69" spans="1:153" ht="25.5" hidden="1" customHeight="1" x14ac:dyDescent="0.25">
      <c r="A69" s="27" t="s">
        <v>375</v>
      </c>
      <c r="B69" s="27" t="s">
        <v>999</v>
      </c>
      <c r="C69" s="45" t="s">
        <v>894</v>
      </c>
      <c r="D69" s="11" t="s">
        <v>907</v>
      </c>
      <c r="E69" s="19" t="s">
        <v>89</v>
      </c>
      <c r="F69" s="19" t="s">
        <v>895</v>
      </c>
      <c r="G69" s="239" t="s">
        <v>896</v>
      </c>
      <c r="H69" s="19" t="s">
        <v>66</v>
      </c>
      <c r="I69" s="19"/>
      <c r="J69" s="19"/>
      <c r="K69" s="21">
        <f t="shared" si="1"/>
        <v>190492.9411764706</v>
      </c>
      <c r="L69" s="21">
        <f t="shared" si="2"/>
        <v>14286.970588235294</v>
      </c>
      <c r="M69" s="21">
        <f t="shared" si="3"/>
        <v>14286.970588235294</v>
      </c>
      <c r="N69" s="21"/>
      <c r="O69" s="21"/>
      <c r="P69" s="21">
        <v>161919</v>
      </c>
      <c r="Q69" s="22">
        <v>43159</v>
      </c>
      <c r="R69" s="165">
        <v>43205</v>
      </c>
      <c r="S69" s="240" t="s">
        <v>276</v>
      </c>
      <c r="T69" s="183">
        <v>43281</v>
      </c>
      <c r="U69" s="171">
        <v>2021</v>
      </c>
      <c r="V69" s="23"/>
      <c r="W69" s="23"/>
      <c r="X69" s="23">
        <v>25000</v>
      </c>
      <c r="Y69" s="23">
        <v>60000</v>
      </c>
      <c r="Z69" s="23">
        <v>60000</v>
      </c>
      <c r="AA69" s="23">
        <v>16919</v>
      </c>
      <c r="AB69" s="244"/>
      <c r="AC69" s="60"/>
      <c r="AD69" s="174">
        <v>47</v>
      </c>
      <c r="AE69" s="20" t="s">
        <v>264</v>
      </c>
      <c r="AF69" s="17"/>
      <c r="AG69" s="62"/>
      <c r="AH69" s="79"/>
      <c r="AI69" s="59"/>
      <c r="AJ69" s="17"/>
      <c r="AK69" s="17"/>
      <c r="AL69" s="17"/>
      <c r="AM69" s="17"/>
      <c r="AN69" s="17" t="s">
        <v>892</v>
      </c>
      <c r="AO69" s="20" t="s">
        <v>897</v>
      </c>
      <c r="AP69" s="17">
        <v>1615</v>
      </c>
      <c r="AQ69" s="17"/>
      <c r="AR69" s="20"/>
      <c r="AS69" s="17"/>
      <c r="AT69" s="17"/>
      <c r="AU69" s="20"/>
      <c r="AV69" s="17"/>
      <c r="AW69" s="17"/>
      <c r="AX69" s="17"/>
      <c r="AY69" s="17"/>
      <c r="BA69" s="143"/>
    </row>
    <row r="70" spans="1:153" ht="25.5" hidden="1" customHeight="1" x14ac:dyDescent="0.25">
      <c r="A70" s="27" t="s">
        <v>376</v>
      </c>
      <c r="B70" s="27" t="s">
        <v>1000</v>
      </c>
      <c r="C70" s="45" t="s">
        <v>305</v>
      </c>
      <c r="D70" s="11" t="s">
        <v>479</v>
      </c>
      <c r="E70" s="19" t="s">
        <v>89</v>
      </c>
      <c r="F70" s="19" t="s">
        <v>306</v>
      </c>
      <c r="G70" s="239" t="s">
        <v>896</v>
      </c>
      <c r="H70" s="19" t="s">
        <v>66</v>
      </c>
      <c r="I70" s="19"/>
      <c r="J70" s="19"/>
      <c r="K70" s="21">
        <f t="shared" si="1"/>
        <v>121941.17647058824</v>
      </c>
      <c r="L70" s="21">
        <f t="shared" si="2"/>
        <v>9145.5882352941171</v>
      </c>
      <c r="M70" s="21">
        <f t="shared" si="3"/>
        <v>9145.5882352941171</v>
      </c>
      <c r="N70" s="21"/>
      <c r="O70" s="21"/>
      <c r="P70" s="21">
        <v>103650</v>
      </c>
      <c r="Q70" s="22">
        <v>43159</v>
      </c>
      <c r="R70" s="165">
        <v>43205</v>
      </c>
      <c r="S70" s="240" t="s">
        <v>276</v>
      </c>
      <c r="T70" s="183">
        <v>43281</v>
      </c>
      <c r="U70" s="171">
        <v>2022</v>
      </c>
      <c r="V70" s="23"/>
      <c r="W70" s="23"/>
      <c r="X70" s="23">
        <v>10000</v>
      </c>
      <c r="Y70" s="23">
        <v>40000</v>
      </c>
      <c r="Z70" s="23">
        <v>23650</v>
      </c>
      <c r="AA70" s="23">
        <v>20000</v>
      </c>
      <c r="AB70" s="244">
        <v>10000</v>
      </c>
      <c r="AC70" s="60"/>
      <c r="AD70" s="174">
        <v>47</v>
      </c>
      <c r="AE70" s="20" t="s">
        <v>264</v>
      </c>
      <c r="AG70" s="62"/>
      <c r="AH70" s="79"/>
      <c r="AI70" s="59"/>
      <c r="AJ70" s="17"/>
      <c r="AK70" s="17"/>
      <c r="AL70" s="17"/>
      <c r="AM70" s="17"/>
      <c r="AN70" s="20" t="s">
        <v>892</v>
      </c>
      <c r="AO70" s="20" t="s">
        <v>893</v>
      </c>
      <c r="AP70" s="17">
        <v>1024</v>
      </c>
      <c r="AQ70" s="79"/>
      <c r="AR70" s="20"/>
      <c r="AS70" s="17"/>
      <c r="AT70" s="17"/>
      <c r="AU70" s="20"/>
      <c r="AV70" s="17"/>
      <c r="AW70" s="17"/>
      <c r="AX70" s="17"/>
      <c r="AY70" s="17"/>
      <c r="BA70" s="143"/>
    </row>
    <row r="71" spans="1:153" s="78" customFormat="1" ht="25.5" hidden="1" customHeight="1" x14ac:dyDescent="0.25">
      <c r="A71" s="41" t="s">
        <v>914</v>
      </c>
      <c r="B71" s="255" t="s">
        <v>960</v>
      </c>
      <c r="C71" s="26" t="s">
        <v>918</v>
      </c>
      <c r="D71" s="69"/>
      <c r="E71" s="69"/>
      <c r="F71" s="69"/>
      <c r="G71" s="69"/>
      <c r="H71" s="69"/>
      <c r="I71" s="69"/>
      <c r="J71" s="69"/>
      <c r="K71" s="69"/>
      <c r="L71" s="69"/>
      <c r="M71" s="69"/>
      <c r="N71" s="69"/>
      <c r="O71" s="69"/>
      <c r="P71" s="70"/>
      <c r="Q71" s="71"/>
      <c r="R71" s="72"/>
      <c r="S71" s="180"/>
      <c r="T71" s="181"/>
      <c r="U71" s="81"/>
      <c r="V71" s="73"/>
      <c r="W71" s="73"/>
      <c r="X71" s="73"/>
      <c r="Y71" s="73"/>
      <c r="Z71" s="73"/>
      <c r="AA71" s="73"/>
      <c r="AB71" s="243"/>
      <c r="AC71" s="76"/>
      <c r="AD71" s="77"/>
      <c r="AE71" s="74"/>
      <c r="AF71" s="74"/>
      <c r="AG71" s="75"/>
      <c r="AH71" s="76"/>
      <c r="AI71" s="77"/>
      <c r="AJ71" s="74"/>
      <c r="AK71" s="74"/>
      <c r="AL71" s="74"/>
      <c r="AM71" s="74"/>
      <c r="AN71" s="74"/>
      <c r="AO71" s="74"/>
      <c r="AP71" s="74"/>
      <c r="AQ71" s="74"/>
      <c r="AR71" s="74"/>
      <c r="AS71" s="74"/>
      <c r="AT71" s="74"/>
      <c r="AU71" s="74"/>
      <c r="AV71" s="74"/>
      <c r="AW71" s="74"/>
      <c r="AX71" s="74"/>
      <c r="AY71" s="74"/>
      <c r="AZ71" s="64"/>
      <c r="BA71" s="143"/>
      <c r="BB71" s="64"/>
      <c r="BC71" s="64"/>
      <c r="BD71" s="64"/>
      <c r="BE71" s="64"/>
      <c r="BF71" s="64"/>
      <c r="BG71" s="64"/>
      <c r="BH71" s="64"/>
      <c r="BI71" s="64"/>
      <c r="BJ71" s="64"/>
      <c r="BK71" s="64"/>
      <c r="BL71" s="64"/>
      <c r="BM71" s="64"/>
      <c r="BN71" s="64"/>
      <c r="BO71" s="64"/>
      <c r="BP71" s="64"/>
      <c r="BQ71" s="64"/>
      <c r="BR71" s="64"/>
      <c r="BS71" s="64"/>
      <c r="BT71" s="64"/>
      <c r="BU71" s="64"/>
      <c r="BV71" s="64"/>
      <c r="BW71" s="64"/>
      <c r="BX71" s="64"/>
      <c r="BY71" s="64"/>
      <c r="BZ71" s="64"/>
      <c r="CA71" s="64"/>
      <c r="CB71" s="64"/>
      <c r="CC71" s="64"/>
      <c r="CD71" s="64"/>
      <c r="CE71" s="64"/>
      <c r="CF71" s="64"/>
      <c r="CG71" s="64"/>
      <c r="CH71" s="64"/>
      <c r="CI71" s="64"/>
      <c r="CJ71" s="64"/>
      <c r="CK71" s="64"/>
      <c r="CL71" s="64"/>
      <c r="CM71" s="64"/>
      <c r="CN71" s="64"/>
      <c r="CO71" s="64"/>
      <c r="CP71" s="64"/>
      <c r="CQ71" s="64"/>
      <c r="CR71" s="64"/>
      <c r="CS71" s="64"/>
      <c r="CT71" s="64"/>
      <c r="CU71" s="64"/>
      <c r="CV71" s="64"/>
      <c r="CW71" s="64"/>
      <c r="CX71" s="64"/>
      <c r="CY71" s="64"/>
      <c r="CZ71" s="64"/>
      <c r="DA71" s="64"/>
      <c r="DB71" s="64"/>
      <c r="DC71" s="64"/>
      <c r="DD71" s="64"/>
      <c r="DE71" s="64"/>
      <c r="DF71" s="64"/>
      <c r="DG71" s="64"/>
      <c r="DH71" s="64"/>
      <c r="DI71" s="64"/>
      <c r="DJ71" s="64"/>
      <c r="DK71" s="64"/>
      <c r="DL71" s="64"/>
      <c r="DM71" s="64"/>
      <c r="DN71" s="64"/>
      <c r="DO71" s="64"/>
      <c r="DP71" s="64"/>
      <c r="DQ71" s="64"/>
      <c r="DR71" s="64"/>
      <c r="DS71" s="64"/>
      <c r="DT71" s="64"/>
      <c r="DU71" s="64"/>
      <c r="DV71" s="64"/>
      <c r="DW71" s="64"/>
      <c r="DX71" s="64"/>
      <c r="DY71" s="64"/>
      <c r="DZ71" s="64"/>
      <c r="EA71" s="64"/>
      <c r="EB71" s="64"/>
      <c r="EC71" s="64"/>
      <c r="ED71" s="64"/>
      <c r="EE71" s="64"/>
      <c r="EF71" s="64"/>
      <c r="EG71" s="64"/>
      <c r="EH71" s="64"/>
      <c r="EI71" s="64"/>
      <c r="EJ71" s="64"/>
      <c r="EK71" s="64"/>
      <c r="EL71" s="64"/>
      <c r="EM71" s="64"/>
      <c r="EN71" s="64"/>
      <c r="EO71" s="64"/>
      <c r="EP71" s="64"/>
      <c r="EQ71" s="64"/>
      <c r="ER71" s="64"/>
      <c r="ES71" s="64"/>
      <c r="ET71" s="64"/>
      <c r="EU71" s="64"/>
      <c r="EV71" s="64"/>
      <c r="EW71" s="64"/>
    </row>
    <row r="72" spans="1:153" ht="25.5" hidden="1" customHeight="1" x14ac:dyDescent="0.25">
      <c r="A72" s="27" t="s">
        <v>920</v>
      </c>
      <c r="B72" s="27" t="s">
        <v>1001</v>
      </c>
      <c r="C72" s="45" t="s">
        <v>940</v>
      </c>
      <c r="D72" s="11" t="s">
        <v>944</v>
      </c>
      <c r="E72" s="19" t="s">
        <v>89</v>
      </c>
      <c r="F72" s="19" t="s">
        <v>282</v>
      </c>
      <c r="G72" s="239" t="s">
        <v>917</v>
      </c>
      <c r="H72" s="19" t="s">
        <v>66</v>
      </c>
      <c r="I72" s="19"/>
      <c r="J72" s="19"/>
      <c r="K72" s="21">
        <v>12312.235294117647</v>
      </c>
      <c r="L72" s="21">
        <v>923.4176470588236</v>
      </c>
      <c r="M72" s="21">
        <v>923.4176470588236</v>
      </c>
      <c r="N72" s="21">
        <v>0</v>
      </c>
      <c r="O72" s="21">
        <v>0</v>
      </c>
      <c r="P72" s="21">
        <v>10465.4</v>
      </c>
      <c r="Q72" s="22">
        <v>43190</v>
      </c>
      <c r="R72" s="22">
        <v>43221</v>
      </c>
      <c r="S72" s="240" t="s">
        <v>276</v>
      </c>
      <c r="T72" s="183">
        <v>43312</v>
      </c>
      <c r="U72" s="118">
        <v>2021</v>
      </c>
      <c r="V72" s="23"/>
      <c r="W72" s="23"/>
      <c r="X72" s="23">
        <v>1500</v>
      </c>
      <c r="Y72" s="23">
        <v>2500</v>
      </c>
      <c r="Z72" s="23">
        <v>2500</v>
      </c>
      <c r="AA72" s="23">
        <v>1032.33</v>
      </c>
      <c r="AB72" s="244">
        <v>0</v>
      </c>
      <c r="AC72" s="60"/>
      <c r="AD72" s="174">
        <v>47</v>
      </c>
      <c r="AE72" s="20" t="s">
        <v>264</v>
      </c>
      <c r="AF72" s="79"/>
      <c r="AG72" s="17"/>
      <c r="AH72" s="79"/>
      <c r="AI72" s="17"/>
      <c r="AJ72" s="17"/>
      <c r="AK72" s="17"/>
      <c r="AL72" s="17"/>
      <c r="AM72" s="17"/>
      <c r="AN72" s="20" t="s">
        <v>948</v>
      </c>
      <c r="AO72" s="20" t="s">
        <v>949</v>
      </c>
      <c r="AP72" s="17">
        <v>28</v>
      </c>
      <c r="AQ72" s="79"/>
      <c r="AR72" s="20"/>
      <c r="AS72" s="17"/>
      <c r="AT72" s="17"/>
      <c r="AU72" s="20"/>
      <c r="AV72" s="17"/>
      <c r="AW72" s="17"/>
      <c r="AX72" s="17"/>
      <c r="AY72" s="17"/>
      <c r="BA72" s="143"/>
    </row>
    <row r="73" spans="1:153" ht="25.5" hidden="1" customHeight="1" x14ac:dyDescent="0.25">
      <c r="A73" s="27" t="s">
        <v>921</v>
      </c>
      <c r="B73" s="27" t="s">
        <v>1002</v>
      </c>
      <c r="C73" s="45" t="s">
        <v>941</v>
      </c>
      <c r="D73" s="11" t="s">
        <v>214</v>
      </c>
      <c r="E73" s="19" t="s">
        <v>89</v>
      </c>
      <c r="F73" s="19" t="s">
        <v>945</v>
      </c>
      <c r="G73" s="239" t="s">
        <v>917</v>
      </c>
      <c r="H73" s="19" t="s">
        <v>66</v>
      </c>
      <c r="I73" s="19"/>
      <c r="J73" s="19"/>
      <c r="K73" s="21">
        <v>4317</v>
      </c>
      <c r="L73" s="21">
        <v>323.7</v>
      </c>
      <c r="M73" s="21">
        <v>323.7</v>
      </c>
      <c r="N73" s="21">
        <v>0</v>
      </c>
      <c r="O73" s="21">
        <v>0</v>
      </c>
      <c r="P73" s="21">
        <v>3669.6</v>
      </c>
      <c r="Q73" s="22">
        <v>43190</v>
      </c>
      <c r="R73" s="22">
        <v>43252</v>
      </c>
      <c r="S73" s="240" t="s">
        <v>276</v>
      </c>
      <c r="T73" s="183">
        <v>43373</v>
      </c>
      <c r="U73" s="118">
        <v>2021</v>
      </c>
      <c r="V73" s="23"/>
      <c r="W73" s="23"/>
      <c r="X73" s="23">
        <v>641</v>
      </c>
      <c r="Y73" s="23">
        <v>1225</v>
      </c>
      <c r="Z73" s="23">
        <v>1700</v>
      </c>
      <c r="AA73" s="23">
        <v>751</v>
      </c>
      <c r="AB73" s="244">
        <v>0</v>
      </c>
      <c r="AC73" s="60"/>
      <c r="AD73" s="174">
        <v>47</v>
      </c>
      <c r="AE73" s="20" t="s">
        <v>264</v>
      </c>
      <c r="AF73" s="79"/>
      <c r="AG73" s="17"/>
      <c r="AH73" s="79"/>
      <c r="AI73" s="17"/>
      <c r="AJ73" s="17"/>
      <c r="AK73" s="17"/>
      <c r="AL73" s="17"/>
      <c r="AM73" s="17"/>
      <c r="AN73" s="20" t="s">
        <v>948</v>
      </c>
      <c r="AO73" s="20" t="s">
        <v>949</v>
      </c>
      <c r="AP73" s="17">
        <v>9</v>
      </c>
      <c r="AQ73" s="79"/>
      <c r="AR73" s="20"/>
      <c r="AS73" s="17"/>
      <c r="AT73" s="17"/>
      <c r="AU73" s="20"/>
      <c r="AV73" s="17"/>
      <c r="AW73" s="17"/>
      <c r="AX73" s="17"/>
      <c r="AY73" s="17"/>
      <c r="BA73" s="143"/>
    </row>
    <row r="74" spans="1:153" ht="25.5" hidden="1" customHeight="1" x14ac:dyDescent="0.25">
      <c r="A74" s="27" t="s">
        <v>922</v>
      </c>
      <c r="B74" s="27" t="s">
        <v>1003</v>
      </c>
      <c r="C74" s="45" t="s">
        <v>942</v>
      </c>
      <c r="D74" s="11" t="s">
        <v>946</v>
      </c>
      <c r="E74" s="19" t="s">
        <v>89</v>
      </c>
      <c r="F74" s="19" t="s">
        <v>301</v>
      </c>
      <c r="G74" s="239" t="s">
        <v>917</v>
      </c>
      <c r="H74" s="19" t="s">
        <v>66</v>
      </c>
      <c r="I74" s="19"/>
      <c r="J74" s="19"/>
      <c r="K74" s="21">
        <v>10980</v>
      </c>
      <c r="L74" s="21">
        <v>823.5</v>
      </c>
      <c r="M74" s="21">
        <v>823.5</v>
      </c>
      <c r="N74" s="21">
        <v>0</v>
      </c>
      <c r="O74" s="21">
        <v>0</v>
      </c>
      <c r="P74" s="21">
        <v>9333</v>
      </c>
      <c r="Q74" s="22">
        <v>43190</v>
      </c>
      <c r="R74" s="22">
        <v>43252</v>
      </c>
      <c r="S74" s="240" t="s">
        <v>276</v>
      </c>
      <c r="T74" s="183">
        <v>43373</v>
      </c>
      <c r="U74" s="118">
        <v>2019</v>
      </c>
      <c r="V74" s="23"/>
      <c r="W74" s="23"/>
      <c r="X74" s="23">
        <v>3000</v>
      </c>
      <c r="Y74" s="23">
        <v>6333</v>
      </c>
      <c r="Z74" s="23"/>
      <c r="AA74" s="23"/>
      <c r="AB74" s="244"/>
      <c r="AC74" s="60"/>
      <c r="AD74" s="174">
        <v>47</v>
      </c>
      <c r="AE74" s="20" t="s">
        <v>264</v>
      </c>
      <c r="AF74" s="79"/>
      <c r="AG74" s="17"/>
      <c r="AH74" s="79"/>
      <c r="AI74" s="17"/>
      <c r="AJ74" s="17"/>
      <c r="AK74" s="17"/>
      <c r="AL74" s="17"/>
      <c r="AM74" s="17"/>
      <c r="AN74" s="20" t="s">
        <v>948</v>
      </c>
      <c r="AO74" s="20" t="s">
        <v>949</v>
      </c>
      <c r="AP74" s="17">
        <v>25</v>
      </c>
      <c r="AQ74" s="79"/>
      <c r="AR74" s="20"/>
      <c r="AS74" s="17"/>
      <c r="AT74" s="17"/>
      <c r="AU74" s="20"/>
      <c r="AV74" s="17"/>
      <c r="AW74" s="17"/>
      <c r="AX74" s="17"/>
      <c r="AY74" s="17"/>
      <c r="BA74" s="143"/>
    </row>
    <row r="75" spans="1:153" ht="25.5" hidden="1" customHeight="1" x14ac:dyDescent="0.25">
      <c r="A75" s="27" t="s">
        <v>923</v>
      </c>
      <c r="B75" s="27" t="s">
        <v>1004</v>
      </c>
      <c r="C75" s="45" t="s">
        <v>943</v>
      </c>
      <c r="D75" s="11" t="s">
        <v>947</v>
      </c>
      <c r="E75" s="19" t="s">
        <v>89</v>
      </c>
      <c r="F75" s="19" t="s">
        <v>291</v>
      </c>
      <c r="G75" s="239" t="s">
        <v>917</v>
      </c>
      <c r="H75" s="19" t="s">
        <v>66</v>
      </c>
      <c r="I75" s="19"/>
      <c r="J75" s="19"/>
      <c r="K75" s="21">
        <v>17152.939999999999</v>
      </c>
      <c r="L75" s="21">
        <v>1286.47</v>
      </c>
      <c r="M75" s="21">
        <v>1286.47</v>
      </c>
      <c r="N75" s="21">
        <v>0</v>
      </c>
      <c r="O75" s="21">
        <v>0</v>
      </c>
      <c r="P75" s="21">
        <v>14580</v>
      </c>
      <c r="Q75" s="22">
        <v>43190</v>
      </c>
      <c r="R75" s="22">
        <v>43344</v>
      </c>
      <c r="S75" s="240" t="s">
        <v>276</v>
      </c>
      <c r="T75" s="183">
        <v>43465</v>
      </c>
      <c r="U75" s="118">
        <v>2021</v>
      </c>
      <c r="V75" s="23"/>
      <c r="W75" s="23"/>
      <c r="X75" s="23"/>
      <c r="Y75" s="23">
        <v>4860</v>
      </c>
      <c r="Z75" s="23">
        <v>4860</v>
      </c>
      <c r="AA75" s="23">
        <v>4860</v>
      </c>
      <c r="AB75" s="244"/>
      <c r="AC75" s="60"/>
      <c r="AD75" s="174">
        <v>47</v>
      </c>
      <c r="AE75" s="20" t="s">
        <v>264</v>
      </c>
      <c r="AF75" s="79"/>
      <c r="AG75" s="17"/>
      <c r="AH75" s="79"/>
      <c r="AI75" s="17"/>
      <c r="AJ75" s="17"/>
      <c r="AK75" s="17"/>
      <c r="AL75" s="17"/>
      <c r="AM75" s="17"/>
      <c r="AN75" s="20" t="s">
        <v>948</v>
      </c>
      <c r="AO75" s="20" t="s">
        <v>949</v>
      </c>
      <c r="AP75" s="17">
        <v>38</v>
      </c>
      <c r="AQ75" s="79"/>
      <c r="AR75" s="20"/>
      <c r="AS75" s="17"/>
      <c r="AT75" s="17"/>
      <c r="AU75" s="20"/>
      <c r="AV75" s="17"/>
      <c r="AW75" s="17"/>
      <c r="AX75" s="17"/>
      <c r="AY75" s="17"/>
      <c r="BA75" s="143"/>
    </row>
    <row r="76" spans="1:153" s="78" customFormat="1" ht="25.5" customHeight="1" x14ac:dyDescent="0.25">
      <c r="A76" s="41" t="s">
        <v>915</v>
      </c>
      <c r="B76" s="41"/>
      <c r="C76" s="234" t="s">
        <v>919</v>
      </c>
      <c r="D76" s="235"/>
      <c r="E76" s="235"/>
      <c r="F76" s="235"/>
      <c r="G76" s="235"/>
      <c r="H76" s="235"/>
      <c r="I76" s="235"/>
      <c r="J76" s="235"/>
      <c r="K76" s="235"/>
      <c r="L76" s="235"/>
      <c r="M76" s="235"/>
      <c r="N76" s="235"/>
      <c r="O76" s="235"/>
      <c r="P76" s="235"/>
      <c r="Q76" s="84"/>
      <c r="R76" s="84"/>
      <c r="S76" s="180"/>
      <c r="T76" s="181"/>
      <c r="U76" s="236"/>
      <c r="V76" s="73"/>
      <c r="W76" s="73"/>
      <c r="X76" s="73"/>
      <c r="Y76" s="73"/>
      <c r="Z76" s="73"/>
      <c r="AA76" s="73"/>
      <c r="AB76" s="243"/>
      <c r="AC76" s="76"/>
      <c r="AD76" s="77"/>
      <c r="AE76" s="74"/>
      <c r="AF76" s="74"/>
      <c r="AG76" s="74"/>
      <c r="AH76" s="76"/>
      <c r="AI76" s="74"/>
      <c r="AJ76" s="74"/>
      <c r="AK76" s="74"/>
      <c r="AL76" s="74"/>
      <c r="AM76" s="74"/>
      <c r="AN76" s="74"/>
      <c r="AO76" s="74"/>
      <c r="AP76" s="74"/>
      <c r="AQ76" s="74"/>
      <c r="AR76" s="74"/>
      <c r="AS76" s="74"/>
      <c r="AT76" s="74"/>
      <c r="AU76" s="74"/>
      <c r="AV76" s="74"/>
      <c r="AW76" s="74"/>
      <c r="AX76" s="74"/>
      <c r="AY76" s="74"/>
      <c r="AZ76" s="64"/>
      <c r="BA76" s="143"/>
      <c r="BB76" s="64"/>
      <c r="BC76" s="64"/>
      <c r="BD76" s="64"/>
      <c r="BE76" s="64"/>
      <c r="BF76" s="64"/>
      <c r="BG76" s="64"/>
      <c r="BH76" s="64"/>
      <c r="BI76" s="64"/>
      <c r="BJ76" s="64"/>
      <c r="BK76" s="64"/>
      <c r="BL76" s="64"/>
      <c r="BM76" s="64"/>
      <c r="BN76" s="64"/>
      <c r="BO76" s="64"/>
      <c r="BP76" s="64"/>
      <c r="BQ76" s="64"/>
      <c r="BR76" s="64"/>
      <c r="BS76" s="64"/>
      <c r="BT76" s="64"/>
      <c r="BU76" s="64"/>
      <c r="BV76" s="64"/>
      <c r="BW76" s="64"/>
      <c r="BX76" s="64"/>
      <c r="BY76" s="64"/>
      <c r="BZ76" s="64"/>
      <c r="CA76" s="64"/>
      <c r="CB76" s="64"/>
      <c r="CC76" s="64"/>
      <c r="CD76" s="64"/>
      <c r="CE76" s="64"/>
      <c r="CF76" s="64"/>
      <c r="CG76" s="64"/>
      <c r="CH76" s="64"/>
      <c r="CI76" s="64"/>
      <c r="CJ76" s="64"/>
      <c r="CK76" s="64"/>
      <c r="CL76" s="64"/>
      <c r="CM76" s="64"/>
      <c r="CN76" s="64"/>
      <c r="CO76" s="64"/>
      <c r="CP76" s="64"/>
      <c r="CQ76" s="64"/>
      <c r="CR76" s="64"/>
      <c r="CS76" s="64"/>
      <c r="CT76" s="64"/>
      <c r="CU76" s="64"/>
      <c r="CV76" s="64"/>
      <c r="CW76" s="64"/>
      <c r="CX76" s="64"/>
      <c r="CY76" s="64"/>
      <c r="CZ76" s="64"/>
      <c r="DA76" s="64"/>
      <c r="DB76" s="64"/>
      <c r="DC76" s="64"/>
      <c r="DD76" s="64"/>
      <c r="DE76" s="64"/>
      <c r="DF76" s="64"/>
      <c r="DG76" s="64"/>
      <c r="DH76" s="64"/>
      <c r="DI76" s="64"/>
      <c r="DJ76" s="64"/>
      <c r="DK76" s="64"/>
      <c r="DL76" s="64"/>
      <c r="DM76" s="64"/>
      <c r="DN76" s="64"/>
      <c r="DO76" s="64"/>
      <c r="DP76" s="64"/>
      <c r="DQ76" s="64"/>
      <c r="DR76" s="64"/>
      <c r="DS76" s="64"/>
      <c r="DT76" s="64"/>
      <c r="DU76" s="64"/>
      <c r="DV76" s="64"/>
      <c r="DW76" s="64"/>
      <c r="DX76" s="64"/>
      <c r="DY76" s="64"/>
      <c r="DZ76" s="64"/>
      <c r="EA76" s="64"/>
      <c r="EB76" s="64"/>
      <c r="EC76" s="64"/>
      <c r="ED76" s="64"/>
      <c r="EE76" s="64"/>
      <c r="EF76" s="64"/>
      <c r="EG76" s="64"/>
      <c r="EH76" s="64"/>
      <c r="EI76" s="64"/>
      <c r="EJ76" s="64"/>
      <c r="EK76" s="64"/>
      <c r="EL76" s="64"/>
      <c r="EM76" s="64"/>
      <c r="EN76" s="64"/>
      <c r="EO76" s="64"/>
      <c r="EP76" s="64"/>
      <c r="EQ76" s="64"/>
      <c r="ER76" s="64"/>
      <c r="ES76" s="64"/>
      <c r="ET76" s="64"/>
      <c r="EU76" s="64"/>
      <c r="EV76" s="64"/>
      <c r="EW76" s="64"/>
    </row>
    <row r="77" spans="1:153" s="269" customFormat="1" ht="25.5" customHeight="1" x14ac:dyDescent="0.25">
      <c r="A77" s="280" t="s">
        <v>1091</v>
      </c>
      <c r="B77" s="277" t="s">
        <v>1108</v>
      </c>
      <c r="C77" s="279" t="s">
        <v>1049</v>
      </c>
      <c r="D77" s="271" t="s">
        <v>214</v>
      </c>
      <c r="E77" s="271" t="s">
        <v>89</v>
      </c>
      <c r="F77" s="271" t="s">
        <v>945</v>
      </c>
      <c r="G77" s="271" t="s">
        <v>446</v>
      </c>
      <c r="H77" s="271" t="s">
        <v>66</v>
      </c>
      <c r="I77" s="271"/>
      <c r="J77" s="271"/>
      <c r="K77" s="260">
        <f>SUM(L77:P77)</f>
        <v>33913.85</v>
      </c>
      <c r="L77" s="260">
        <v>2543.5300000000002</v>
      </c>
      <c r="M77" s="260">
        <v>2543.5300000000002</v>
      </c>
      <c r="N77" s="260">
        <v>0</v>
      </c>
      <c r="O77" s="260">
        <v>0</v>
      </c>
      <c r="P77" s="260">
        <v>28826.79</v>
      </c>
      <c r="Q77" s="272">
        <v>43312</v>
      </c>
      <c r="R77" s="272">
        <v>43374</v>
      </c>
      <c r="S77" s="276" t="s">
        <v>276</v>
      </c>
      <c r="T77" s="274">
        <v>43465</v>
      </c>
      <c r="U77" s="284">
        <v>2020</v>
      </c>
      <c r="V77" s="260"/>
      <c r="W77" s="260"/>
      <c r="X77" s="260"/>
      <c r="Y77" s="260">
        <f>P77/17*12</f>
        <v>20348.322352941177</v>
      </c>
      <c r="Z77" s="260">
        <f>P77-Y77</f>
        <v>8478.4676470588238</v>
      </c>
      <c r="AA77" s="260"/>
      <c r="AB77" s="275"/>
      <c r="AC77" s="267"/>
      <c r="AD77" s="268">
        <v>27</v>
      </c>
      <c r="AE77" s="262" t="s">
        <v>1050</v>
      </c>
      <c r="AF77" s="261"/>
      <c r="AG77" s="261"/>
      <c r="AH77" s="267"/>
      <c r="AI77" s="261"/>
      <c r="AJ77" s="261"/>
      <c r="AK77" s="261"/>
      <c r="AL77" s="261"/>
      <c r="AM77" s="261"/>
      <c r="AN77" s="261" t="s">
        <v>168</v>
      </c>
      <c r="AO77" s="262" t="s">
        <v>1051</v>
      </c>
      <c r="AP77" s="261">
        <v>2500</v>
      </c>
      <c r="AQ77" s="261" t="s">
        <v>169</v>
      </c>
      <c r="AR77" s="262" t="s">
        <v>1052</v>
      </c>
      <c r="AS77" s="261">
        <v>1</v>
      </c>
      <c r="AT77" s="261"/>
      <c r="AU77" s="261"/>
      <c r="AV77" s="261"/>
      <c r="AW77" s="261"/>
      <c r="AX77" s="261"/>
      <c r="AY77" s="261"/>
      <c r="BA77" s="270"/>
    </row>
    <row r="78" spans="1:153" s="269" customFormat="1" ht="25.5" customHeight="1" x14ac:dyDescent="0.25">
      <c r="A78" s="280" t="s">
        <v>1094</v>
      </c>
      <c r="B78" s="277" t="s">
        <v>1109</v>
      </c>
      <c r="C78" s="278" t="s">
        <v>1053</v>
      </c>
      <c r="D78" s="271" t="s">
        <v>1054</v>
      </c>
      <c r="E78" s="271" t="s">
        <v>89</v>
      </c>
      <c r="F78" s="271" t="s">
        <v>945</v>
      </c>
      <c r="G78" s="271" t="s">
        <v>446</v>
      </c>
      <c r="H78" s="271" t="s">
        <v>66</v>
      </c>
      <c r="I78" s="271"/>
      <c r="J78" s="271"/>
      <c r="K78" s="260">
        <f t="shared" ref="K78:K93" si="4">SUM(L78:P78)</f>
        <v>34079.07</v>
      </c>
      <c r="L78" s="260"/>
      <c r="M78" s="260">
        <v>2555.9299999999998</v>
      </c>
      <c r="N78" s="260">
        <v>2555.9299999999998</v>
      </c>
      <c r="O78" s="260"/>
      <c r="P78" s="260">
        <v>28967.21</v>
      </c>
      <c r="Q78" s="272">
        <v>43312</v>
      </c>
      <c r="R78" s="272">
        <v>43344</v>
      </c>
      <c r="S78" s="273" t="s">
        <v>276</v>
      </c>
      <c r="T78" s="274">
        <v>43434</v>
      </c>
      <c r="U78" s="284">
        <v>2019</v>
      </c>
      <c r="V78" s="260"/>
      <c r="W78" s="260"/>
      <c r="X78" s="260">
        <f>P78/6</f>
        <v>4827.8683333333329</v>
      </c>
      <c r="Y78" s="260">
        <f>P78-X78</f>
        <v>24139.341666666667</v>
      </c>
      <c r="Z78" s="260"/>
      <c r="AA78" s="260"/>
      <c r="AB78" s="275"/>
      <c r="AC78" s="267"/>
      <c r="AD78" s="268">
        <v>27</v>
      </c>
      <c r="AE78" s="262" t="s">
        <v>1050</v>
      </c>
      <c r="AF78" s="261"/>
      <c r="AG78" s="261"/>
      <c r="AH78" s="267"/>
      <c r="AI78" s="261"/>
      <c r="AJ78" s="261"/>
      <c r="AK78" s="261"/>
      <c r="AL78" s="261"/>
      <c r="AM78" s="261"/>
      <c r="AN78" s="261" t="s">
        <v>168</v>
      </c>
      <c r="AO78" s="262" t="s">
        <v>1051</v>
      </c>
      <c r="AP78" s="261">
        <v>3700</v>
      </c>
      <c r="AQ78" s="261" t="s">
        <v>169</v>
      </c>
      <c r="AR78" s="262" t="s">
        <v>1052</v>
      </c>
      <c r="AS78" s="261">
        <v>1</v>
      </c>
      <c r="AT78" s="261"/>
      <c r="AU78" s="261"/>
      <c r="AV78" s="261"/>
      <c r="AW78" s="261"/>
      <c r="AX78" s="261"/>
      <c r="AY78" s="261"/>
      <c r="BA78" s="270"/>
    </row>
    <row r="79" spans="1:153" s="269" customFormat="1" ht="25.5" customHeight="1" x14ac:dyDescent="0.25">
      <c r="A79" s="280" t="s">
        <v>1093</v>
      </c>
      <c r="B79" s="277" t="s">
        <v>1110</v>
      </c>
      <c r="C79" s="278" t="s">
        <v>1055</v>
      </c>
      <c r="D79" s="271" t="s">
        <v>1056</v>
      </c>
      <c r="E79" s="271" t="s">
        <v>89</v>
      </c>
      <c r="F79" s="271" t="s">
        <v>1060</v>
      </c>
      <c r="G79" s="271" t="s">
        <v>446</v>
      </c>
      <c r="H79" s="271" t="s">
        <v>66</v>
      </c>
      <c r="I79" s="271"/>
      <c r="J79" s="271"/>
      <c r="K79" s="260">
        <f t="shared" si="4"/>
        <v>178381.68000000002</v>
      </c>
      <c r="L79" s="260">
        <v>13378.64</v>
      </c>
      <c r="M79" s="260">
        <v>13378.62</v>
      </c>
      <c r="N79" s="260"/>
      <c r="O79" s="260"/>
      <c r="P79" s="260">
        <v>151624.42000000001</v>
      </c>
      <c r="Q79" s="272">
        <v>43312</v>
      </c>
      <c r="R79" s="272">
        <v>43371</v>
      </c>
      <c r="S79" s="273" t="s">
        <v>276</v>
      </c>
      <c r="T79" s="274">
        <v>43434</v>
      </c>
      <c r="U79" s="284">
        <v>2020</v>
      </c>
      <c r="V79" s="260"/>
      <c r="W79" s="260"/>
      <c r="X79" s="260">
        <f>P79/24</f>
        <v>6317.6841666666669</v>
      </c>
      <c r="Y79" s="260">
        <f>X79*12</f>
        <v>75812.210000000006</v>
      </c>
      <c r="Z79" s="260">
        <f>P79-X79-Y79</f>
        <v>69494.525833333333</v>
      </c>
      <c r="AA79" s="260"/>
      <c r="AB79" s="275"/>
      <c r="AC79" s="267"/>
      <c r="AD79" s="268">
        <v>27</v>
      </c>
      <c r="AE79" s="262" t="s">
        <v>1050</v>
      </c>
      <c r="AF79" s="261"/>
      <c r="AG79" s="261"/>
      <c r="AH79" s="267"/>
      <c r="AI79" s="261"/>
      <c r="AJ79" s="261"/>
      <c r="AK79" s="261"/>
      <c r="AL79" s="261"/>
      <c r="AM79" s="261"/>
      <c r="AN79" s="261" t="s">
        <v>168</v>
      </c>
      <c r="AO79" s="262" t="s">
        <v>1051</v>
      </c>
      <c r="AP79" s="261">
        <v>16488</v>
      </c>
      <c r="AQ79" s="261" t="s">
        <v>169</v>
      </c>
      <c r="AR79" s="262" t="s">
        <v>1052</v>
      </c>
      <c r="AS79" s="261">
        <v>5</v>
      </c>
      <c r="AT79" s="261"/>
      <c r="AU79" s="261"/>
      <c r="AV79" s="261"/>
      <c r="AW79" s="261"/>
      <c r="AX79" s="261"/>
      <c r="AY79" s="261"/>
      <c r="BA79" s="270"/>
    </row>
    <row r="80" spans="1:153" s="269" customFormat="1" ht="25.5" customHeight="1" x14ac:dyDescent="0.25">
      <c r="A80" s="280" t="s">
        <v>1095</v>
      </c>
      <c r="B80" s="277" t="s">
        <v>1111</v>
      </c>
      <c r="C80" s="278" t="s">
        <v>1058</v>
      </c>
      <c r="D80" s="271" t="s">
        <v>1059</v>
      </c>
      <c r="E80" s="271" t="s">
        <v>89</v>
      </c>
      <c r="F80" s="271" t="s">
        <v>1060</v>
      </c>
      <c r="G80" s="271" t="s">
        <v>446</v>
      </c>
      <c r="H80" s="271" t="s">
        <v>66</v>
      </c>
      <c r="I80" s="271"/>
      <c r="J80" s="271"/>
      <c r="K80" s="260">
        <f t="shared" si="4"/>
        <v>24189.1</v>
      </c>
      <c r="L80" s="260"/>
      <c r="M80" s="260">
        <v>1814.18</v>
      </c>
      <c r="N80" s="260">
        <v>1814.19</v>
      </c>
      <c r="O80" s="260"/>
      <c r="P80" s="260">
        <v>20560.73</v>
      </c>
      <c r="Q80" s="272">
        <v>43312</v>
      </c>
      <c r="R80" s="272">
        <v>43371</v>
      </c>
      <c r="S80" s="273" t="s">
        <v>276</v>
      </c>
      <c r="T80" s="274">
        <v>43434</v>
      </c>
      <c r="U80" s="284">
        <v>2019</v>
      </c>
      <c r="V80" s="260"/>
      <c r="W80" s="260"/>
      <c r="X80" s="260">
        <f>P80/12</f>
        <v>1713.3941666666667</v>
      </c>
      <c r="Y80" s="260">
        <f>P80-X80</f>
        <v>18847.335833333334</v>
      </c>
      <c r="Z80" s="260"/>
      <c r="AA80" s="260"/>
      <c r="AB80" s="275"/>
      <c r="AC80" s="267"/>
      <c r="AD80" s="268">
        <v>27</v>
      </c>
      <c r="AE80" s="262" t="s">
        <v>1050</v>
      </c>
      <c r="AF80" s="261"/>
      <c r="AG80" s="261"/>
      <c r="AH80" s="267"/>
      <c r="AI80" s="261"/>
      <c r="AJ80" s="261"/>
      <c r="AK80" s="261"/>
      <c r="AL80" s="261"/>
      <c r="AM80" s="261"/>
      <c r="AN80" s="261" t="s">
        <v>168</v>
      </c>
      <c r="AO80" s="262" t="s">
        <v>1051</v>
      </c>
      <c r="AP80" s="261">
        <v>2513</v>
      </c>
      <c r="AQ80" s="261" t="s">
        <v>169</v>
      </c>
      <c r="AR80" s="262" t="s">
        <v>1052</v>
      </c>
      <c r="AS80" s="261">
        <v>1</v>
      </c>
      <c r="AT80" s="261"/>
      <c r="AU80" s="261"/>
      <c r="AV80" s="261"/>
      <c r="AW80" s="261"/>
      <c r="AX80" s="261"/>
      <c r="AY80" s="261"/>
      <c r="BA80" s="270"/>
    </row>
    <row r="81" spans="1:153" s="269" customFormat="1" ht="25.5" customHeight="1" x14ac:dyDescent="0.25">
      <c r="A81" s="280" t="s">
        <v>1092</v>
      </c>
      <c r="B81" s="277" t="s">
        <v>1112</v>
      </c>
      <c r="C81" s="278" t="s">
        <v>1061</v>
      </c>
      <c r="D81" s="271" t="s">
        <v>1062</v>
      </c>
      <c r="E81" s="271" t="s">
        <v>89</v>
      </c>
      <c r="F81" s="271" t="s">
        <v>1060</v>
      </c>
      <c r="G81" s="271" t="s">
        <v>446</v>
      </c>
      <c r="H81" s="271" t="s">
        <v>66</v>
      </c>
      <c r="I81" s="271"/>
      <c r="J81" s="271"/>
      <c r="K81" s="260">
        <f t="shared" si="4"/>
        <v>23626.350000000002</v>
      </c>
      <c r="L81" s="260"/>
      <c r="M81" s="260">
        <v>1771.97</v>
      </c>
      <c r="N81" s="260">
        <v>1771.98</v>
      </c>
      <c r="O81" s="260"/>
      <c r="P81" s="260">
        <v>20082.400000000001</v>
      </c>
      <c r="Q81" s="272">
        <v>43312</v>
      </c>
      <c r="R81" s="272">
        <v>43371</v>
      </c>
      <c r="S81" s="273" t="s">
        <v>276</v>
      </c>
      <c r="T81" s="274">
        <v>43434</v>
      </c>
      <c r="U81" s="284">
        <v>2019</v>
      </c>
      <c r="V81" s="260"/>
      <c r="W81" s="260"/>
      <c r="X81" s="260">
        <f>P81/12</f>
        <v>1673.5333333333335</v>
      </c>
      <c r="Y81" s="260">
        <f>P81-X81</f>
        <v>18408.866666666669</v>
      </c>
      <c r="Z81" s="260"/>
      <c r="AA81" s="260"/>
      <c r="AB81" s="275"/>
      <c r="AC81" s="267"/>
      <c r="AD81" s="268">
        <v>27</v>
      </c>
      <c r="AE81" s="262" t="s">
        <v>1050</v>
      </c>
      <c r="AF81" s="261"/>
      <c r="AG81" s="261"/>
      <c r="AH81" s="267"/>
      <c r="AI81" s="261"/>
      <c r="AJ81" s="261"/>
      <c r="AK81" s="261"/>
      <c r="AL81" s="261"/>
      <c r="AM81" s="261"/>
      <c r="AN81" s="261" t="s">
        <v>168</v>
      </c>
      <c r="AO81" s="262" t="s">
        <v>1051</v>
      </c>
      <c r="AP81" s="261">
        <v>2472</v>
      </c>
      <c r="AQ81" s="261" t="s">
        <v>169</v>
      </c>
      <c r="AR81" s="262" t="s">
        <v>1052</v>
      </c>
      <c r="AS81" s="261">
        <v>1</v>
      </c>
      <c r="AT81" s="261"/>
      <c r="AU81" s="261"/>
      <c r="AV81" s="261"/>
      <c r="AW81" s="261"/>
      <c r="AX81" s="261"/>
      <c r="AY81" s="261"/>
      <c r="BA81" s="270"/>
    </row>
    <row r="82" spans="1:153" s="269" customFormat="1" ht="25.5" customHeight="1" x14ac:dyDescent="0.25">
      <c r="A82" s="280" t="s">
        <v>1096</v>
      </c>
      <c r="B82" s="277" t="s">
        <v>1113</v>
      </c>
      <c r="C82" s="278" t="s">
        <v>1063</v>
      </c>
      <c r="D82" s="271" t="s">
        <v>1064</v>
      </c>
      <c r="E82" s="271" t="s">
        <v>89</v>
      </c>
      <c r="F82" s="271" t="s">
        <v>1060</v>
      </c>
      <c r="G82" s="271" t="s">
        <v>446</v>
      </c>
      <c r="H82" s="271" t="s">
        <v>66</v>
      </c>
      <c r="I82" s="271"/>
      <c r="J82" s="271"/>
      <c r="K82" s="260">
        <f t="shared" si="4"/>
        <v>14262.54</v>
      </c>
      <c r="L82" s="260"/>
      <c r="M82" s="260">
        <v>1069.69</v>
      </c>
      <c r="N82" s="260">
        <v>1069.7</v>
      </c>
      <c r="O82" s="260"/>
      <c r="P82" s="260">
        <v>12123.15</v>
      </c>
      <c r="Q82" s="272">
        <v>43312</v>
      </c>
      <c r="R82" s="272">
        <v>43371</v>
      </c>
      <c r="S82" s="273" t="s">
        <v>276</v>
      </c>
      <c r="T82" s="274">
        <v>43434</v>
      </c>
      <c r="U82" s="284">
        <v>2019</v>
      </c>
      <c r="V82" s="260"/>
      <c r="W82" s="260"/>
      <c r="X82" s="260">
        <f>P82/12</f>
        <v>1010.2624999999999</v>
      </c>
      <c r="Y82" s="260">
        <f>P82-X82</f>
        <v>11112.887499999999</v>
      </c>
      <c r="Z82" s="260"/>
      <c r="AA82" s="260"/>
      <c r="AB82" s="275"/>
      <c r="AC82" s="267"/>
      <c r="AD82" s="268">
        <v>27</v>
      </c>
      <c r="AE82" s="262" t="s">
        <v>1050</v>
      </c>
      <c r="AF82" s="261"/>
      <c r="AG82" s="261"/>
      <c r="AH82" s="267"/>
      <c r="AI82" s="261"/>
      <c r="AJ82" s="261"/>
      <c r="AK82" s="261"/>
      <c r="AL82" s="261"/>
      <c r="AM82" s="261"/>
      <c r="AN82" s="261" t="s">
        <v>168</v>
      </c>
      <c r="AO82" s="262" t="s">
        <v>1051</v>
      </c>
      <c r="AP82" s="261">
        <v>1409</v>
      </c>
      <c r="AQ82" s="261" t="s">
        <v>169</v>
      </c>
      <c r="AR82" s="262" t="s">
        <v>1052</v>
      </c>
      <c r="AS82" s="261">
        <v>1</v>
      </c>
      <c r="AT82" s="261"/>
      <c r="AU82" s="261"/>
      <c r="AV82" s="261"/>
      <c r="AW82" s="261"/>
      <c r="AX82" s="261"/>
      <c r="AY82" s="261"/>
      <c r="BA82" s="270"/>
    </row>
    <row r="83" spans="1:153" s="269" customFormat="1" ht="25.5" customHeight="1" x14ac:dyDescent="0.25">
      <c r="A83" s="280" t="s">
        <v>1097</v>
      </c>
      <c r="B83" s="277" t="s">
        <v>1114</v>
      </c>
      <c r="C83" s="278" t="s">
        <v>1065</v>
      </c>
      <c r="D83" s="271" t="s">
        <v>1066</v>
      </c>
      <c r="E83" s="271" t="s">
        <v>89</v>
      </c>
      <c r="F83" s="271" t="s">
        <v>1060</v>
      </c>
      <c r="G83" s="271" t="s">
        <v>446</v>
      </c>
      <c r="H83" s="271" t="s">
        <v>66</v>
      </c>
      <c r="I83" s="271"/>
      <c r="J83" s="271"/>
      <c r="K83" s="260">
        <f t="shared" si="4"/>
        <v>21476.829999999998</v>
      </c>
      <c r="L83" s="260"/>
      <c r="M83" s="260">
        <v>1610.76</v>
      </c>
      <c r="N83" s="260">
        <v>1610.77</v>
      </c>
      <c r="O83" s="260"/>
      <c r="P83" s="260">
        <v>18255.3</v>
      </c>
      <c r="Q83" s="272">
        <v>43312</v>
      </c>
      <c r="R83" s="272">
        <v>43371</v>
      </c>
      <c r="S83" s="273" t="s">
        <v>276</v>
      </c>
      <c r="T83" s="274">
        <v>43434</v>
      </c>
      <c r="U83" s="284">
        <v>2019</v>
      </c>
      <c r="V83" s="260"/>
      <c r="W83" s="260"/>
      <c r="X83" s="260">
        <f>P83/12</f>
        <v>1521.2749999999999</v>
      </c>
      <c r="Y83" s="260">
        <f>P83-X83</f>
        <v>16734.024999999998</v>
      </c>
      <c r="Z83" s="260"/>
      <c r="AA83" s="260"/>
      <c r="AB83" s="275"/>
      <c r="AC83" s="267"/>
      <c r="AD83" s="268">
        <v>27</v>
      </c>
      <c r="AE83" s="262" t="s">
        <v>1050</v>
      </c>
      <c r="AF83" s="261"/>
      <c r="AG83" s="261"/>
      <c r="AH83" s="267"/>
      <c r="AI83" s="261"/>
      <c r="AJ83" s="261"/>
      <c r="AK83" s="261"/>
      <c r="AL83" s="261"/>
      <c r="AM83" s="261"/>
      <c r="AN83" s="261" t="s">
        <v>168</v>
      </c>
      <c r="AO83" s="262" t="s">
        <v>1051</v>
      </c>
      <c r="AP83" s="261">
        <v>2354</v>
      </c>
      <c r="AQ83" s="261" t="s">
        <v>169</v>
      </c>
      <c r="AR83" s="262" t="s">
        <v>1052</v>
      </c>
      <c r="AS83" s="261">
        <v>1</v>
      </c>
      <c r="AT83" s="261"/>
      <c r="AU83" s="261"/>
      <c r="AV83" s="261"/>
      <c r="AW83" s="261"/>
      <c r="AX83" s="261"/>
      <c r="AY83" s="261"/>
      <c r="BA83" s="270"/>
    </row>
    <row r="84" spans="1:153" s="269" customFormat="1" ht="25.5" customHeight="1" x14ac:dyDescent="0.25">
      <c r="A84" s="280" t="s">
        <v>1098</v>
      </c>
      <c r="B84" s="277" t="s">
        <v>1115</v>
      </c>
      <c r="C84" s="278" t="s">
        <v>1068</v>
      </c>
      <c r="D84" s="271" t="s">
        <v>1069</v>
      </c>
      <c r="E84" s="271" t="s">
        <v>89</v>
      </c>
      <c r="F84" s="271" t="s">
        <v>211</v>
      </c>
      <c r="G84" s="271" t="s">
        <v>446</v>
      </c>
      <c r="H84" s="271" t="s">
        <v>66</v>
      </c>
      <c r="I84" s="271"/>
      <c r="J84" s="271"/>
      <c r="K84" s="260">
        <f t="shared" si="4"/>
        <v>100228.23</v>
      </c>
      <c r="L84" s="260">
        <v>7517.12</v>
      </c>
      <c r="M84" s="260">
        <v>7517.11</v>
      </c>
      <c r="N84" s="260"/>
      <c r="O84" s="260"/>
      <c r="P84" s="260">
        <v>85194</v>
      </c>
      <c r="Q84" s="272">
        <v>43312</v>
      </c>
      <c r="R84" s="272">
        <v>43358</v>
      </c>
      <c r="S84" s="273" t="s">
        <v>276</v>
      </c>
      <c r="T84" s="274">
        <v>43449</v>
      </c>
      <c r="U84" s="284">
        <v>2020</v>
      </c>
      <c r="V84" s="260"/>
      <c r="W84" s="260"/>
      <c r="X84" s="260"/>
      <c r="Y84" s="260">
        <f>P84/21*12</f>
        <v>48682.28571428571</v>
      </c>
      <c r="Z84" s="260">
        <f>P84-Y84</f>
        <v>36511.71428571429</v>
      </c>
      <c r="AA84" s="260"/>
      <c r="AB84" s="275"/>
      <c r="AC84" s="267"/>
      <c r="AD84" s="268">
        <v>27</v>
      </c>
      <c r="AE84" s="262" t="s">
        <v>1050</v>
      </c>
      <c r="AF84" s="261"/>
      <c r="AG84" s="261"/>
      <c r="AH84" s="267"/>
      <c r="AI84" s="261"/>
      <c r="AJ84" s="261"/>
      <c r="AK84" s="261"/>
      <c r="AL84" s="261"/>
      <c r="AM84" s="261"/>
      <c r="AN84" s="261" t="s">
        <v>168</v>
      </c>
      <c r="AO84" s="262" t="s">
        <v>1051</v>
      </c>
      <c r="AP84" s="261">
        <v>6018</v>
      </c>
      <c r="AQ84" s="261" t="s">
        <v>169</v>
      </c>
      <c r="AR84" s="262" t="s">
        <v>1052</v>
      </c>
      <c r="AS84" s="261">
        <v>1</v>
      </c>
      <c r="AT84" s="261"/>
      <c r="AU84" s="261"/>
      <c r="AV84" s="261"/>
      <c r="AW84" s="261"/>
      <c r="AX84" s="261"/>
      <c r="AY84" s="261"/>
      <c r="BA84" s="270"/>
    </row>
    <row r="85" spans="1:153" s="269" customFormat="1" ht="25.5" customHeight="1" x14ac:dyDescent="0.25">
      <c r="A85" s="280" t="s">
        <v>1099</v>
      </c>
      <c r="B85" s="277" t="s">
        <v>1116</v>
      </c>
      <c r="C85" s="278" t="s">
        <v>1071</v>
      </c>
      <c r="D85" s="271" t="s">
        <v>1072</v>
      </c>
      <c r="E85" s="271" t="s">
        <v>89</v>
      </c>
      <c r="F85" s="271" t="s">
        <v>211</v>
      </c>
      <c r="G85" s="271" t="s">
        <v>446</v>
      </c>
      <c r="H85" s="271" t="s">
        <v>66</v>
      </c>
      <c r="I85" s="271"/>
      <c r="J85" s="271"/>
      <c r="K85" s="260">
        <f t="shared" si="4"/>
        <v>52792.94</v>
      </c>
      <c r="L85" s="260"/>
      <c r="M85" s="260">
        <v>3959.47</v>
      </c>
      <c r="N85" s="260">
        <v>3959.47</v>
      </c>
      <c r="O85" s="260"/>
      <c r="P85" s="260">
        <v>44874</v>
      </c>
      <c r="Q85" s="272">
        <v>43312</v>
      </c>
      <c r="R85" s="272">
        <v>43358</v>
      </c>
      <c r="S85" s="273" t="s">
        <v>276</v>
      </c>
      <c r="T85" s="274">
        <v>43449</v>
      </c>
      <c r="U85" s="284">
        <v>2020</v>
      </c>
      <c r="V85" s="260"/>
      <c r="W85" s="260"/>
      <c r="X85" s="260">
        <f>P85/16.5*0.5</f>
        <v>1359.8181818181818</v>
      </c>
      <c r="Y85" s="260">
        <f>P85/16.5*12</f>
        <v>32635.63636363636</v>
      </c>
      <c r="Z85" s="260">
        <f>P85-Y85-X85</f>
        <v>10878.545454545458</v>
      </c>
      <c r="AA85" s="260"/>
      <c r="AB85" s="275"/>
      <c r="AC85" s="267"/>
      <c r="AD85" s="268">
        <v>27</v>
      </c>
      <c r="AE85" s="262" t="s">
        <v>1050</v>
      </c>
      <c r="AF85" s="261"/>
      <c r="AG85" s="261"/>
      <c r="AH85" s="267"/>
      <c r="AI85" s="261"/>
      <c r="AJ85" s="261"/>
      <c r="AK85" s="261"/>
      <c r="AL85" s="261"/>
      <c r="AM85" s="261"/>
      <c r="AN85" s="261" t="s">
        <v>168</v>
      </c>
      <c r="AO85" s="262" t="s">
        <v>1051</v>
      </c>
      <c r="AP85" s="261">
        <v>2231</v>
      </c>
      <c r="AQ85" s="261" t="s">
        <v>169</v>
      </c>
      <c r="AR85" s="262" t="s">
        <v>1052</v>
      </c>
      <c r="AS85" s="261">
        <v>3</v>
      </c>
      <c r="AT85" s="261"/>
      <c r="AU85" s="261"/>
      <c r="AV85" s="261"/>
      <c r="AW85" s="261"/>
      <c r="AX85" s="261"/>
      <c r="AY85" s="261"/>
      <c r="BA85" s="270"/>
    </row>
    <row r="86" spans="1:153" s="269" customFormat="1" ht="25.5" customHeight="1" x14ac:dyDescent="0.25">
      <c r="A86" s="280" t="s">
        <v>1100</v>
      </c>
      <c r="B86" s="277" t="s">
        <v>1117</v>
      </c>
      <c r="C86" s="278" t="s">
        <v>1073</v>
      </c>
      <c r="D86" s="271" t="s">
        <v>1074</v>
      </c>
      <c r="E86" s="271" t="s">
        <v>89</v>
      </c>
      <c r="F86" s="271" t="s">
        <v>211</v>
      </c>
      <c r="G86" s="271" t="s">
        <v>446</v>
      </c>
      <c r="H86" s="271" t="s">
        <v>66</v>
      </c>
      <c r="I86" s="271"/>
      <c r="J86" s="271"/>
      <c r="K86" s="260">
        <f t="shared" si="4"/>
        <v>21270.58</v>
      </c>
      <c r="L86" s="260">
        <v>1595.29</v>
      </c>
      <c r="M86" s="260">
        <v>1595.29</v>
      </c>
      <c r="N86" s="260"/>
      <c r="O86" s="260"/>
      <c r="P86" s="260">
        <v>18080</v>
      </c>
      <c r="Q86" s="272">
        <v>43312</v>
      </c>
      <c r="R86" s="272">
        <v>43358</v>
      </c>
      <c r="S86" s="273" t="s">
        <v>276</v>
      </c>
      <c r="T86" s="274">
        <v>43449</v>
      </c>
      <c r="U86" s="284">
        <v>2020</v>
      </c>
      <c r="V86" s="260"/>
      <c r="W86" s="260"/>
      <c r="X86" s="260">
        <f>P86/17.5*0.5</f>
        <v>516.57142857142856</v>
      </c>
      <c r="Y86" s="260">
        <f>P86/17.5*12</f>
        <v>12397.714285714286</v>
      </c>
      <c r="Z86" s="260">
        <f>P86-Y86-X86</f>
        <v>5165.7142857142853</v>
      </c>
      <c r="AA86" s="260"/>
      <c r="AB86" s="275"/>
      <c r="AC86" s="267"/>
      <c r="AD86" s="268">
        <v>27</v>
      </c>
      <c r="AE86" s="262" t="s">
        <v>1050</v>
      </c>
      <c r="AF86" s="261"/>
      <c r="AG86" s="261"/>
      <c r="AH86" s="267"/>
      <c r="AI86" s="261"/>
      <c r="AJ86" s="261"/>
      <c r="AK86" s="261"/>
      <c r="AL86" s="261"/>
      <c r="AM86" s="261"/>
      <c r="AN86" s="261" t="s">
        <v>168</v>
      </c>
      <c r="AO86" s="262" t="s">
        <v>1051</v>
      </c>
      <c r="AP86" s="261">
        <v>1137</v>
      </c>
      <c r="AQ86" s="261" t="s">
        <v>169</v>
      </c>
      <c r="AR86" s="262" t="s">
        <v>1052</v>
      </c>
      <c r="AS86" s="261">
        <v>1</v>
      </c>
      <c r="AT86" s="261"/>
      <c r="AU86" s="261"/>
      <c r="AV86" s="261"/>
      <c r="AW86" s="261"/>
      <c r="AX86" s="261"/>
      <c r="AY86" s="261"/>
      <c r="BA86" s="270"/>
    </row>
    <row r="87" spans="1:153" s="269" customFormat="1" ht="25.5" customHeight="1" x14ac:dyDescent="0.25">
      <c r="A87" s="280" t="s">
        <v>1101</v>
      </c>
      <c r="B87" s="277" t="s">
        <v>1118</v>
      </c>
      <c r="C87" s="278" t="s">
        <v>1075</v>
      </c>
      <c r="D87" s="271" t="s">
        <v>1076</v>
      </c>
      <c r="E87" s="271" t="s">
        <v>89</v>
      </c>
      <c r="F87" s="271" t="s">
        <v>211</v>
      </c>
      <c r="G87" s="271" t="s">
        <v>446</v>
      </c>
      <c r="H87" s="271" t="s">
        <v>66</v>
      </c>
      <c r="I87" s="271"/>
      <c r="J87" s="271"/>
      <c r="K87" s="260">
        <f t="shared" si="4"/>
        <v>18170.59</v>
      </c>
      <c r="L87" s="260">
        <v>1362.8</v>
      </c>
      <c r="M87" s="260">
        <v>1362.79</v>
      </c>
      <c r="N87" s="260"/>
      <c r="O87" s="260"/>
      <c r="P87" s="260">
        <v>15445</v>
      </c>
      <c r="Q87" s="272">
        <v>43312</v>
      </c>
      <c r="R87" s="272">
        <v>43373</v>
      </c>
      <c r="S87" s="273" t="s">
        <v>276</v>
      </c>
      <c r="T87" s="274">
        <v>43464</v>
      </c>
      <c r="U87" s="284">
        <v>2020</v>
      </c>
      <c r="V87" s="260"/>
      <c r="W87" s="260"/>
      <c r="X87" s="260"/>
      <c r="Y87" s="260">
        <f>P87/16*12</f>
        <v>11583.75</v>
      </c>
      <c r="Z87" s="260">
        <f>P87-Y87</f>
        <v>3861.25</v>
      </c>
      <c r="AA87" s="260"/>
      <c r="AB87" s="275"/>
      <c r="AC87" s="267"/>
      <c r="AD87" s="268">
        <v>27</v>
      </c>
      <c r="AE87" s="262" t="s">
        <v>1050</v>
      </c>
      <c r="AF87" s="261"/>
      <c r="AG87" s="261"/>
      <c r="AH87" s="267"/>
      <c r="AI87" s="261"/>
      <c r="AJ87" s="261"/>
      <c r="AK87" s="261"/>
      <c r="AL87" s="261"/>
      <c r="AM87" s="261"/>
      <c r="AN87" s="261" t="s">
        <v>168</v>
      </c>
      <c r="AO87" s="262" t="s">
        <v>1051</v>
      </c>
      <c r="AP87" s="261">
        <v>1141</v>
      </c>
      <c r="AQ87" s="261" t="s">
        <v>169</v>
      </c>
      <c r="AR87" s="262" t="s">
        <v>1052</v>
      </c>
      <c r="AS87" s="261">
        <v>1</v>
      </c>
      <c r="AT87" s="261"/>
      <c r="AU87" s="261"/>
      <c r="AV87" s="261"/>
      <c r="AW87" s="261"/>
      <c r="AX87" s="261"/>
      <c r="AY87" s="261"/>
      <c r="BA87" s="270"/>
    </row>
    <row r="88" spans="1:153" s="269" customFormat="1" ht="25.5" customHeight="1" x14ac:dyDescent="0.25">
      <c r="A88" s="280" t="s">
        <v>1102</v>
      </c>
      <c r="B88" s="277" t="s">
        <v>1119</v>
      </c>
      <c r="C88" s="278" t="s">
        <v>1077</v>
      </c>
      <c r="D88" s="271" t="s">
        <v>1078</v>
      </c>
      <c r="E88" s="271" t="s">
        <v>89</v>
      </c>
      <c r="F88" s="271" t="s">
        <v>211</v>
      </c>
      <c r="G88" s="271" t="s">
        <v>446</v>
      </c>
      <c r="H88" s="271" t="s">
        <v>66</v>
      </c>
      <c r="I88" s="271"/>
      <c r="J88" s="271"/>
      <c r="K88" s="260">
        <f t="shared" si="4"/>
        <v>24982.35</v>
      </c>
      <c r="L88" s="260">
        <v>1873.68</v>
      </c>
      <c r="M88" s="260">
        <v>1873.67</v>
      </c>
      <c r="N88" s="260"/>
      <c r="O88" s="260"/>
      <c r="P88" s="260">
        <v>21235</v>
      </c>
      <c r="Q88" s="272">
        <v>43312</v>
      </c>
      <c r="R88" s="272">
        <v>43358</v>
      </c>
      <c r="S88" s="273" t="s">
        <v>276</v>
      </c>
      <c r="T88" s="274">
        <v>43449</v>
      </c>
      <c r="U88" s="284">
        <v>2020</v>
      </c>
      <c r="V88" s="260"/>
      <c r="W88" s="260"/>
      <c r="X88" s="260">
        <f>P88/17.5*0.5</f>
        <v>606.71428571428567</v>
      </c>
      <c r="Y88" s="260">
        <f>P88/17.5*12</f>
        <v>14561.142857142855</v>
      </c>
      <c r="Z88" s="260">
        <f>P88-Y88-X88</f>
        <v>6067.1428571428596</v>
      </c>
      <c r="AA88" s="260"/>
      <c r="AB88" s="275"/>
      <c r="AC88" s="267"/>
      <c r="AD88" s="268">
        <v>27</v>
      </c>
      <c r="AE88" s="262" t="s">
        <v>1050</v>
      </c>
      <c r="AF88" s="261"/>
      <c r="AG88" s="261"/>
      <c r="AH88" s="267"/>
      <c r="AI88" s="261"/>
      <c r="AJ88" s="261"/>
      <c r="AK88" s="261"/>
      <c r="AL88" s="261"/>
      <c r="AM88" s="261"/>
      <c r="AN88" s="261" t="s">
        <v>168</v>
      </c>
      <c r="AO88" s="262" t="s">
        <v>1051</v>
      </c>
      <c r="AP88" s="261">
        <v>1466</v>
      </c>
      <c r="AQ88" s="261" t="s">
        <v>169</v>
      </c>
      <c r="AR88" s="262" t="s">
        <v>1052</v>
      </c>
      <c r="AS88" s="261">
        <v>1</v>
      </c>
      <c r="AT88" s="261"/>
      <c r="AU88" s="261"/>
      <c r="AV88" s="261"/>
      <c r="AW88" s="261"/>
      <c r="AX88" s="261"/>
      <c r="AY88" s="261"/>
      <c r="BA88" s="270"/>
    </row>
    <row r="89" spans="1:153" s="269" customFormat="1" ht="25.5" customHeight="1" x14ac:dyDescent="0.25">
      <c r="A89" s="280" t="s">
        <v>1103</v>
      </c>
      <c r="B89" s="277" t="s">
        <v>1120</v>
      </c>
      <c r="C89" s="278" t="s">
        <v>1079</v>
      </c>
      <c r="D89" s="271" t="s">
        <v>1080</v>
      </c>
      <c r="E89" s="271" t="s">
        <v>89</v>
      </c>
      <c r="F89" s="271" t="s">
        <v>211</v>
      </c>
      <c r="G89" s="271" t="s">
        <v>446</v>
      </c>
      <c r="H89" s="271" t="s">
        <v>66</v>
      </c>
      <c r="I89" s="271"/>
      <c r="J89" s="271"/>
      <c r="K89" s="260">
        <f t="shared" si="4"/>
        <v>17587.04</v>
      </c>
      <c r="L89" s="260">
        <v>1319.02</v>
      </c>
      <c r="M89" s="260">
        <v>1319.02</v>
      </c>
      <c r="N89" s="260"/>
      <c r="O89" s="260"/>
      <c r="P89" s="260">
        <v>14949</v>
      </c>
      <c r="Q89" s="272">
        <v>43312</v>
      </c>
      <c r="R89" s="272">
        <v>43464</v>
      </c>
      <c r="S89" s="273" t="s">
        <v>445</v>
      </c>
      <c r="T89" s="274">
        <v>43554</v>
      </c>
      <c r="U89" s="284">
        <v>2019</v>
      </c>
      <c r="V89" s="260"/>
      <c r="W89" s="260"/>
      <c r="X89" s="260"/>
      <c r="Y89" s="260">
        <f>P89</f>
        <v>14949</v>
      </c>
      <c r="Z89" s="260"/>
      <c r="AA89" s="260"/>
      <c r="AB89" s="275"/>
      <c r="AC89" s="267"/>
      <c r="AD89" s="268">
        <v>27</v>
      </c>
      <c r="AE89" s="262" t="s">
        <v>1050</v>
      </c>
      <c r="AF89" s="261"/>
      <c r="AG89" s="261"/>
      <c r="AH89" s="267"/>
      <c r="AI89" s="261"/>
      <c r="AJ89" s="261"/>
      <c r="AK89" s="261"/>
      <c r="AL89" s="261"/>
      <c r="AM89" s="261"/>
      <c r="AN89" s="261" t="s">
        <v>168</v>
      </c>
      <c r="AO89" s="262" t="s">
        <v>1051</v>
      </c>
      <c r="AP89" s="261">
        <v>960</v>
      </c>
      <c r="AQ89" s="261" t="s">
        <v>169</v>
      </c>
      <c r="AR89" s="262" t="s">
        <v>1052</v>
      </c>
      <c r="AS89" s="261">
        <v>1</v>
      </c>
      <c r="AT89" s="261"/>
      <c r="AU89" s="261"/>
      <c r="AV89" s="261"/>
      <c r="AW89" s="261"/>
      <c r="AX89" s="261"/>
      <c r="AY89" s="261"/>
      <c r="BA89" s="270"/>
    </row>
    <row r="90" spans="1:153" s="269" customFormat="1" ht="25.5" customHeight="1" x14ac:dyDescent="0.25">
      <c r="A90" s="280" t="s">
        <v>1104</v>
      </c>
      <c r="B90" s="277" t="s">
        <v>1121</v>
      </c>
      <c r="C90" s="278" t="s">
        <v>1082</v>
      </c>
      <c r="D90" s="271" t="s">
        <v>1083</v>
      </c>
      <c r="E90" s="271" t="s">
        <v>89</v>
      </c>
      <c r="F90" s="271" t="s">
        <v>1067</v>
      </c>
      <c r="G90" s="271" t="s">
        <v>446</v>
      </c>
      <c r="H90" s="271" t="s">
        <v>66</v>
      </c>
      <c r="I90" s="271"/>
      <c r="J90" s="271"/>
      <c r="K90" s="260">
        <f t="shared" si="4"/>
        <v>240523</v>
      </c>
      <c r="L90" s="260">
        <v>18039.23</v>
      </c>
      <c r="M90" s="260">
        <v>18039.22</v>
      </c>
      <c r="N90" s="260"/>
      <c r="O90" s="260"/>
      <c r="P90" s="260">
        <v>204444.55</v>
      </c>
      <c r="Q90" s="272">
        <v>43312</v>
      </c>
      <c r="R90" s="272">
        <v>43363</v>
      </c>
      <c r="S90" s="273" t="s">
        <v>276</v>
      </c>
      <c r="T90" s="274">
        <v>43434</v>
      </c>
      <c r="U90" s="284">
        <v>2020</v>
      </c>
      <c r="V90" s="260"/>
      <c r="W90" s="260"/>
      <c r="X90" s="260">
        <f>P90/17*1</f>
        <v>12026.15</v>
      </c>
      <c r="Y90" s="260">
        <f>P90/17*12</f>
        <v>144313.79999999999</v>
      </c>
      <c r="Z90" s="260">
        <f>P90-X90-Y90</f>
        <v>48104.600000000006</v>
      </c>
      <c r="AA90" s="260"/>
      <c r="AB90" s="275"/>
      <c r="AC90" s="267"/>
      <c r="AD90" s="268">
        <v>27</v>
      </c>
      <c r="AE90" s="262" t="s">
        <v>1050</v>
      </c>
      <c r="AF90" s="261"/>
      <c r="AG90" s="261"/>
      <c r="AH90" s="267"/>
      <c r="AI90" s="261"/>
      <c r="AJ90" s="261"/>
      <c r="AK90" s="261"/>
      <c r="AL90" s="261"/>
      <c r="AM90" s="261"/>
      <c r="AN90" s="261" t="s">
        <v>168</v>
      </c>
      <c r="AO90" s="262" t="s">
        <v>1051</v>
      </c>
      <c r="AP90" s="261">
        <v>12800</v>
      </c>
      <c r="AQ90" s="261" t="s">
        <v>169</v>
      </c>
      <c r="AR90" s="262" t="s">
        <v>1052</v>
      </c>
      <c r="AS90" s="261">
        <v>1</v>
      </c>
      <c r="AT90" s="261"/>
      <c r="AU90" s="261"/>
      <c r="AV90" s="261"/>
      <c r="AW90" s="261"/>
      <c r="AX90" s="261"/>
      <c r="AY90" s="261"/>
      <c r="BA90" s="270"/>
    </row>
    <row r="91" spans="1:153" s="269" customFormat="1" ht="25.5" customHeight="1" x14ac:dyDescent="0.25">
      <c r="A91" s="280" t="s">
        <v>1105</v>
      </c>
      <c r="B91" s="277" t="s">
        <v>1122</v>
      </c>
      <c r="C91" s="278" t="s">
        <v>1085</v>
      </c>
      <c r="D91" s="271" t="s">
        <v>1086</v>
      </c>
      <c r="E91" s="271" t="s">
        <v>89</v>
      </c>
      <c r="F91" s="271" t="s">
        <v>1067</v>
      </c>
      <c r="G91" s="271" t="s">
        <v>446</v>
      </c>
      <c r="H91" s="271" t="s">
        <v>66</v>
      </c>
      <c r="I91" s="271"/>
      <c r="J91" s="271"/>
      <c r="K91" s="260">
        <f t="shared" ref="K91" si="5">SUM(L91:P91)</f>
        <v>47242</v>
      </c>
      <c r="L91" s="260"/>
      <c r="M91" s="260">
        <v>3543.15</v>
      </c>
      <c r="N91" s="260">
        <v>3543.15</v>
      </c>
      <c r="O91" s="260"/>
      <c r="P91" s="260">
        <v>40155.699999999997</v>
      </c>
      <c r="Q91" s="272">
        <v>43312</v>
      </c>
      <c r="R91" s="272">
        <v>43332</v>
      </c>
      <c r="S91" s="273" t="s">
        <v>276</v>
      </c>
      <c r="T91" s="274">
        <v>43403</v>
      </c>
      <c r="U91" s="284">
        <v>2019</v>
      </c>
      <c r="V91" s="260"/>
      <c r="W91" s="260"/>
      <c r="X91" s="260">
        <f>P91/6*2</f>
        <v>13385.233333333332</v>
      </c>
      <c r="Y91" s="260">
        <f>P91-X91</f>
        <v>26770.466666666667</v>
      </c>
      <c r="Z91" s="260"/>
      <c r="AA91" s="260"/>
      <c r="AB91" s="275"/>
      <c r="AC91" s="267"/>
      <c r="AD91" s="268">
        <v>27</v>
      </c>
      <c r="AE91" s="262" t="s">
        <v>1050</v>
      </c>
      <c r="AF91" s="261"/>
      <c r="AG91" s="261"/>
      <c r="AH91" s="267"/>
      <c r="AI91" s="261"/>
      <c r="AJ91" s="261"/>
      <c r="AK91" s="261"/>
      <c r="AL91" s="261"/>
      <c r="AM91" s="261"/>
      <c r="AN91" s="261" t="s">
        <v>168</v>
      </c>
      <c r="AO91" s="262" t="s">
        <v>1051</v>
      </c>
      <c r="AP91" s="261">
        <v>1600</v>
      </c>
      <c r="AQ91" s="261" t="s">
        <v>169</v>
      </c>
      <c r="AR91" s="262" t="s">
        <v>1052</v>
      </c>
      <c r="AS91" s="261">
        <v>1</v>
      </c>
      <c r="AT91" s="261"/>
      <c r="AU91" s="261"/>
      <c r="AV91" s="261"/>
      <c r="AW91" s="261"/>
      <c r="AX91" s="261"/>
      <c r="AY91" s="261"/>
      <c r="BA91" s="270"/>
    </row>
    <row r="92" spans="1:153" s="269" customFormat="1" ht="25.5" customHeight="1" x14ac:dyDescent="0.25">
      <c r="A92" s="280" t="s">
        <v>1106</v>
      </c>
      <c r="B92" s="277" t="s">
        <v>1123</v>
      </c>
      <c r="C92" s="278" t="s">
        <v>1087</v>
      </c>
      <c r="D92" s="271" t="s">
        <v>1088</v>
      </c>
      <c r="E92" s="271" t="s">
        <v>89</v>
      </c>
      <c r="F92" s="271" t="s">
        <v>1067</v>
      </c>
      <c r="G92" s="271" t="s">
        <v>446</v>
      </c>
      <c r="H92" s="271" t="s">
        <v>66</v>
      </c>
      <c r="I92" s="271"/>
      <c r="J92" s="271"/>
      <c r="K92" s="260">
        <f t="shared" si="4"/>
        <v>23724</v>
      </c>
      <c r="L92" s="260"/>
      <c r="M92" s="260">
        <v>1779.3</v>
      </c>
      <c r="N92" s="260">
        <v>1779.3</v>
      </c>
      <c r="O92" s="260"/>
      <c r="P92" s="260">
        <v>20165.400000000001</v>
      </c>
      <c r="Q92" s="272">
        <v>43312</v>
      </c>
      <c r="R92" s="272">
        <v>43348</v>
      </c>
      <c r="S92" s="273" t="s">
        <v>276</v>
      </c>
      <c r="T92" s="274">
        <v>43434</v>
      </c>
      <c r="U92" s="284">
        <v>2019</v>
      </c>
      <c r="V92" s="260"/>
      <c r="W92" s="260"/>
      <c r="X92" s="260">
        <f>P92/13</f>
        <v>1551.1846153846154</v>
      </c>
      <c r="Y92" s="260">
        <f>P92-X92</f>
        <v>18614.215384615385</v>
      </c>
      <c r="Z92" s="260"/>
      <c r="AA92" s="260"/>
      <c r="AB92" s="275"/>
      <c r="AC92" s="267"/>
      <c r="AD92" s="268">
        <v>27</v>
      </c>
      <c r="AE92" s="262" t="s">
        <v>1050</v>
      </c>
      <c r="AF92" s="261"/>
      <c r="AG92" s="261"/>
      <c r="AH92" s="267"/>
      <c r="AI92" s="261"/>
      <c r="AJ92" s="261"/>
      <c r="AK92" s="261"/>
      <c r="AL92" s="261"/>
      <c r="AM92" s="261"/>
      <c r="AN92" s="261" t="s">
        <v>168</v>
      </c>
      <c r="AO92" s="262" t="s">
        <v>1051</v>
      </c>
      <c r="AP92" s="261">
        <v>1000</v>
      </c>
      <c r="AQ92" s="261" t="s">
        <v>169</v>
      </c>
      <c r="AR92" s="262" t="s">
        <v>1052</v>
      </c>
      <c r="AS92" s="261">
        <v>1</v>
      </c>
      <c r="AT92" s="261"/>
      <c r="AU92" s="261"/>
      <c r="AV92" s="261"/>
      <c r="AW92" s="261"/>
      <c r="AX92" s="261"/>
      <c r="AY92" s="261"/>
      <c r="BA92" s="270"/>
    </row>
    <row r="93" spans="1:153" s="269" customFormat="1" ht="25.5" customHeight="1" x14ac:dyDescent="0.25">
      <c r="A93" s="280" t="s">
        <v>1107</v>
      </c>
      <c r="B93" s="277" t="s">
        <v>1124</v>
      </c>
      <c r="C93" s="278" t="s">
        <v>1089</v>
      </c>
      <c r="D93" s="271" t="s">
        <v>1090</v>
      </c>
      <c r="E93" s="271" t="s">
        <v>89</v>
      </c>
      <c r="F93" s="271" t="s">
        <v>1067</v>
      </c>
      <c r="G93" s="271" t="s">
        <v>446</v>
      </c>
      <c r="H93" s="271" t="s">
        <v>66</v>
      </c>
      <c r="I93" s="271"/>
      <c r="J93" s="271"/>
      <c r="K93" s="260">
        <f t="shared" si="4"/>
        <v>107171</v>
      </c>
      <c r="L93" s="260"/>
      <c r="M93" s="260">
        <v>8037.82</v>
      </c>
      <c r="N93" s="260">
        <v>8037.83</v>
      </c>
      <c r="O93" s="260"/>
      <c r="P93" s="260">
        <v>91095.35</v>
      </c>
      <c r="Q93" s="272">
        <v>43312</v>
      </c>
      <c r="R93" s="272">
        <v>43353</v>
      </c>
      <c r="S93" s="273" t="s">
        <v>276</v>
      </c>
      <c r="T93" s="274">
        <v>43434</v>
      </c>
      <c r="U93" s="284">
        <v>2019</v>
      </c>
      <c r="V93" s="260"/>
      <c r="W93" s="260"/>
      <c r="X93" s="260">
        <f>P93/7</f>
        <v>13013.621428571429</v>
      </c>
      <c r="Y93" s="260">
        <f>P93-X93</f>
        <v>78081.728571428583</v>
      </c>
      <c r="Z93" s="260"/>
      <c r="AA93" s="260"/>
      <c r="AB93" s="275"/>
      <c r="AC93" s="267"/>
      <c r="AD93" s="268">
        <v>27</v>
      </c>
      <c r="AE93" s="262" t="s">
        <v>1050</v>
      </c>
      <c r="AF93" s="261"/>
      <c r="AG93" s="261"/>
      <c r="AH93" s="267"/>
      <c r="AI93" s="261"/>
      <c r="AJ93" s="261"/>
      <c r="AK93" s="261"/>
      <c r="AL93" s="261"/>
      <c r="AM93" s="261"/>
      <c r="AN93" s="261" t="s">
        <v>168</v>
      </c>
      <c r="AO93" s="262" t="s">
        <v>1051</v>
      </c>
      <c r="AP93" s="261">
        <v>5000</v>
      </c>
      <c r="AQ93" s="261" t="s">
        <v>169</v>
      </c>
      <c r="AR93" s="262" t="s">
        <v>1052</v>
      </c>
      <c r="AS93" s="261">
        <v>1</v>
      </c>
      <c r="AT93" s="261"/>
      <c r="AU93" s="261"/>
      <c r="AV93" s="261"/>
      <c r="AW93" s="261"/>
      <c r="AX93" s="261"/>
      <c r="AY93" s="261"/>
      <c r="BA93" s="270"/>
    </row>
    <row r="94" spans="1:153" s="52" customFormat="1" ht="24.75" hidden="1" customHeight="1" thickBot="1" x14ac:dyDescent="0.3">
      <c r="A94" s="49" t="s">
        <v>314</v>
      </c>
      <c r="B94" s="50"/>
      <c r="C94" s="50" t="s">
        <v>320</v>
      </c>
      <c r="D94" s="55"/>
      <c r="E94" s="55"/>
      <c r="F94" s="55"/>
      <c r="G94" s="55"/>
      <c r="H94" s="55"/>
      <c r="I94" s="55"/>
      <c r="J94" s="55"/>
      <c r="K94" s="55"/>
      <c r="L94" s="55"/>
      <c r="M94" s="55"/>
      <c r="N94" s="55"/>
      <c r="O94" s="55"/>
      <c r="P94" s="233"/>
      <c r="Q94" s="57"/>
      <c r="R94" s="57"/>
      <c r="S94" s="190"/>
      <c r="T94" s="191"/>
      <c r="U94" s="237"/>
      <c r="V94" s="237"/>
      <c r="W94" s="237"/>
      <c r="X94" s="237"/>
      <c r="Y94" s="237"/>
      <c r="Z94" s="237"/>
      <c r="AA94" s="237"/>
      <c r="AB94" s="190"/>
      <c r="AC94" s="61"/>
      <c r="AD94" s="248"/>
      <c r="AE94" s="237"/>
      <c r="AF94" s="237"/>
      <c r="AG94" s="237"/>
      <c r="AH94" s="61"/>
      <c r="AI94" s="237"/>
      <c r="AJ94" s="237"/>
      <c r="AK94" s="237"/>
      <c r="AL94" s="237"/>
      <c r="AM94" s="237"/>
      <c r="AN94" s="238"/>
      <c r="AO94" s="238"/>
      <c r="AP94" s="238"/>
      <c r="AQ94" s="238"/>
      <c r="AR94" s="237"/>
      <c r="AS94" s="238"/>
      <c r="AT94" s="238"/>
      <c r="AU94" s="237"/>
      <c r="AV94" s="238"/>
      <c r="AW94" s="238"/>
      <c r="AX94" s="237"/>
      <c r="AY94" s="238"/>
      <c r="AZ94" s="64"/>
      <c r="BA94" s="143"/>
      <c r="BB94" s="64"/>
      <c r="BC94" s="64"/>
      <c r="BD94" s="64"/>
      <c r="BE94" s="64"/>
      <c r="BF94" s="64"/>
      <c r="BG94" s="64"/>
      <c r="BH94" s="64"/>
      <c r="BI94" s="64"/>
      <c r="BJ94" s="64"/>
      <c r="BK94" s="64"/>
      <c r="BL94" s="64"/>
      <c r="BM94" s="64"/>
      <c r="BN94" s="64"/>
      <c r="BO94" s="64"/>
      <c r="BP94" s="64"/>
      <c r="BQ94" s="64"/>
      <c r="BR94" s="64"/>
      <c r="BS94" s="64"/>
      <c r="BT94" s="64"/>
      <c r="BU94" s="64"/>
      <c r="BV94" s="64"/>
      <c r="BW94" s="64"/>
      <c r="BX94" s="64"/>
      <c r="BY94" s="64"/>
      <c r="BZ94" s="64"/>
      <c r="CA94" s="64"/>
      <c r="CB94" s="64"/>
      <c r="CC94" s="64"/>
      <c r="CD94" s="64"/>
      <c r="CE94" s="64"/>
      <c r="CF94" s="64"/>
      <c r="CG94" s="64"/>
      <c r="CH94" s="64"/>
      <c r="CI94" s="64"/>
      <c r="CJ94" s="64"/>
      <c r="CK94" s="64"/>
      <c r="CL94" s="64"/>
      <c r="CM94" s="64"/>
      <c r="CN94" s="64"/>
      <c r="CO94" s="64"/>
      <c r="CP94" s="64"/>
      <c r="CQ94" s="64"/>
      <c r="CR94" s="64"/>
      <c r="CS94" s="64"/>
      <c r="CT94" s="64"/>
      <c r="CU94" s="64"/>
      <c r="CV94" s="64"/>
      <c r="CW94" s="64"/>
      <c r="CX94" s="64"/>
      <c r="CY94" s="64"/>
      <c r="CZ94" s="64"/>
      <c r="DA94" s="64"/>
      <c r="DB94" s="64"/>
      <c r="DC94" s="64"/>
      <c r="DD94" s="64"/>
      <c r="DE94" s="64"/>
      <c r="DF94" s="64"/>
      <c r="DG94" s="64"/>
      <c r="DH94" s="64"/>
      <c r="DI94" s="64"/>
      <c r="DJ94" s="64"/>
      <c r="DK94" s="64"/>
      <c r="DL94" s="64"/>
      <c r="DM94" s="64"/>
      <c r="DN94" s="64"/>
      <c r="DO94" s="64"/>
      <c r="DP94" s="64"/>
      <c r="DQ94" s="64"/>
      <c r="DR94" s="64"/>
      <c r="DS94" s="64"/>
      <c r="DT94" s="64"/>
      <c r="DU94" s="64"/>
      <c r="DV94" s="64"/>
      <c r="DW94" s="64"/>
      <c r="DX94" s="64"/>
      <c r="DY94" s="64"/>
      <c r="DZ94" s="64"/>
      <c r="EA94" s="64"/>
      <c r="EB94" s="64"/>
      <c r="EC94" s="64"/>
      <c r="ED94" s="64"/>
      <c r="EE94" s="64"/>
      <c r="EF94" s="64"/>
      <c r="EG94" s="64"/>
      <c r="EH94" s="64"/>
      <c r="EI94" s="64"/>
      <c r="EJ94" s="64"/>
      <c r="EK94" s="64"/>
      <c r="EL94" s="64"/>
      <c r="EM94" s="64"/>
      <c r="EN94" s="64"/>
      <c r="EO94" s="64"/>
      <c r="EP94" s="64"/>
      <c r="EQ94" s="64"/>
      <c r="ER94" s="64"/>
      <c r="ES94" s="64"/>
      <c r="ET94" s="64"/>
      <c r="EU94" s="64"/>
      <c r="EV94" s="64"/>
      <c r="EW94" s="64"/>
    </row>
    <row r="95" spans="1:153" s="78" customFormat="1" ht="25.5" hidden="1" customHeight="1" x14ac:dyDescent="0.25">
      <c r="A95" s="41" t="s">
        <v>468</v>
      </c>
      <c r="B95" s="255"/>
      <c r="C95" s="188" t="s">
        <v>85</v>
      </c>
      <c r="D95" s="69"/>
      <c r="E95" s="69"/>
      <c r="F95" s="69"/>
      <c r="G95" s="69"/>
      <c r="H95" s="69"/>
      <c r="I95" s="69"/>
      <c r="J95" s="69"/>
      <c r="K95" s="69"/>
      <c r="L95" s="69"/>
      <c r="M95" s="69"/>
      <c r="N95" s="69"/>
      <c r="O95" s="69"/>
      <c r="P95" s="70"/>
      <c r="Q95" s="71"/>
      <c r="R95" s="72"/>
      <c r="S95" s="180"/>
      <c r="T95" s="181"/>
      <c r="U95" s="81"/>
      <c r="V95" s="73"/>
      <c r="W95" s="73"/>
      <c r="X95" s="73"/>
      <c r="Y95" s="73"/>
      <c r="Z95" s="73"/>
      <c r="AA95" s="73"/>
      <c r="AB95" s="243"/>
      <c r="AC95" s="76"/>
      <c r="AD95" s="77"/>
      <c r="AE95" s="74"/>
      <c r="AF95" s="74"/>
      <c r="AG95" s="75"/>
      <c r="AH95" s="76"/>
      <c r="AI95" s="77"/>
      <c r="AJ95" s="74"/>
      <c r="AK95" s="74"/>
      <c r="AL95" s="74"/>
      <c r="AM95" s="74"/>
      <c r="AN95" s="74"/>
      <c r="AO95" s="74"/>
      <c r="AP95" s="74"/>
      <c r="AQ95" s="74"/>
      <c r="AR95" s="74"/>
      <c r="AS95" s="74"/>
      <c r="AT95" s="74"/>
      <c r="AU95" s="74"/>
      <c r="AV95" s="74"/>
      <c r="AW95" s="74"/>
      <c r="AX95" s="74"/>
      <c r="AY95" s="74"/>
      <c r="AZ95" s="64"/>
      <c r="BA95" s="143"/>
      <c r="BB95" s="64"/>
      <c r="BC95" s="64"/>
      <c r="BD95" s="64"/>
      <c r="BE95" s="64"/>
      <c r="BF95" s="64"/>
      <c r="BG95" s="64"/>
      <c r="BH95" s="64"/>
      <c r="BI95" s="64"/>
      <c r="BJ95" s="64"/>
      <c r="BK95" s="64"/>
      <c r="BL95" s="64"/>
      <c r="BM95" s="64"/>
      <c r="BN95" s="64"/>
      <c r="BO95" s="64"/>
      <c r="BP95" s="64"/>
      <c r="BQ95" s="64"/>
      <c r="BR95" s="64"/>
      <c r="BS95" s="64"/>
      <c r="BT95" s="64"/>
      <c r="BU95" s="64"/>
      <c r="BV95" s="64"/>
      <c r="BW95" s="64"/>
      <c r="BX95" s="64"/>
      <c r="BY95" s="64"/>
      <c r="BZ95" s="64"/>
      <c r="CA95" s="64"/>
      <c r="CB95" s="64"/>
      <c r="CC95" s="64"/>
      <c r="CD95" s="64"/>
      <c r="CE95" s="64"/>
      <c r="CF95" s="64"/>
      <c r="CG95" s="64"/>
      <c r="CH95" s="64"/>
      <c r="CI95" s="64"/>
      <c r="CJ95" s="64"/>
      <c r="CK95" s="64"/>
      <c r="CL95" s="64"/>
      <c r="CM95" s="64"/>
      <c r="CN95" s="64"/>
      <c r="CO95" s="64"/>
      <c r="CP95" s="64"/>
      <c r="CQ95" s="64"/>
      <c r="CR95" s="64"/>
      <c r="CS95" s="64"/>
      <c r="CT95" s="64"/>
      <c r="CU95" s="64"/>
      <c r="CV95" s="64"/>
      <c r="CW95" s="64"/>
      <c r="CX95" s="64"/>
      <c r="CY95" s="64"/>
      <c r="CZ95" s="64"/>
      <c r="DA95" s="64"/>
      <c r="DB95" s="64"/>
      <c r="DC95" s="64"/>
      <c r="DD95" s="64"/>
      <c r="DE95" s="64"/>
      <c r="DF95" s="64"/>
      <c r="DG95" s="64"/>
      <c r="DH95" s="64"/>
      <c r="DI95" s="64"/>
      <c r="DJ95" s="64"/>
      <c r="DK95" s="64"/>
      <c r="DL95" s="64"/>
      <c r="DM95" s="64"/>
      <c r="DN95" s="64"/>
      <c r="DO95" s="64"/>
      <c r="DP95" s="64"/>
      <c r="DQ95" s="64"/>
      <c r="DR95" s="64"/>
      <c r="DS95" s="64"/>
      <c r="DT95" s="64"/>
      <c r="DU95" s="64"/>
      <c r="DV95" s="64"/>
      <c r="DW95" s="64"/>
      <c r="DX95" s="64"/>
      <c r="DY95" s="64"/>
      <c r="DZ95" s="64"/>
      <c r="EA95" s="64"/>
      <c r="EB95" s="64"/>
      <c r="EC95" s="64"/>
      <c r="ED95" s="64"/>
      <c r="EE95" s="64"/>
      <c r="EF95" s="64"/>
      <c r="EG95" s="64"/>
      <c r="EH95" s="64"/>
      <c r="EI95" s="64"/>
      <c r="EJ95" s="64"/>
      <c r="EK95" s="64"/>
      <c r="EL95" s="64"/>
      <c r="EM95" s="64"/>
      <c r="EN95" s="64"/>
      <c r="EO95" s="64"/>
      <c r="EP95" s="64"/>
      <c r="EQ95" s="64"/>
      <c r="ER95" s="64"/>
      <c r="ES95" s="64"/>
      <c r="ET95" s="64"/>
      <c r="EU95" s="64"/>
      <c r="EV95" s="64"/>
      <c r="EW95" s="64"/>
    </row>
    <row r="96" spans="1:153" ht="45.75" hidden="1" customHeight="1" x14ac:dyDescent="0.25">
      <c r="A96" s="27" t="s">
        <v>377</v>
      </c>
      <c r="B96" s="27" t="s">
        <v>1005</v>
      </c>
      <c r="C96" s="45" t="s">
        <v>492</v>
      </c>
      <c r="D96" s="11" t="s">
        <v>217</v>
      </c>
      <c r="E96" s="19" t="s">
        <v>86</v>
      </c>
      <c r="F96" s="19" t="s">
        <v>207</v>
      </c>
      <c r="G96" s="19" t="s">
        <v>208</v>
      </c>
      <c r="H96" s="19" t="s">
        <v>66</v>
      </c>
      <c r="I96" s="19"/>
      <c r="J96" s="19"/>
      <c r="K96" s="21">
        <v>169733.46</v>
      </c>
      <c r="L96" s="21">
        <v>25460.02</v>
      </c>
      <c r="M96" s="21"/>
      <c r="N96" s="21"/>
      <c r="O96" s="21"/>
      <c r="P96" s="21">
        <v>144273.44</v>
      </c>
      <c r="Q96" s="22">
        <v>42644</v>
      </c>
      <c r="R96" s="165">
        <v>42736</v>
      </c>
      <c r="S96" s="182" t="s">
        <v>271</v>
      </c>
      <c r="T96" s="183">
        <v>42887</v>
      </c>
      <c r="U96" s="171">
        <v>2018</v>
      </c>
      <c r="V96" s="23">
        <v>0</v>
      </c>
      <c r="W96" s="23">
        <v>54273.440000000002</v>
      </c>
      <c r="X96" s="23">
        <v>90000</v>
      </c>
      <c r="Y96" s="23">
        <v>0</v>
      </c>
      <c r="Z96" s="23">
        <v>0</v>
      </c>
      <c r="AA96" s="23"/>
      <c r="AB96" s="244"/>
      <c r="AC96" s="60"/>
      <c r="AD96" s="59">
        <v>27</v>
      </c>
      <c r="AE96" s="20" t="s">
        <v>245</v>
      </c>
      <c r="AF96" s="17"/>
      <c r="AG96" s="62"/>
      <c r="AH96" s="79"/>
      <c r="AI96" s="59"/>
      <c r="AJ96" s="17"/>
      <c r="AK96" s="17"/>
      <c r="AL96" s="17"/>
      <c r="AM96" s="17"/>
      <c r="AN96" s="17" t="s">
        <v>172</v>
      </c>
      <c r="AO96" s="20" t="s">
        <v>117</v>
      </c>
      <c r="AP96" s="17">
        <v>1</v>
      </c>
      <c r="AQ96" s="17" t="s">
        <v>524</v>
      </c>
      <c r="AR96" s="20" t="s">
        <v>525</v>
      </c>
      <c r="AS96" s="17">
        <v>12</v>
      </c>
      <c r="AT96" s="17" t="s">
        <v>526</v>
      </c>
      <c r="AU96" s="18" t="s">
        <v>527</v>
      </c>
      <c r="AV96" s="17">
        <v>11</v>
      </c>
      <c r="AW96" s="17"/>
      <c r="AX96" s="17"/>
      <c r="AY96" s="17"/>
      <c r="AZ96" s="108"/>
      <c r="BA96" s="143"/>
      <c r="BB96" s="108"/>
      <c r="BC96" s="108"/>
      <c r="BD96" s="108"/>
      <c r="BE96" s="108"/>
      <c r="BF96" s="108"/>
      <c r="BG96" s="108"/>
      <c r="BH96" s="108"/>
      <c r="BI96" s="108"/>
      <c r="BJ96" s="108"/>
      <c r="BK96" s="108"/>
      <c r="BL96" s="108"/>
      <c r="BM96" s="108"/>
      <c r="BN96" s="108"/>
      <c r="BO96" s="108"/>
      <c r="BP96" s="108"/>
      <c r="BQ96" s="108"/>
    </row>
    <row r="97" spans="1:153" ht="25.5" hidden="1" customHeight="1" x14ac:dyDescent="0.25">
      <c r="A97" s="27" t="s">
        <v>378</v>
      </c>
      <c r="B97" s="27" t="s">
        <v>1006</v>
      </c>
      <c r="C97" s="45" t="s">
        <v>534</v>
      </c>
      <c r="D97" s="11" t="s">
        <v>214</v>
      </c>
      <c r="E97" s="19" t="s">
        <v>86</v>
      </c>
      <c r="F97" s="19" t="s">
        <v>274</v>
      </c>
      <c r="G97" s="19" t="s">
        <v>208</v>
      </c>
      <c r="H97" s="19" t="s">
        <v>66</v>
      </c>
      <c r="I97" s="19"/>
      <c r="J97" s="19"/>
      <c r="K97" s="21">
        <f>SUM(L97:P97)</f>
        <v>65250</v>
      </c>
      <c r="L97" s="21">
        <v>9788</v>
      </c>
      <c r="M97" s="21"/>
      <c r="N97" s="21"/>
      <c r="O97" s="21"/>
      <c r="P97" s="21">
        <v>55462</v>
      </c>
      <c r="Q97" s="22">
        <v>42644</v>
      </c>
      <c r="R97" s="165">
        <v>42699</v>
      </c>
      <c r="S97" s="182" t="s">
        <v>271</v>
      </c>
      <c r="T97" s="183">
        <v>42786</v>
      </c>
      <c r="U97" s="171">
        <v>2018</v>
      </c>
      <c r="V97" s="23">
        <v>0</v>
      </c>
      <c r="W97" s="23">
        <v>55462</v>
      </c>
      <c r="X97" s="23">
        <v>0</v>
      </c>
      <c r="Y97" s="23">
        <v>0</v>
      </c>
      <c r="Z97" s="23">
        <v>0</v>
      </c>
      <c r="AA97" s="23"/>
      <c r="AB97" s="244"/>
      <c r="AC97" s="60"/>
      <c r="AD97" s="59">
        <v>27</v>
      </c>
      <c r="AE97" s="20" t="s">
        <v>245</v>
      </c>
      <c r="AF97" s="17"/>
      <c r="AG97" s="62"/>
      <c r="AH97" s="79"/>
      <c r="AI97" s="59"/>
      <c r="AJ97" s="17"/>
      <c r="AK97" s="17"/>
      <c r="AL97" s="17"/>
      <c r="AM97" s="17"/>
      <c r="AN97" s="17" t="s">
        <v>172</v>
      </c>
      <c r="AO97" s="20" t="s">
        <v>117</v>
      </c>
      <c r="AP97" s="17">
        <v>1</v>
      </c>
      <c r="AQ97" s="17" t="s">
        <v>524</v>
      </c>
      <c r="AR97" s="20" t="s">
        <v>525</v>
      </c>
      <c r="AS97" s="17">
        <v>62</v>
      </c>
      <c r="AT97" s="17" t="s">
        <v>526</v>
      </c>
      <c r="AU97" s="18" t="s">
        <v>527</v>
      </c>
      <c r="AV97" s="17">
        <v>20</v>
      </c>
      <c r="AW97" s="17"/>
      <c r="AX97" s="17"/>
      <c r="AY97" s="17"/>
      <c r="BA97" s="143"/>
    </row>
    <row r="98" spans="1:153" ht="25.5" hidden="1" customHeight="1" x14ac:dyDescent="0.25">
      <c r="A98" s="27" t="s">
        <v>379</v>
      </c>
      <c r="B98" s="27" t="s">
        <v>1007</v>
      </c>
      <c r="C98" s="45" t="s">
        <v>509</v>
      </c>
      <c r="D98" s="11" t="s">
        <v>197</v>
      </c>
      <c r="E98" s="19" t="s">
        <v>86</v>
      </c>
      <c r="F98" s="19" t="s">
        <v>282</v>
      </c>
      <c r="G98" s="19" t="s">
        <v>208</v>
      </c>
      <c r="H98" s="19" t="s">
        <v>66</v>
      </c>
      <c r="I98" s="19"/>
      <c r="J98" s="19"/>
      <c r="K98" s="21">
        <f>L98+P98</f>
        <v>191806.42</v>
      </c>
      <c r="L98" s="21">
        <v>28770.97</v>
      </c>
      <c r="M98" s="21"/>
      <c r="N98" s="21"/>
      <c r="O98" s="21"/>
      <c r="P98" s="21">
        <v>163035.45000000001</v>
      </c>
      <c r="Q98" s="22">
        <v>42644</v>
      </c>
      <c r="R98" s="165">
        <v>42705</v>
      </c>
      <c r="S98" s="182" t="s">
        <v>271</v>
      </c>
      <c r="T98" s="183">
        <v>42795</v>
      </c>
      <c r="U98" s="171">
        <v>2019</v>
      </c>
      <c r="V98" s="23"/>
      <c r="W98" s="23">
        <v>65214.184000000001</v>
      </c>
      <c r="X98" s="23">
        <v>65214.184000000001</v>
      </c>
      <c r="Y98" s="23">
        <f>P98-W98-X98</f>
        <v>32607.082000000002</v>
      </c>
      <c r="Z98" s="23"/>
      <c r="AA98" s="23"/>
      <c r="AB98" s="244"/>
      <c r="AC98" s="60"/>
      <c r="AD98" s="59">
        <v>27</v>
      </c>
      <c r="AE98" s="20" t="s">
        <v>245</v>
      </c>
      <c r="AF98" s="17"/>
      <c r="AG98" s="62"/>
      <c r="AH98" s="79"/>
      <c r="AI98" s="59"/>
      <c r="AJ98" s="17"/>
      <c r="AK98" s="17"/>
      <c r="AL98" s="17"/>
      <c r="AM98" s="17"/>
      <c r="AN98" s="17" t="s">
        <v>172</v>
      </c>
      <c r="AO98" s="20" t="s">
        <v>117</v>
      </c>
      <c r="AP98" s="17">
        <v>1</v>
      </c>
      <c r="AQ98" s="17" t="s">
        <v>524</v>
      </c>
      <c r="AR98" s="20" t="s">
        <v>525</v>
      </c>
      <c r="AS98" s="17">
        <v>35</v>
      </c>
      <c r="AT98" s="17" t="s">
        <v>526</v>
      </c>
      <c r="AU98" s="18" t="s">
        <v>527</v>
      </c>
      <c r="AV98" s="17">
        <v>23</v>
      </c>
      <c r="AW98" s="17"/>
      <c r="AX98" s="17"/>
      <c r="AY98" s="17"/>
      <c r="BA98" s="143"/>
    </row>
    <row r="99" spans="1:153" ht="25.5" hidden="1" customHeight="1" x14ac:dyDescent="0.25">
      <c r="A99" s="27" t="s">
        <v>380</v>
      </c>
      <c r="B99" s="27" t="s">
        <v>1008</v>
      </c>
      <c r="C99" s="45" t="s">
        <v>294</v>
      </c>
      <c r="D99" s="11" t="s">
        <v>533</v>
      </c>
      <c r="E99" s="19" t="s">
        <v>86</v>
      </c>
      <c r="F99" s="19" t="s">
        <v>291</v>
      </c>
      <c r="G99" s="19" t="s">
        <v>208</v>
      </c>
      <c r="H99" s="19" t="s">
        <v>66</v>
      </c>
      <c r="I99" s="19"/>
      <c r="J99" s="19"/>
      <c r="K99" s="21">
        <v>905836.09</v>
      </c>
      <c r="L99" s="21">
        <f>K99-P99</f>
        <v>680455.98</v>
      </c>
      <c r="M99" s="21"/>
      <c r="N99" s="21"/>
      <c r="O99" s="21"/>
      <c r="P99" s="21">
        <f>225379.46+0.65</f>
        <v>225380.11</v>
      </c>
      <c r="Q99" s="22">
        <v>42705</v>
      </c>
      <c r="R99" s="165">
        <v>42795</v>
      </c>
      <c r="S99" s="182" t="s">
        <v>271</v>
      </c>
      <c r="T99" s="183">
        <v>42887</v>
      </c>
      <c r="U99" s="171">
        <v>2019</v>
      </c>
      <c r="V99" s="23">
        <v>0</v>
      </c>
      <c r="W99" s="23">
        <v>75000</v>
      </c>
      <c r="X99" s="23">
        <v>100000</v>
      </c>
      <c r="Y99" s="23">
        <f>P99-W99-X99</f>
        <v>50380.109999999986</v>
      </c>
      <c r="Z99" s="23"/>
      <c r="AA99" s="23"/>
      <c r="AB99" s="244"/>
      <c r="AC99" s="60"/>
      <c r="AD99" s="59">
        <v>27</v>
      </c>
      <c r="AE99" s="20" t="s">
        <v>245</v>
      </c>
      <c r="AF99" s="17"/>
      <c r="AG99" s="62"/>
      <c r="AH99" s="79"/>
      <c r="AI99" s="59"/>
      <c r="AJ99" s="17"/>
      <c r="AK99" s="17"/>
      <c r="AL99" s="17"/>
      <c r="AM99" s="17"/>
      <c r="AN99" s="17" t="s">
        <v>172</v>
      </c>
      <c r="AO99" s="20" t="s">
        <v>117</v>
      </c>
      <c r="AP99" s="17">
        <v>1</v>
      </c>
      <c r="AQ99" s="17" t="s">
        <v>524</v>
      </c>
      <c r="AR99" s="20" t="s">
        <v>525</v>
      </c>
      <c r="AS99" s="17">
        <v>40</v>
      </c>
      <c r="AT99" s="17" t="s">
        <v>526</v>
      </c>
      <c r="AU99" s="18" t="s">
        <v>527</v>
      </c>
      <c r="AV99" s="17">
        <v>20</v>
      </c>
      <c r="AW99" s="17"/>
      <c r="AX99" s="17"/>
      <c r="AY99" s="17"/>
      <c r="BA99" s="143"/>
    </row>
    <row r="100" spans="1:153" s="78" customFormat="1" ht="25.5" customHeight="1" x14ac:dyDescent="0.25">
      <c r="A100" s="41" t="s">
        <v>469</v>
      </c>
      <c r="B100" s="255" t="s">
        <v>960</v>
      </c>
      <c r="C100" s="188" t="s">
        <v>87</v>
      </c>
      <c r="D100" s="69"/>
      <c r="E100" s="69"/>
      <c r="F100" s="69"/>
      <c r="G100" s="69"/>
      <c r="H100" s="69"/>
      <c r="I100" s="69"/>
      <c r="J100" s="69"/>
      <c r="K100" s="69"/>
      <c r="L100" s="69"/>
      <c r="M100" s="69"/>
      <c r="N100" s="69"/>
      <c r="O100" s="69"/>
      <c r="P100" s="70"/>
      <c r="Q100" s="71"/>
      <c r="R100" s="72"/>
      <c r="S100" s="180"/>
      <c r="T100" s="181"/>
      <c r="U100" s="81"/>
      <c r="V100" s="73"/>
      <c r="W100" s="73"/>
      <c r="X100" s="73"/>
      <c r="Y100" s="73"/>
      <c r="Z100" s="73"/>
      <c r="AA100" s="73"/>
      <c r="AB100" s="243"/>
      <c r="AC100" s="76"/>
      <c r="AD100" s="77"/>
      <c r="AE100" s="74"/>
      <c r="AF100" s="74"/>
      <c r="AG100" s="75"/>
      <c r="AH100" s="76"/>
      <c r="AI100" s="77"/>
      <c r="AJ100" s="74"/>
      <c r="AK100" s="74"/>
      <c r="AL100" s="74"/>
      <c r="AM100" s="74"/>
      <c r="AN100" s="74"/>
      <c r="AO100" s="74"/>
      <c r="AP100" s="74"/>
      <c r="AQ100" s="74"/>
      <c r="AR100" s="74"/>
      <c r="AS100" s="74"/>
      <c r="AT100" s="74"/>
      <c r="AU100" s="74"/>
      <c r="AV100" s="74"/>
      <c r="AW100" s="74"/>
      <c r="AX100" s="74"/>
      <c r="AY100" s="74"/>
      <c r="AZ100" s="64"/>
      <c r="BA100" s="143"/>
      <c r="BB100" s="64"/>
      <c r="BC100" s="64"/>
      <c r="BD100" s="64"/>
      <c r="BE100" s="64"/>
      <c r="BF100" s="64"/>
      <c r="BG100" s="64"/>
      <c r="BH100" s="64"/>
      <c r="BI100" s="64"/>
      <c r="BJ100" s="64"/>
      <c r="BK100" s="64"/>
      <c r="BL100" s="64"/>
      <c r="BM100" s="64"/>
      <c r="BN100" s="64"/>
      <c r="BO100" s="64"/>
      <c r="BP100" s="64"/>
      <c r="BQ100" s="64"/>
      <c r="BR100" s="64"/>
      <c r="BS100" s="64"/>
      <c r="BT100" s="64"/>
      <c r="BU100" s="64"/>
      <c r="BV100" s="64"/>
      <c r="BW100" s="64"/>
      <c r="BX100" s="64"/>
      <c r="BY100" s="64"/>
      <c r="BZ100" s="64"/>
      <c r="CA100" s="64"/>
      <c r="CB100" s="64"/>
      <c r="CC100" s="64"/>
      <c r="CD100" s="64"/>
      <c r="CE100" s="64"/>
      <c r="CF100" s="64"/>
      <c r="CG100" s="64"/>
      <c r="CH100" s="64"/>
      <c r="CI100" s="64"/>
      <c r="CJ100" s="64"/>
      <c r="CK100" s="64"/>
      <c r="CL100" s="64"/>
      <c r="CM100" s="64"/>
      <c r="CN100" s="64"/>
      <c r="CO100" s="64"/>
      <c r="CP100" s="64"/>
      <c r="CQ100" s="64"/>
      <c r="CR100" s="64"/>
      <c r="CS100" s="64"/>
      <c r="CT100" s="64"/>
      <c r="CU100" s="64"/>
      <c r="CV100" s="64"/>
      <c r="CW100" s="64"/>
      <c r="CX100" s="64"/>
      <c r="CY100" s="64"/>
      <c r="CZ100" s="64"/>
      <c r="DA100" s="64"/>
      <c r="DB100" s="64"/>
      <c r="DC100" s="64"/>
      <c r="DD100" s="64"/>
      <c r="DE100" s="64"/>
      <c r="DF100" s="64"/>
      <c r="DG100" s="64"/>
      <c r="DH100" s="64"/>
      <c r="DI100" s="64"/>
      <c r="DJ100" s="64"/>
      <c r="DK100" s="64"/>
      <c r="DL100" s="64"/>
      <c r="DM100" s="64"/>
      <c r="DN100" s="64"/>
      <c r="DO100" s="64"/>
      <c r="DP100" s="64"/>
      <c r="DQ100" s="64"/>
      <c r="DR100" s="64"/>
      <c r="DS100" s="64"/>
      <c r="DT100" s="64"/>
      <c r="DU100" s="64"/>
      <c r="DV100" s="64"/>
      <c r="DW100" s="64"/>
      <c r="DX100" s="64"/>
      <c r="DY100" s="64"/>
      <c r="DZ100" s="64"/>
      <c r="EA100" s="64"/>
      <c r="EB100" s="64"/>
      <c r="EC100" s="64"/>
      <c r="ED100" s="64"/>
      <c r="EE100" s="64"/>
      <c r="EF100" s="64"/>
      <c r="EG100" s="64"/>
      <c r="EH100" s="64"/>
      <c r="EI100" s="64"/>
      <c r="EJ100" s="64"/>
      <c r="EK100" s="64"/>
      <c r="EL100" s="64"/>
      <c r="EM100" s="64"/>
      <c r="EN100" s="64"/>
      <c r="EO100" s="64"/>
      <c r="EP100" s="64"/>
      <c r="EQ100" s="64"/>
      <c r="ER100" s="64"/>
      <c r="ES100" s="64"/>
      <c r="ET100" s="64"/>
      <c r="EU100" s="64"/>
      <c r="EV100" s="64"/>
      <c r="EW100" s="64"/>
    </row>
    <row r="101" spans="1:153" ht="45" customHeight="1" x14ac:dyDescent="0.25">
      <c r="A101" s="27" t="s">
        <v>381</v>
      </c>
      <c r="B101" s="285" t="s">
        <v>1139</v>
      </c>
      <c r="C101" s="304" t="s">
        <v>1141</v>
      </c>
      <c r="D101" s="11" t="s">
        <v>217</v>
      </c>
      <c r="E101" s="19" t="s">
        <v>86</v>
      </c>
      <c r="F101" s="19" t="s">
        <v>209</v>
      </c>
      <c r="G101" s="19" t="s">
        <v>88</v>
      </c>
      <c r="H101" s="19" t="s">
        <v>66</v>
      </c>
      <c r="I101" s="19"/>
      <c r="J101" s="19"/>
      <c r="K101" s="21">
        <v>557789.41</v>
      </c>
      <c r="L101" s="21">
        <v>83668.41</v>
      </c>
      <c r="M101" s="94"/>
      <c r="N101" s="21"/>
      <c r="O101" s="21"/>
      <c r="P101" s="21">
        <v>474121</v>
      </c>
      <c r="Q101" s="22">
        <v>42430</v>
      </c>
      <c r="R101" s="165">
        <v>42522</v>
      </c>
      <c r="S101" s="182" t="s">
        <v>270</v>
      </c>
      <c r="T101" s="183">
        <v>42705</v>
      </c>
      <c r="U101" s="288">
        <v>2020</v>
      </c>
      <c r="V101" s="289">
        <v>0</v>
      </c>
      <c r="W101" s="289">
        <v>0</v>
      </c>
      <c r="X101" s="289">
        <f>P101*0.45</f>
        <v>213354.45</v>
      </c>
      <c r="Y101" s="289">
        <f>P101*0.45</f>
        <v>213354.45</v>
      </c>
      <c r="Z101" s="289">
        <f>P101*0.1</f>
        <v>47412.100000000006</v>
      </c>
      <c r="AA101" s="23"/>
      <c r="AB101" s="244"/>
      <c r="AC101" s="60"/>
      <c r="AD101" s="286">
        <v>26</v>
      </c>
      <c r="AE101" s="287" t="s">
        <v>244</v>
      </c>
      <c r="AF101" s="17"/>
      <c r="AG101" s="62"/>
      <c r="AH101" s="79"/>
      <c r="AI101" s="59"/>
      <c r="AJ101" s="17"/>
      <c r="AK101" s="17"/>
      <c r="AL101" s="17"/>
      <c r="AM101" s="17"/>
      <c r="AN101" s="17" t="s">
        <v>126</v>
      </c>
      <c r="AO101" s="20" t="s">
        <v>279</v>
      </c>
      <c r="AP101" s="287">
        <v>25</v>
      </c>
      <c r="AQ101" s="17"/>
      <c r="AR101" s="17"/>
      <c r="AS101" s="17"/>
      <c r="AT101" s="17"/>
      <c r="AU101" s="17"/>
      <c r="AV101" s="17"/>
      <c r="AW101" s="17"/>
      <c r="AX101" s="17"/>
      <c r="AY101" s="17"/>
      <c r="AZ101" s="108"/>
      <c r="BA101" s="143"/>
      <c r="BB101" s="108"/>
      <c r="BC101" s="108"/>
      <c r="BD101" s="108"/>
      <c r="BE101" s="108"/>
      <c r="BF101" s="108"/>
      <c r="BG101" s="108"/>
      <c r="BH101" s="108"/>
      <c r="BI101" s="108"/>
      <c r="BJ101" s="108"/>
      <c r="BK101" s="108"/>
      <c r="BL101" s="108"/>
      <c r="BM101" s="108"/>
      <c r="BN101" s="108"/>
      <c r="BO101" s="108"/>
      <c r="BP101" s="108"/>
      <c r="BQ101" s="108"/>
    </row>
    <row r="102" spans="1:153" ht="25.5" customHeight="1" x14ac:dyDescent="0.25">
      <c r="A102" s="27" t="s">
        <v>382</v>
      </c>
      <c r="B102" s="27" t="s">
        <v>1009</v>
      </c>
      <c r="C102" s="45" t="s">
        <v>278</v>
      </c>
      <c r="D102" s="11" t="s">
        <v>214</v>
      </c>
      <c r="E102" s="19" t="s">
        <v>86</v>
      </c>
      <c r="F102" s="19" t="s">
        <v>273</v>
      </c>
      <c r="G102" s="19" t="s">
        <v>88</v>
      </c>
      <c r="H102" s="19" t="s">
        <v>66</v>
      </c>
      <c r="I102" s="19"/>
      <c r="J102" s="19"/>
      <c r="K102" s="21">
        <v>203981.18</v>
      </c>
      <c r="L102" s="21">
        <v>30597.18</v>
      </c>
      <c r="M102" s="94"/>
      <c r="N102" s="21"/>
      <c r="O102" s="21"/>
      <c r="P102" s="21">
        <v>173384</v>
      </c>
      <c r="Q102" s="22">
        <v>42430</v>
      </c>
      <c r="R102" s="165">
        <v>42522</v>
      </c>
      <c r="S102" s="182" t="s">
        <v>270</v>
      </c>
      <c r="T102" s="183">
        <v>42705</v>
      </c>
      <c r="U102" s="171">
        <v>2018</v>
      </c>
      <c r="V102" s="23">
        <f>P102*0.1</f>
        <v>17338.400000000001</v>
      </c>
      <c r="W102" s="23">
        <f>P102*0.45</f>
        <v>78022.8</v>
      </c>
      <c r="X102" s="23">
        <f>P102*0.45</f>
        <v>78022.8</v>
      </c>
      <c r="Y102" s="23">
        <v>0</v>
      </c>
      <c r="Z102" s="23">
        <v>0</v>
      </c>
      <c r="AA102" s="23"/>
      <c r="AB102" s="244"/>
      <c r="AC102" s="60"/>
      <c r="AD102" s="59">
        <v>25</v>
      </c>
      <c r="AE102" s="20" t="s">
        <v>243</v>
      </c>
      <c r="AF102" s="17"/>
      <c r="AG102" s="186"/>
      <c r="AH102" s="79"/>
      <c r="AI102" s="59"/>
      <c r="AJ102" s="17"/>
      <c r="AK102" s="17"/>
      <c r="AL102" s="17"/>
      <c r="AM102" s="17"/>
      <c r="AN102" s="17" t="s">
        <v>126</v>
      </c>
      <c r="AO102" s="20" t="s">
        <v>279</v>
      </c>
      <c r="AP102" s="17">
        <v>6</v>
      </c>
      <c r="AQ102" s="17"/>
      <c r="AR102" s="17"/>
      <c r="AS102" s="17"/>
      <c r="AT102" s="17"/>
      <c r="AU102" s="17"/>
      <c r="AV102" s="17"/>
      <c r="AW102" s="17"/>
      <c r="AX102" s="17"/>
      <c r="AY102" s="17"/>
      <c r="BA102" s="143"/>
    </row>
    <row r="103" spans="1:153" ht="25.5" customHeight="1" x14ac:dyDescent="0.25">
      <c r="A103" s="27" t="s">
        <v>383</v>
      </c>
      <c r="B103" s="27" t="s">
        <v>1010</v>
      </c>
      <c r="C103" s="45" t="s">
        <v>403</v>
      </c>
      <c r="D103" s="11" t="s">
        <v>197</v>
      </c>
      <c r="E103" s="19" t="s">
        <v>86</v>
      </c>
      <c r="F103" s="19" t="s">
        <v>284</v>
      </c>
      <c r="G103" s="19" t="s">
        <v>88</v>
      </c>
      <c r="H103" s="19" t="s">
        <v>66</v>
      </c>
      <c r="I103" s="19"/>
      <c r="J103" s="19"/>
      <c r="K103" s="21">
        <v>297848.24</v>
      </c>
      <c r="L103" s="21">
        <v>44677.24</v>
      </c>
      <c r="M103" s="94"/>
      <c r="N103" s="21"/>
      <c r="O103" s="21"/>
      <c r="P103" s="21">
        <v>253171</v>
      </c>
      <c r="Q103" s="22">
        <v>42430</v>
      </c>
      <c r="R103" s="165">
        <v>42522</v>
      </c>
      <c r="S103" s="182" t="s">
        <v>270</v>
      </c>
      <c r="T103" s="183">
        <v>42583</v>
      </c>
      <c r="U103" s="171">
        <v>2018</v>
      </c>
      <c r="V103" s="23"/>
      <c r="W103" s="23">
        <v>139244.04999999999</v>
      </c>
      <c r="X103" s="23">
        <f>P103-W103</f>
        <v>113926.95000000001</v>
      </c>
      <c r="Y103" s="23">
        <v>0</v>
      </c>
      <c r="Z103" s="23">
        <v>0</v>
      </c>
      <c r="AA103" s="23"/>
      <c r="AB103" s="244"/>
      <c r="AC103" s="60"/>
      <c r="AD103" s="59">
        <v>26</v>
      </c>
      <c r="AE103" s="20" t="s">
        <v>244</v>
      </c>
      <c r="AF103" s="17"/>
      <c r="AG103" s="62"/>
      <c r="AH103" s="79"/>
      <c r="AI103" s="59"/>
      <c r="AJ103" s="17"/>
      <c r="AK103" s="17"/>
      <c r="AL103" s="17"/>
      <c r="AM103" s="17"/>
      <c r="AN103" s="17" t="s">
        <v>126</v>
      </c>
      <c r="AO103" s="20" t="s">
        <v>118</v>
      </c>
      <c r="AP103" s="17">
        <v>16</v>
      </c>
      <c r="AQ103" s="17"/>
      <c r="AR103" s="17"/>
      <c r="AS103" s="17"/>
      <c r="AT103" s="17"/>
      <c r="AU103" s="17"/>
      <c r="AV103" s="17"/>
      <c r="AW103" s="17"/>
      <c r="AX103" s="17"/>
      <c r="AY103" s="17"/>
      <c r="BA103" s="143"/>
    </row>
    <row r="104" spans="1:153" ht="25.5" customHeight="1" x14ac:dyDescent="0.25">
      <c r="A104" s="27" t="s">
        <v>384</v>
      </c>
      <c r="B104" s="27" t="s">
        <v>1011</v>
      </c>
      <c r="C104" s="45" t="s">
        <v>487</v>
      </c>
      <c r="D104" s="11" t="s">
        <v>216</v>
      </c>
      <c r="E104" s="19" t="s">
        <v>86</v>
      </c>
      <c r="F104" s="19" t="s">
        <v>291</v>
      </c>
      <c r="G104" s="19" t="s">
        <v>88</v>
      </c>
      <c r="H104" s="19" t="s">
        <v>66</v>
      </c>
      <c r="I104" s="19"/>
      <c r="J104" s="19"/>
      <c r="K104" s="21">
        <v>1467581.1764705882</v>
      </c>
      <c r="L104" s="21">
        <v>220137.17647058822</v>
      </c>
      <c r="M104" s="94"/>
      <c r="N104" s="21"/>
      <c r="O104" s="21"/>
      <c r="P104" s="21">
        <v>1247444</v>
      </c>
      <c r="Q104" s="22">
        <v>42430</v>
      </c>
      <c r="R104" s="165">
        <v>42522</v>
      </c>
      <c r="S104" s="182" t="s">
        <v>270</v>
      </c>
      <c r="T104" s="183">
        <v>42705</v>
      </c>
      <c r="U104" s="171">
        <v>2019</v>
      </c>
      <c r="V104" s="23">
        <f>P104*0.1</f>
        <v>124744.40000000001</v>
      </c>
      <c r="W104" s="23">
        <f>P104*0.4</f>
        <v>498977.60000000003</v>
      </c>
      <c r="X104" s="23">
        <f>P104*0.4</f>
        <v>498977.60000000003</v>
      </c>
      <c r="Y104" s="23">
        <f>P104*0.1</f>
        <v>124744.40000000001</v>
      </c>
      <c r="Z104" s="23">
        <v>0</v>
      </c>
      <c r="AA104" s="23"/>
      <c r="AB104" s="244"/>
      <c r="AC104" s="60"/>
      <c r="AD104" s="59">
        <v>26</v>
      </c>
      <c r="AE104" s="20" t="s">
        <v>244</v>
      </c>
      <c r="AF104" s="17"/>
      <c r="AG104" s="186"/>
      <c r="AH104" s="79"/>
      <c r="AI104" s="59"/>
      <c r="AJ104" s="17"/>
      <c r="AK104" s="17"/>
      <c r="AL104" s="17"/>
      <c r="AM104" s="17"/>
      <c r="AN104" s="17" t="s">
        <v>126</v>
      </c>
      <c r="AO104" s="20" t="s">
        <v>295</v>
      </c>
      <c r="AP104" s="17">
        <v>42</v>
      </c>
      <c r="AQ104" s="17"/>
      <c r="AR104" s="17"/>
      <c r="AS104" s="17"/>
      <c r="AT104" s="17"/>
      <c r="AU104" s="17"/>
      <c r="AV104" s="17"/>
      <c r="AW104" s="17"/>
      <c r="AX104" s="17"/>
      <c r="AY104" s="17"/>
      <c r="BA104" s="143"/>
    </row>
    <row r="105" spans="1:153" s="52" customFormat="1" ht="24.75" hidden="1" customHeight="1" thickBot="1" x14ac:dyDescent="0.3">
      <c r="A105" s="49" t="s">
        <v>70</v>
      </c>
      <c r="B105" s="50" t="s">
        <v>960</v>
      </c>
      <c r="C105" s="50" t="s">
        <v>321</v>
      </c>
      <c r="D105" s="55"/>
      <c r="E105" s="55"/>
      <c r="F105" s="55"/>
      <c r="G105" s="55"/>
      <c r="H105" s="55"/>
      <c r="I105" s="55"/>
      <c r="J105" s="55"/>
      <c r="K105" s="55"/>
      <c r="L105" s="55"/>
      <c r="M105" s="55"/>
      <c r="N105" s="55"/>
      <c r="O105" s="55"/>
      <c r="P105" s="55"/>
      <c r="Q105" s="57"/>
      <c r="R105" s="57"/>
      <c r="S105" s="190"/>
      <c r="T105" s="191"/>
      <c r="U105" s="55"/>
      <c r="V105" s="55"/>
      <c r="W105" s="55"/>
      <c r="X105" s="55"/>
      <c r="Y105" s="55"/>
      <c r="Z105" s="55"/>
      <c r="AA105" s="55"/>
      <c r="AB105" s="55"/>
      <c r="AC105" s="61"/>
      <c r="AD105" s="55"/>
      <c r="AE105" s="55"/>
      <c r="AF105" s="55"/>
      <c r="AG105" s="55"/>
      <c r="AH105" s="61"/>
      <c r="AI105" s="55"/>
      <c r="AJ105" s="55"/>
      <c r="AK105" s="55"/>
      <c r="AL105" s="55"/>
      <c r="AM105" s="55"/>
      <c r="AN105" s="51"/>
      <c r="AO105" s="51"/>
      <c r="AP105" s="51"/>
      <c r="AQ105" s="51"/>
      <c r="AR105" s="55"/>
      <c r="AS105" s="51"/>
      <c r="AT105" s="51"/>
      <c r="AU105" s="55"/>
      <c r="AV105" s="51"/>
      <c r="AW105" s="51"/>
      <c r="AX105" s="55"/>
      <c r="AY105" s="51"/>
      <c r="AZ105" s="64"/>
      <c r="BA105" s="143"/>
      <c r="BB105" s="64"/>
      <c r="BC105" s="64"/>
      <c r="BD105" s="64"/>
      <c r="BE105" s="64"/>
      <c r="BF105" s="64"/>
      <c r="BG105" s="64"/>
      <c r="BH105" s="64"/>
      <c r="BI105" s="64"/>
      <c r="BJ105" s="64"/>
      <c r="BK105" s="64"/>
      <c r="BL105" s="64"/>
      <c r="BM105" s="64"/>
      <c r="BN105" s="64"/>
      <c r="BO105" s="64"/>
      <c r="BP105" s="64"/>
      <c r="BQ105" s="64"/>
      <c r="BR105" s="64"/>
      <c r="BS105" s="64"/>
      <c r="BT105" s="64"/>
      <c r="BU105" s="64"/>
      <c r="BV105" s="64"/>
      <c r="BW105" s="64"/>
      <c r="BX105" s="64"/>
      <c r="BY105" s="64"/>
      <c r="BZ105" s="64"/>
      <c r="CA105" s="64"/>
      <c r="CB105" s="64"/>
      <c r="CC105" s="64"/>
      <c r="CD105" s="64"/>
      <c r="CE105" s="64"/>
      <c r="CF105" s="64"/>
      <c r="CG105" s="64"/>
      <c r="CH105" s="64"/>
      <c r="CI105" s="64"/>
      <c r="CJ105" s="64"/>
      <c r="CK105" s="64"/>
      <c r="CL105" s="64"/>
      <c r="CM105" s="64"/>
      <c r="CN105" s="64"/>
      <c r="CO105" s="64"/>
      <c r="CP105" s="64"/>
      <c r="CQ105" s="64"/>
      <c r="CR105" s="64"/>
      <c r="CS105" s="64"/>
      <c r="CT105" s="64"/>
      <c r="CU105" s="64"/>
      <c r="CV105" s="64"/>
      <c r="CW105" s="64"/>
      <c r="CX105" s="64"/>
      <c r="CY105" s="64"/>
      <c r="CZ105" s="64"/>
      <c r="DA105" s="64"/>
      <c r="DB105" s="64"/>
      <c r="DC105" s="64"/>
      <c r="DD105" s="64"/>
      <c r="DE105" s="64"/>
      <c r="DF105" s="64"/>
      <c r="DG105" s="64"/>
      <c r="DH105" s="64"/>
      <c r="DI105" s="64"/>
      <c r="DJ105" s="64"/>
      <c r="DK105" s="64"/>
      <c r="DL105" s="64"/>
      <c r="DM105" s="64"/>
      <c r="DN105" s="64"/>
      <c r="DO105" s="64"/>
      <c r="DP105" s="64"/>
      <c r="DQ105" s="64"/>
      <c r="DR105" s="64"/>
      <c r="DS105" s="64"/>
      <c r="DT105" s="64"/>
      <c r="DU105" s="64"/>
      <c r="DV105" s="64"/>
      <c r="DW105" s="64"/>
      <c r="DX105" s="64"/>
      <c r="DY105" s="64"/>
      <c r="DZ105" s="64"/>
      <c r="EA105" s="64"/>
      <c r="EB105" s="64"/>
      <c r="EC105" s="64"/>
      <c r="ED105" s="64"/>
      <c r="EE105" s="64"/>
      <c r="EF105" s="64"/>
      <c r="EG105" s="64"/>
      <c r="EH105" s="64"/>
      <c r="EI105" s="64"/>
      <c r="EJ105" s="64"/>
      <c r="EK105" s="64"/>
      <c r="EL105" s="64"/>
      <c r="EM105" s="64"/>
      <c r="EN105" s="64"/>
      <c r="EO105" s="64"/>
      <c r="EP105" s="64"/>
      <c r="EQ105" s="64"/>
      <c r="ER105" s="64"/>
      <c r="ES105" s="64"/>
      <c r="ET105" s="64"/>
      <c r="EU105" s="64"/>
      <c r="EV105" s="64"/>
      <c r="EW105" s="64"/>
    </row>
    <row r="106" spans="1:153" s="52" customFormat="1" ht="24.75" hidden="1" customHeight="1" thickBot="1" x14ac:dyDescent="0.3">
      <c r="A106" s="49" t="s">
        <v>315</v>
      </c>
      <c r="B106" s="50" t="s">
        <v>960</v>
      </c>
      <c r="C106" s="50" t="s">
        <v>322</v>
      </c>
      <c r="D106" s="55"/>
      <c r="E106" s="55"/>
      <c r="F106" s="55"/>
      <c r="G106" s="55"/>
      <c r="H106" s="55"/>
      <c r="I106" s="55"/>
      <c r="J106" s="55"/>
      <c r="K106" s="55"/>
      <c r="L106" s="55"/>
      <c r="M106" s="55"/>
      <c r="N106" s="55"/>
      <c r="O106" s="55"/>
      <c r="P106" s="55"/>
      <c r="Q106" s="57"/>
      <c r="R106" s="57"/>
      <c r="S106" s="190"/>
      <c r="T106" s="191"/>
      <c r="U106" s="55"/>
      <c r="V106" s="55"/>
      <c r="W106" s="55"/>
      <c r="X106" s="55"/>
      <c r="Y106" s="55"/>
      <c r="Z106" s="55"/>
      <c r="AA106" s="55"/>
      <c r="AB106" s="55"/>
      <c r="AC106" s="61"/>
      <c r="AD106" s="55"/>
      <c r="AE106" s="55"/>
      <c r="AF106" s="55"/>
      <c r="AG106" s="55"/>
      <c r="AH106" s="61"/>
      <c r="AI106" s="55"/>
      <c r="AJ106" s="55"/>
      <c r="AK106" s="55"/>
      <c r="AL106" s="55"/>
      <c r="AM106" s="55"/>
      <c r="AN106" s="51"/>
      <c r="AO106" s="51"/>
      <c r="AP106" s="51"/>
      <c r="AQ106" s="51"/>
      <c r="AR106" s="55"/>
      <c r="AS106" s="51"/>
      <c r="AT106" s="51"/>
      <c r="AU106" s="55"/>
      <c r="AV106" s="51"/>
      <c r="AW106" s="51"/>
      <c r="AX106" s="55"/>
      <c r="AY106" s="51"/>
      <c r="AZ106" s="64"/>
      <c r="BA106" s="143"/>
      <c r="BB106" s="64"/>
      <c r="BC106" s="64"/>
      <c r="BD106" s="64"/>
      <c r="BE106" s="64"/>
      <c r="BF106" s="64"/>
      <c r="BG106" s="64"/>
      <c r="BH106" s="64"/>
      <c r="BI106" s="64"/>
      <c r="BJ106" s="64"/>
      <c r="BK106" s="64"/>
      <c r="BL106" s="64"/>
      <c r="BM106" s="64"/>
      <c r="BN106" s="64"/>
      <c r="BO106" s="64"/>
      <c r="BP106" s="64"/>
      <c r="BQ106" s="64"/>
      <c r="BR106" s="64"/>
      <c r="BS106" s="64"/>
      <c r="BT106" s="64"/>
      <c r="BU106" s="64"/>
      <c r="BV106" s="64"/>
      <c r="BW106" s="64"/>
      <c r="BX106" s="64"/>
      <c r="BY106" s="64"/>
      <c r="BZ106" s="64"/>
      <c r="CA106" s="64"/>
      <c r="CB106" s="64"/>
      <c r="CC106" s="64"/>
      <c r="CD106" s="64"/>
      <c r="CE106" s="64"/>
      <c r="CF106" s="64"/>
      <c r="CG106" s="64"/>
      <c r="CH106" s="64"/>
      <c r="CI106" s="64"/>
      <c r="CJ106" s="64"/>
      <c r="CK106" s="64"/>
      <c r="CL106" s="64"/>
      <c r="CM106" s="64"/>
      <c r="CN106" s="64"/>
      <c r="CO106" s="64"/>
      <c r="CP106" s="64"/>
      <c r="CQ106" s="64"/>
      <c r="CR106" s="64"/>
      <c r="CS106" s="64"/>
      <c r="CT106" s="64"/>
      <c r="CU106" s="64"/>
      <c r="CV106" s="64"/>
      <c r="CW106" s="64"/>
      <c r="CX106" s="64"/>
      <c r="CY106" s="64"/>
      <c r="CZ106" s="64"/>
      <c r="DA106" s="64"/>
      <c r="DB106" s="64"/>
      <c r="DC106" s="64"/>
      <c r="DD106" s="64"/>
      <c r="DE106" s="64"/>
      <c r="DF106" s="64"/>
      <c r="DG106" s="64"/>
      <c r="DH106" s="64"/>
      <c r="DI106" s="64"/>
      <c r="DJ106" s="64"/>
      <c r="DK106" s="64"/>
      <c r="DL106" s="64"/>
      <c r="DM106" s="64"/>
      <c r="DN106" s="64"/>
      <c r="DO106" s="64"/>
      <c r="DP106" s="64"/>
      <c r="DQ106" s="64"/>
      <c r="DR106" s="64"/>
      <c r="DS106" s="64"/>
      <c r="DT106" s="64"/>
      <c r="DU106" s="64"/>
      <c r="DV106" s="64"/>
      <c r="DW106" s="64"/>
      <c r="DX106" s="64"/>
      <c r="DY106" s="64"/>
      <c r="DZ106" s="64"/>
      <c r="EA106" s="64"/>
      <c r="EB106" s="64"/>
      <c r="EC106" s="64"/>
      <c r="ED106" s="64"/>
      <c r="EE106" s="64"/>
      <c r="EF106" s="64"/>
      <c r="EG106" s="64"/>
      <c r="EH106" s="64"/>
      <c r="EI106" s="64"/>
      <c r="EJ106" s="64"/>
      <c r="EK106" s="64"/>
      <c r="EL106" s="64"/>
      <c r="EM106" s="64"/>
      <c r="EN106" s="64"/>
      <c r="EO106" s="64"/>
      <c r="EP106" s="64"/>
      <c r="EQ106" s="64"/>
      <c r="ER106" s="64"/>
      <c r="ES106" s="64"/>
      <c r="ET106" s="64"/>
      <c r="EU106" s="64"/>
      <c r="EV106" s="64"/>
      <c r="EW106" s="64"/>
    </row>
    <row r="107" spans="1:153" s="78" customFormat="1" ht="25.5" hidden="1" customHeight="1" x14ac:dyDescent="0.25">
      <c r="A107" s="41" t="s">
        <v>470</v>
      </c>
      <c r="B107" s="255" t="s">
        <v>960</v>
      </c>
      <c r="C107" s="26" t="s">
        <v>97</v>
      </c>
      <c r="D107" s="69"/>
      <c r="E107" s="69"/>
      <c r="F107" s="69"/>
      <c r="G107" s="69"/>
      <c r="H107" s="69"/>
      <c r="I107" s="69"/>
      <c r="J107" s="69"/>
      <c r="K107" s="69"/>
      <c r="L107" s="69"/>
      <c r="M107" s="69"/>
      <c r="N107" s="69"/>
      <c r="O107" s="69"/>
      <c r="P107" s="70"/>
      <c r="Q107" s="71"/>
      <c r="R107" s="72"/>
      <c r="S107" s="225"/>
      <c r="T107" s="226"/>
      <c r="U107" s="81"/>
      <c r="V107" s="73"/>
      <c r="W107" s="73"/>
      <c r="X107" s="73"/>
      <c r="Y107" s="73"/>
      <c r="Z107" s="73"/>
      <c r="AA107" s="73"/>
      <c r="AB107" s="243"/>
      <c r="AC107" s="76"/>
      <c r="AD107" s="77"/>
      <c r="AE107" s="74"/>
      <c r="AF107" s="74"/>
      <c r="AG107" s="75"/>
      <c r="AH107" s="76"/>
      <c r="AI107" s="77"/>
      <c r="AJ107" s="74"/>
      <c r="AK107" s="74"/>
      <c r="AL107" s="74"/>
      <c r="AM107" s="74"/>
      <c r="AN107" s="74"/>
      <c r="AO107" s="74"/>
      <c r="AP107" s="74"/>
      <c r="AQ107" s="74"/>
      <c r="AR107" s="74"/>
      <c r="AS107" s="74"/>
      <c r="AT107" s="74"/>
      <c r="AU107" s="74"/>
      <c r="AV107" s="74"/>
      <c r="AW107" s="74"/>
      <c r="AX107" s="74"/>
      <c r="AY107" s="74"/>
      <c r="AZ107" s="64"/>
      <c r="BA107" s="143"/>
      <c r="BB107" s="64"/>
      <c r="BC107" s="64"/>
      <c r="BD107" s="64"/>
      <c r="BE107" s="64"/>
      <c r="BF107" s="64"/>
      <c r="BG107" s="64"/>
      <c r="BH107" s="64"/>
      <c r="BI107" s="64"/>
      <c r="BJ107" s="64"/>
      <c r="BK107" s="64"/>
      <c r="BL107" s="64"/>
      <c r="BM107" s="64"/>
      <c r="BN107" s="64"/>
      <c r="BO107" s="64"/>
      <c r="BP107" s="64"/>
      <c r="BQ107" s="64"/>
      <c r="BR107" s="64"/>
      <c r="BS107" s="64"/>
      <c r="BT107" s="64"/>
      <c r="BU107" s="64"/>
      <c r="BV107" s="64"/>
      <c r="BW107" s="64"/>
      <c r="BX107" s="64"/>
      <c r="BY107" s="64"/>
      <c r="BZ107" s="64"/>
      <c r="CA107" s="64"/>
      <c r="CB107" s="64"/>
      <c r="CC107" s="64"/>
      <c r="CD107" s="64"/>
      <c r="CE107" s="64"/>
      <c r="CF107" s="64"/>
      <c r="CG107" s="64"/>
      <c r="CH107" s="64"/>
      <c r="CI107" s="64"/>
      <c r="CJ107" s="64"/>
      <c r="CK107" s="64"/>
      <c r="CL107" s="64"/>
      <c r="CM107" s="64"/>
      <c r="CN107" s="64"/>
      <c r="CO107" s="64"/>
      <c r="CP107" s="64"/>
      <c r="CQ107" s="64"/>
      <c r="CR107" s="64"/>
      <c r="CS107" s="64"/>
      <c r="CT107" s="64"/>
      <c r="CU107" s="64"/>
      <c r="CV107" s="64"/>
      <c r="CW107" s="64"/>
      <c r="CX107" s="64"/>
      <c r="CY107" s="64"/>
      <c r="CZ107" s="64"/>
      <c r="DA107" s="64"/>
      <c r="DB107" s="64"/>
      <c r="DC107" s="64"/>
      <c r="DD107" s="64"/>
      <c r="DE107" s="64"/>
      <c r="DF107" s="64"/>
      <c r="DG107" s="64"/>
      <c r="DH107" s="64"/>
      <c r="DI107" s="64"/>
      <c r="DJ107" s="64"/>
      <c r="DK107" s="64"/>
      <c r="DL107" s="64"/>
      <c r="DM107" s="64"/>
      <c r="DN107" s="64"/>
      <c r="DO107" s="64"/>
      <c r="DP107" s="64"/>
      <c r="DQ107" s="64"/>
      <c r="DR107" s="64"/>
      <c r="DS107" s="64"/>
      <c r="DT107" s="64"/>
      <c r="DU107" s="64"/>
      <c r="DV107" s="64"/>
      <c r="DW107" s="64"/>
      <c r="DX107" s="64"/>
      <c r="DY107" s="64"/>
      <c r="DZ107" s="64"/>
      <c r="EA107" s="64"/>
      <c r="EB107" s="64"/>
      <c r="EC107" s="64"/>
      <c r="ED107" s="64"/>
      <c r="EE107" s="64"/>
      <c r="EF107" s="64"/>
      <c r="EG107" s="64"/>
      <c r="EH107" s="64"/>
      <c r="EI107" s="64"/>
      <c r="EJ107" s="64"/>
      <c r="EK107" s="64"/>
      <c r="EL107" s="64"/>
      <c r="EM107" s="64"/>
      <c r="EN107" s="64"/>
      <c r="EO107" s="64"/>
      <c r="EP107" s="64"/>
      <c r="EQ107" s="64"/>
      <c r="ER107" s="64"/>
      <c r="ES107" s="64"/>
      <c r="ET107" s="64"/>
      <c r="EU107" s="64"/>
      <c r="EV107" s="64"/>
      <c r="EW107" s="64"/>
    </row>
    <row r="108" spans="1:153" ht="25.5" hidden="1" customHeight="1" x14ac:dyDescent="0.25">
      <c r="A108" s="27" t="s">
        <v>385</v>
      </c>
      <c r="B108" s="27" t="s">
        <v>1012</v>
      </c>
      <c r="C108" s="45" t="s">
        <v>875</v>
      </c>
      <c r="D108" s="11" t="s">
        <v>214</v>
      </c>
      <c r="E108" s="19" t="s">
        <v>96</v>
      </c>
      <c r="F108" s="19" t="s">
        <v>65</v>
      </c>
      <c r="G108" s="19" t="s">
        <v>493</v>
      </c>
      <c r="H108" s="19" t="s">
        <v>66</v>
      </c>
      <c r="I108" s="19"/>
      <c r="J108" s="19"/>
      <c r="K108" s="228">
        <f>'[1]Visi duomenys'!J87</f>
        <v>510000</v>
      </c>
      <c r="L108" s="228">
        <f>'[1]Visi duomenys'!K87</f>
        <v>76500</v>
      </c>
      <c r="M108" s="15"/>
      <c r="N108" s="15"/>
      <c r="O108" s="15"/>
      <c r="P108" s="228">
        <f>'[1]Visi duomenys'!O87</f>
        <v>433500</v>
      </c>
      <c r="Q108" s="229">
        <f>'[1]Visi duomenys'!P87</f>
        <v>43040</v>
      </c>
      <c r="R108" s="230">
        <f>'[1]Visi duomenys'!Q87</f>
        <v>43070</v>
      </c>
      <c r="S108" s="96" t="str">
        <f>'[1]Visi duomenys'!R87</f>
        <v>2018/</v>
      </c>
      <c r="T108" s="231">
        <f>'[1]Visi duomenys'!S87</f>
        <v>43191</v>
      </c>
      <c r="U108" s="232">
        <f>'[1]Visi duomenys'!T87</f>
        <v>2019</v>
      </c>
      <c r="V108" s="95"/>
      <c r="W108" s="95">
        <v>0</v>
      </c>
      <c r="X108" s="95">
        <v>333000</v>
      </c>
      <c r="Y108" s="95">
        <v>100500</v>
      </c>
      <c r="Z108" s="95">
        <v>0</v>
      </c>
      <c r="AA108" s="95"/>
      <c r="AB108" s="245"/>
      <c r="AC108" s="60"/>
      <c r="AD108" s="97">
        <v>49</v>
      </c>
      <c r="AE108" s="251" t="s">
        <v>266</v>
      </c>
      <c r="AF108" s="82"/>
      <c r="AG108" s="96"/>
      <c r="AH108" s="79"/>
      <c r="AI108" s="97"/>
      <c r="AJ108" s="82"/>
      <c r="AK108" s="82"/>
      <c r="AL108" s="82"/>
      <c r="AM108" s="82"/>
      <c r="AN108" s="82" t="s">
        <v>123</v>
      </c>
      <c r="AO108" s="251" t="s">
        <v>500</v>
      </c>
      <c r="AP108" s="251">
        <v>21</v>
      </c>
      <c r="AQ108" s="251" t="s">
        <v>121</v>
      </c>
      <c r="AR108" s="251" t="s">
        <v>122</v>
      </c>
      <c r="AS108" s="82">
        <v>4</v>
      </c>
      <c r="AT108" s="82"/>
      <c r="AU108" s="82"/>
      <c r="AV108" s="82"/>
      <c r="AW108" s="82"/>
      <c r="AX108" s="82"/>
      <c r="AY108" s="82"/>
      <c r="BA108" s="143"/>
    </row>
    <row r="109" spans="1:153" ht="25.5" hidden="1" customHeight="1" x14ac:dyDescent="0.25">
      <c r="A109" s="27" t="s">
        <v>876</v>
      </c>
      <c r="B109" s="27" t="s">
        <v>1013</v>
      </c>
      <c r="C109" s="45" t="s">
        <v>881</v>
      </c>
      <c r="D109" s="11" t="s">
        <v>214</v>
      </c>
      <c r="E109" s="19" t="s">
        <v>96</v>
      </c>
      <c r="F109" s="19" t="s">
        <v>65</v>
      </c>
      <c r="G109" s="19" t="s">
        <v>493</v>
      </c>
      <c r="H109" s="19" t="s">
        <v>66</v>
      </c>
      <c r="I109" s="19"/>
      <c r="J109" s="19"/>
      <c r="K109" s="228">
        <f>'[1]Visi duomenys'!J88</f>
        <v>421508</v>
      </c>
      <c r="L109" s="228">
        <f>'[1]Visi duomenys'!K88</f>
        <v>63227</v>
      </c>
      <c r="M109" s="15"/>
      <c r="N109" s="15"/>
      <c r="O109" s="15"/>
      <c r="P109" s="228">
        <f>'[1]Visi duomenys'!O88</f>
        <v>358281</v>
      </c>
      <c r="Q109" s="229">
        <f>'[1]Visi duomenys'!P88</f>
        <v>43435</v>
      </c>
      <c r="R109" s="230">
        <f>'[1]Visi duomenys'!Q88</f>
        <v>43525</v>
      </c>
      <c r="S109" s="96" t="str">
        <f>'[1]Visi duomenys'!R88</f>
        <v>2019/</v>
      </c>
      <c r="T109" s="231">
        <f>'[1]Visi duomenys'!S88</f>
        <v>43617</v>
      </c>
      <c r="U109" s="232">
        <f>'[1]Visi duomenys'!T88</f>
        <v>2021</v>
      </c>
      <c r="V109" s="95"/>
      <c r="W109" s="95"/>
      <c r="X109" s="95"/>
      <c r="Y109" s="95">
        <v>100000</v>
      </c>
      <c r="Z109" s="95">
        <v>158281</v>
      </c>
      <c r="AA109" s="95">
        <v>100000</v>
      </c>
      <c r="AB109" s="245"/>
      <c r="AC109" s="60"/>
      <c r="AD109" s="97">
        <v>49</v>
      </c>
      <c r="AE109" s="251" t="s">
        <v>266</v>
      </c>
      <c r="AF109" s="82"/>
      <c r="AG109" s="82"/>
      <c r="AH109" s="79"/>
      <c r="AI109" s="82"/>
      <c r="AJ109" s="82"/>
      <c r="AK109" s="82"/>
      <c r="AL109" s="82"/>
      <c r="AM109" s="82"/>
      <c r="AN109" s="82" t="s">
        <v>123</v>
      </c>
      <c r="AO109" s="251" t="s">
        <v>500</v>
      </c>
      <c r="AP109" s="251">
        <v>48</v>
      </c>
      <c r="AQ109" s="251" t="s">
        <v>121</v>
      </c>
      <c r="AR109" s="251" t="s">
        <v>122</v>
      </c>
      <c r="AS109" s="82">
        <v>4</v>
      </c>
      <c r="AT109" s="82" t="s">
        <v>877</v>
      </c>
      <c r="AU109" s="251" t="s">
        <v>878</v>
      </c>
      <c r="AV109" s="82">
        <v>2</v>
      </c>
      <c r="AW109" s="82"/>
      <c r="AX109" s="82"/>
      <c r="AY109" s="82"/>
      <c r="BA109" s="143"/>
    </row>
    <row r="110" spans="1:153" s="52" customFormat="1" ht="24.75" hidden="1" customHeight="1" thickBot="1" x14ac:dyDescent="0.3">
      <c r="A110" s="49" t="s">
        <v>73</v>
      </c>
      <c r="B110" s="50" t="s">
        <v>960</v>
      </c>
      <c r="C110" s="50" t="s">
        <v>323</v>
      </c>
      <c r="D110" s="55"/>
      <c r="E110" s="55"/>
      <c r="F110" s="55"/>
      <c r="G110" s="55"/>
      <c r="H110" s="55"/>
      <c r="I110" s="55"/>
      <c r="J110" s="55"/>
      <c r="K110" s="55"/>
      <c r="L110" s="55"/>
      <c r="M110" s="55"/>
      <c r="N110" s="55"/>
      <c r="O110" s="55"/>
      <c r="P110" s="55"/>
      <c r="Q110" s="57"/>
      <c r="R110" s="57"/>
      <c r="S110" s="223"/>
      <c r="T110" s="224"/>
      <c r="U110" s="55"/>
      <c r="V110" s="55"/>
      <c r="W110" s="55"/>
      <c r="X110" s="55"/>
      <c r="Y110" s="55"/>
      <c r="Z110" s="55"/>
      <c r="AA110" s="55"/>
      <c r="AB110" s="55"/>
      <c r="AC110" s="61"/>
      <c r="AD110" s="55"/>
      <c r="AE110" s="55"/>
      <c r="AF110" s="55"/>
      <c r="AG110" s="55"/>
      <c r="AH110" s="222"/>
      <c r="AI110" s="55"/>
      <c r="AJ110" s="55"/>
      <c r="AK110" s="55"/>
      <c r="AL110" s="55"/>
      <c r="AM110" s="55"/>
      <c r="AN110" s="51"/>
      <c r="AO110" s="51"/>
      <c r="AP110" s="51"/>
      <c r="AQ110" s="51"/>
      <c r="AR110" s="55"/>
      <c r="AS110" s="51"/>
      <c r="AT110" s="51"/>
      <c r="AU110" s="55"/>
      <c r="AV110" s="51"/>
      <c r="AW110" s="51"/>
      <c r="AX110" s="55"/>
      <c r="AY110" s="51"/>
      <c r="AZ110" s="64"/>
      <c r="BA110" s="143"/>
      <c r="BB110" s="64"/>
      <c r="BC110" s="64"/>
      <c r="BD110" s="64"/>
      <c r="BE110" s="64"/>
      <c r="BF110" s="64"/>
      <c r="BG110" s="64"/>
      <c r="BH110" s="64"/>
      <c r="BI110" s="64"/>
      <c r="BJ110" s="64"/>
      <c r="BK110" s="64"/>
      <c r="BL110" s="64"/>
      <c r="BM110" s="64"/>
      <c r="BN110" s="64"/>
      <c r="BO110" s="64"/>
      <c r="BP110" s="64"/>
      <c r="BQ110" s="64"/>
      <c r="BR110" s="64"/>
      <c r="BS110" s="64"/>
      <c r="BT110" s="64"/>
      <c r="BU110" s="64"/>
      <c r="BV110" s="64"/>
      <c r="BW110" s="64"/>
      <c r="BX110" s="64"/>
      <c r="BY110" s="64"/>
      <c r="BZ110" s="64"/>
      <c r="CA110" s="64"/>
      <c r="CB110" s="64"/>
      <c r="CC110" s="64"/>
      <c r="CD110" s="64"/>
      <c r="CE110" s="64"/>
      <c r="CF110" s="64"/>
      <c r="CG110" s="64"/>
      <c r="CH110" s="64"/>
      <c r="CI110" s="64"/>
      <c r="CJ110" s="64"/>
      <c r="CK110" s="64"/>
      <c r="CL110" s="64"/>
      <c r="CM110" s="64"/>
      <c r="CN110" s="64"/>
      <c r="CO110" s="64"/>
      <c r="CP110" s="64"/>
      <c r="CQ110" s="64"/>
      <c r="CR110" s="64"/>
      <c r="CS110" s="64"/>
      <c r="CT110" s="64"/>
      <c r="CU110" s="64"/>
      <c r="CV110" s="64"/>
      <c r="CW110" s="64"/>
      <c r="CX110" s="64"/>
      <c r="CY110" s="64"/>
      <c r="CZ110" s="64"/>
      <c r="DA110" s="64"/>
      <c r="DB110" s="64"/>
      <c r="DC110" s="64"/>
      <c r="DD110" s="64"/>
      <c r="DE110" s="64"/>
      <c r="DF110" s="64"/>
      <c r="DG110" s="64"/>
      <c r="DH110" s="64"/>
      <c r="DI110" s="64"/>
      <c r="DJ110" s="64"/>
      <c r="DK110" s="64"/>
      <c r="DL110" s="64"/>
      <c r="DM110" s="64"/>
      <c r="DN110" s="64"/>
      <c r="DO110" s="64"/>
      <c r="DP110" s="64"/>
      <c r="DQ110" s="64"/>
      <c r="DR110" s="64"/>
      <c r="DS110" s="64"/>
      <c r="DT110" s="64"/>
      <c r="DU110" s="64"/>
      <c r="DV110" s="64"/>
      <c r="DW110" s="64"/>
      <c r="DX110" s="64"/>
      <c r="DY110" s="64"/>
      <c r="DZ110" s="64"/>
      <c r="EA110" s="64"/>
      <c r="EB110" s="64"/>
      <c r="EC110" s="64"/>
      <c r="ED110" s="64"/>
      <c r="EE110" s="64"/>
      <c r="EF110" s="64"/>
      <c r="EG110" s="64"/>
      <c r="EH110" s="64"/>
      <c r="EI110" s="64"/>
      <c r="EJ110" s="64"/>
      <c r="EK110" s="64"/>
      <c r="EL110" s="64"/>
      <c r="EM110" s="64"/>
      <c r="EN110" s="64"/>
      <c r="EO110" s="64"/>
      <c r="EP110" s="64"/>
      <c r="EQ110" s="64"/>
      <c r="ER110" s="64"/>
      <c r="ES110" s="64"/>
      <c r="ET110" s="64"/>
      <c r="EU110" s="64"/>
      <c r="EV110" s="64"/>
      <c r="EW110" s="64"/>
    </row>
    <row r="111" spans="1:153" s="52" customFormat="1" ht="24.75" hidden="1" customHeight="1" thickBot="1" x14ac:dyDescent="0.3">
      <c r="A111" s="49" t="s">
        <v>316</v>
      </c>
      <c r="B111" s="50" t="s">
        <v>960</v>
      </c>
      <c r="C111" s="50" t="s">
        <v>324</v>
      </c>
      <c r="D111" s="55"/>
      <c r="E111" s="55"/>
      <c r="F111" s="55"/>
      <c r="G111" s="55"/>
      <c r="H111" s="55"/>
      <c r="I111" s="55"/>
      <c r="J111" s="55"/>
      <c r="K111" s="55"/>
      <c r="L111" s="55"/>
      <c r="M111" s="55"/>
      <c r="N111" s="55"/>
      <c r="O111" s="55"/>
      <c r="P111" s="55"/>
      <c r="Q111" s="57"/>
      <c r="R111" s="57"/>
      <c r="S111" s="190"/>
      <c r="T111" s="191"/>
      <c r="U111" s="55"/>
      <c r="V111" s="55"/>
      <c r="W111" s="55"/>
      <c r="X111" s="55"/>
      <c r="Y111" s="55"/>
      <c r="Z111" s="55"/>
      <c r="AA111" s="55"/>
      <c r="AB111" s="55"/>
      <c r="AC111" s="61"/>
      <c r="AD111" s="55"/>
      <c r="AE111" s="55"/>
      <c r="AF111" s="55"/>
      <c r="AG111" s="55"/>
      <c r="AH111" s="61"/>
      <c r="AI111" s="55"/>
      <c r="AJ111" s="55"/>
      <c r="AK111" s="55"/>
      <c r="AL111" s="55"/>
      <c r="AM111" s="55"/>
      <c r="AN111" s="51"/>
      <c r="AO111" s="51"/>
      <c r="AP111" s="51"/>
      <c r="AQ111" s="51"/>
      <c r="AR111" s="55"/>
      <c r="AS111" s="51"/>
      <c r="AT111" s="51"/>
      <c r="AU111" s="55"/>
      <c r="AV111" s="51"/>
      <c r="AW111" s="51"/>
      <c r="AX111" s="55"/>
      <c r="AY111" s="51"/>
      <c r="AZ111" s="64"/>
      <c r="BA111" s="143"/>
      <c r="BB111" s="64"/>
      <c r="BC111" s="64"/>
      <c r="BD111" s="64"/>
      <c r="BE111" s="64"/>
      <c r="BF111" s="64"/>
      <c r="BG111" s="64"/>
      <c r="BH111" s="64"/>
      <c r="BI111" s="64"/>
      <c r="BJ111" s="64"/>
      <c r="BK111" s="64"/>
      <c r="BL111" s="64"/>
      <c r="BM111" s="64"/>
      <c r="BN111" s="64"/>
      <c r="BO111" s="64"/>
      <c r="BP111" s="64"/>
      <c r="BQ111" s="64"/>
      <c r="BR111" s="64"/>
      <c r="BS111" s="64"/>
      <c r="BT111" s="64"/>
      <c r="BU111" s="64"/>
      <c r="BV111" s="64"/>
      <c r="BW111" s="64"/>
      <c r="BX111" s="64"/>
      <c r="BY111" s="64"/>
      <c r="BZ111" s="64"/>
      <c r="CA111" s="64"/>
      <c r="CB111" s="64"/>
      <c r="CC111" s="64"/>
      <c r="CD111" s="64"/>
      <c r="CE111" s="64"/>
      <c r="CF111" s="64"/>
      <c r="CG111" s="64"/>
      <c r="CH111" s="64"/>
      <c r="CI111" s="64"/>
      <c r="CJ111" s="64"/>
      <c r="CK111" s="64"/>
      <c r="CL111" s="64"/>
      <c r="CM111" s="64"/>
      <c r="CN111" s="64"/>
      <c r="CO111" s="64"/>
      <c r="CP111" s="64"/>
      <c r="CQ111" s="64"/>
      <c r="CR111" s="64"/>
      <c r="CS111" s="64"/>
      <c r="CT111" s="64"/>
      <c r="CU111" s="64"/>
      <c r="CV111" s="64"/>
      <c r="CW111" s="64"/>
      <c r="CX111" s="64"/>
      <c r="CY111" s="64"/>
      <c r="CZ111" s="64"/>
      <c r="DA111" s="64"/>
      <c r="DB111" s="64"/>
      <c r="DC111" s="64"/>
      <c r="DD111" s="64"/>
      <c r="DE111" s="64"/>
      <c r="DF111" s="64"/>
      <c r="DG111" s="64"/>
      <c r="DH111" s="64"/>
      <c r="DI111" s="64"/>
      <c r="DJ111" s="64"/>
      <c r="DK111" s="64"/>
      <c r="DL111" s="64"/>
      <c r="DM111" s="64"/>
      <c r="DN111" s="64"/>
      <c r="DO111" s="64"/>
      <c r="DP111" s="64"/>
      <c r="DQ111" s="64"/>
      <c r="DR111" s="64"/>
      <c r="DS111" s="64"/>
      <c r="DT111" s="64"/>
      <c r="DU111" s="64"/>
      <c r="DV111" s="64"/>
      <c r="DW111" s="64"/>
      <c r="DX111" s="64"/>
      <c r="DY111" s="64"/>
      <c r="DZ111" s="64"/>
      <c r="EA111" s="64"/>
      <c r="EB111" s="64"/>
      <c r="EC111" s="64"/>
      <c r="ED111" s="64"/>
      <c r="EE111" s="64"/>
      <c r="EF111" s="64"/>
      <c r="EG111" s="64"/>
      <c r="EH111" s="64"/>
      <c r="EI111" s="64"/>
      <c r="EJ111" s="64"/>
      <c r="EK111" s="64"/>
      <c r="EL111" s="64"/>
      <c r="EM111" s="64"/>
      <c r="EN111" s="64"/>
      <c r="EO111" s="64"/>
      <c r="EP111" s="64"/>
      <c r="EQ111" s="64"/>
      <c r="ER111" s="64"/>
      <c r="ES111" s="64"/>
      <c r="ET111" s="64"/>
      <c r="EU111" s="64"/>
      <c r="EV111" s="64"/>
      <c r="EW111" s="64"/>
    </row>
    <row r="112" spans="1:153" s="78" customFormat="1" ht="25.5" customHeight="1" x14ac:dyDescent="0.25">
      <c r="A112" s="41" t="s">
        <v>471</v>
      </c>
      <c r="B112" s="255" t="s">
        <v>960</v>
      </c>
      <c r="C112" s="26" t="s">
        <v>406</v>
      </c>
      <c r="D112" s="69"/>
      <c r="E112" s="69"/>
      <c r="F112" s="69"/>
      <c r="G112" s="69"/>
      <c r="H112" s="69"/>
      <c r="I112" s="69"/>
      <c r="J112" s="69"/>
      <c r="K112" s="69"/>
      <c r="L112" s="69"/>
      <c r="M112" s="69"/>
      <c r="N112" s="69"/>
      <c r="O112" s="69"/>
      <c r="P112" s="70"/>
      <c r="Q112" s="71"/>
      <c r="R112" s="72"/>
      <c r="S112" s="180"/>
      <c r="T112" s="181"/>
      <c r="U112" s="81"/>
      <c r="V112" s="73"/>
      <c r="W112" s="73"/>
      <c r="X112" s="73"/>
      <c r="Y112" s="73"/>
      <c r="Z112" s="73"/>
      <c r="AA112" s="73"/>
      <c r="AB112" s="243"/>
      <c r="AC112" s="76"/>
      <c r="AD112" s="77"/>
      <c r="AE112" s="74"/>
      <c r="AF112" s="74"/>
      <c r="AG112" s="75"/>
      <c r="AH112" s="76"/>
      <c r="AI112" s="77"/>
      <c r="AJ112" s="74"/>
      <c r="AK112" s="74"/>
      <c r="AL112" s="74"/>
      <c r="AM112" s="74"/>
      <c r="AN112" s="74"/>
      <c r="AO112" s="74"/>
      <c r="AP112" s="74"/>
      <c r="AQ112" s="74"/>
      <c r="AR112" s="74"/>
      <c r="AS112" s="74"/>
      <c r="AT112" s="74"/>
      <c r="AU112" s="74"/>
      <c r="AV112" s="74"/>
      <c r="AW112" s="74"/>
      <c r="AX112" s="74"/>
      <c r="AY112" s="74"/>
      <c r="AZ112" s="64"/>
      <c r="BA112" s="143"/>
      <c r="BB112" s="64"/>
      <c r="BC112" s="64"/>
      <c r="BD112" s="64"/>
      <c r="BE112" s="64"/>
      <c r="BF112" s="64"/>
      <c r="BG112" s="64"/>
      <c r="BH112" s="64"/>
      <c r="BI112" s="64"/>
      <c r="BJ112" s="64"/>
      <c r="BK112" s="64"/>
      <c r="BL112" s="64"/>
      <c r="BM112" s="64"/>
      <c r="BN112" s="64"/>
      <c r="BO112" s="64"/>
      <c r="BP112" s="64"/>
      <c r="BQ112" s="64"/>
      <c r="BR112" s="64"/>
      <c r="BS112" s="64"/>
      <c r="BT112" s="64"/>
      <c r="BU112" s="64"/>
      <c r="BV112" s="64"/>
      <c r="BW112" s="64"/>
      <c r="BX112" s="64"/>
      <c r="BY112" s="64"/>
      <c r="BZ112" s="64"/>
      <c r="CA112" s="64"/>
      <c r="CB112" s="64"/>
      <c r="CC112" s="64"/>
      <c r="CD112" s="64"/>
      <c r="CE112" s="64"/>
      <c r="CF112" s="64"/>
      <c r="CG112" s="64"/>
      <c r="CH112" s="64"/>
      <c r="CI112" s="64"/>
      <c r="CJ112" s="64"/>
      <c r="CK112" s="64"/>
      <c r="CL112" s="64"/>
      <c r="CM112" s="64"/>
      <c r="CN112" s="64"/>
      <c r="CO112" s="64"/>
      <c r="CP112" s="64"/>
      <c r="CQ112" s="64"/>
      <c r="CR112" s="64"/>
      <c r="CS112" s="64"/>
      <c r="CT112" s="64"/>
      <c r="CU112" s="64"/>
      <c r="CV112" s="64"/>
      <c r="CW112" s="64"/>
      <c r="CX112" s="64"/>
      <c r="CY112" s="64"/>
      <c r="CZ112" s="64"/>
      <c r="DA112" s="64"/>
      <c r="DB112" s="64"/>
      <c r="DC112" s="64"/>
      <c r="DD112" s="64"/>
      <c r="DE112" s="64"/>
      <c r="DF112" s="64"/>
      <c r="DG112" s="64"/>
      <c r="DH112" s="64"/>
      <c r="DI112" s="64"/>
      <c r="DJ112" s="64"/>
      <c r="DK112" s="64"/>
      <c r="DL112" s="64"/>
      <c r="DM112" s="64"/>
      <c r="DN112" s="64"/>
      <c r="DO112" s="64"/>
      <c r="DP112" s="64"/>
      <c r="DQ112" s="64"/>
      <c r="DR112" s="64"/>
      <c r="DS112" s="64"/>
      <c r="DT112" s="64"/>
      <c r="DU112" s="64"/>
      <c r="DV112" s="64"/>
      <c r="DW112" s="64"/>
      <c r="DX112" s="64"/>
      <c r="DY112" s="64"/>
      <c r="DZ112" s="64"/>
      <c r="EA112" s="64"/>
      <c r="EB112" s="64"/>
      <c r="EC112" s="64"/>
      <c r="ED112" s="64"/>
      <c r="EE112" s="64"/>
      <c r="EF112" s="64"/>
      <c r="EG112" s="64"/>
      <c r="EH112" s="64"/>
      <c r="EI112" s="64"/>
      <c r="EJ112" s="64"/>
      <c r="EK112" s="64"/>
      <c r="EL112" s="64"/>
      <c r="EM112" s="64"/>
      <c r="EN112" s="64"/>
      <c r="EO112" s="64"/>
      <c r="EP112" s="64"/>
      <c r="EQ112" s="64"/>
      <c r="ER112" s="64"/>
      <c r="ES112" s="64"/>
      <c r="ET112" s="64"/>
      <c r="EU112" s="64"/>
      <c r="EV112" s="64"/>
      <c r="EW112" s="64"/>
    </row>
    <row r="113" spans="1:153" ht="25.5" customHeight="1" x14ac:dyDescent="0.25">
      <c r="A113" s="27" t="s">
        <v>386</v>
      </c>
      <c r="B113" s="27" t="s">
        <v>1014</v>
      </c>
      <c r="C113" s="45" t="s">
        <v>488</v>
      </c>
      <c r="D113" s="11" t="s">
        <v>206</v>
      </c>
      <c r="E113" s="19" t="s">
        <v>61</v>
      </c>
      <c r="F113" s="19" t="s">
        <v>301</v>
      </c>
      <c r="G113" s="19" t="s">
        <v>60</v>
      </c>
      <c r="H113" s="19" t="s">
        <v>66</v>
      </c>
      <c r="I113" s="19"/>
      <c r="J113" s="19"/>
      <c r="K113" s="21">
        <f>L113+P113</f>
        <v>1538175.43</v>
      </c>
      <c r="L113" s="21">
        <v>350264.18</v>
      </c>
      <c r="M113" s="21"/>
      <c r="N113" s="21"/>
      <c r="O113" s="21"/>
      <c r="P113" s="21">
        <v>1187911.25</v>
      </c>
      <c r="Q113" s="22">
        <v>42522</v>
      </c>
      <c r="R113" s="165">
        <v>42644</v>
      </c>
      <c r="S113" s="182" t="s">
        <v>270</v>
      </c>
      <c r="T113" s="183">
        <v>42705</v>
      </c>
      <c r="U113" s="171">
        <v>2020</v>
      </c>
      <c r="V113" s="23">
        <v>0</v>
      </c>
      <c r="W113" s="23">
        <v>0</v>
      </c>
      <c r="X113" s="23">
        <v>534560</v>
      </c>
      <c r="Y113" s="23">
        <v>534560</v>
      </c>
      <c r="Z113" s="23">
        <f>P113-X113-Y113</f>
        <v>118791.25</v>
      </c>
      <c r="AA113" s="23"/>
      <c r="AB113" s="244"/>
      <c r="AC113" s="60"/>
      <c r="AD113" s="258">
        <v>7</v>
      </c>
      <c r="AE113" s="265" t="s">
        <v>226</v>
      </c>
      <c r="AF113" s="259">
        <v>6</v>
      </c>
      <c r="AG113" s="184" t="s">
        <v>225</v>
      </c>
      <c r="AH113" s="79"/>
      <c r="AI113" s="59"/>
      <c r="AJ113" s="17"/>
      <c r="AK113" s="17"/>
      <c r="AL113" s="17"/>
      <c r="AM113" s="17"/>
      <c r="AN113" s="17" t="s">
        <v>128</v>
      </c>
      <c r="AO113" s="20" t="s">
        <v>129</v>
      </c>
      <c r="AP113" s="17">
        <v>2.84</v>
      </c>
      <c r="AQ113" s="17" t="s">
        <v>472</v>
      </c>
      <c r="AR113" s="20" t="s">
        <v>130</v>
      </c>
      <c r="AS113" s="17">
        <v>494</v>
      </c>
      <c r="AT113" s="17" t="s">
        <v>133</v>
      </c>
      <c r="AU113" s="20" t="s">
        <v>134</v>
      </c>
      <c r="AV113" s="17">
        <v>526</v>
      </c>
      <c r="AW113" s="17"/>
      <c r="AX113" s="20"/>
      <c r="AY113" s="17"/>
      <c r="AZ113" s="108"/>
      <c r="BA113" s="143"/>
      <c r="BB113" s="108"/>
      <c r="BC113" s="108"/>
      <c r="BD113" s="108"/>
      <c r="BE113" s="108"/>
      <c r="BF113" s="108"/>
      <c r="BG113" s="108"/>
      <c r="BH113" s="108"/>
      <c r="BI113" s="108"/>
      <c r="BJ113" s="108"/>
      <c r="BK113" s="108"/>
      <c r="BL113" s="108"/>
      <c r="BM113" s="108"/>
      <c r="BN113" s="108"/>
      <c r="BO113" s="108"/>
      <c r="BP113" s="108"/>
      <c r="BQ113" s="108"/>
    </row>
    <row r="114" spans="1:153" ht="25.5" customHeight="1" x14ac:dyDescent="0.25">
      <c r="A114" s="27" t="s">
        <v>387</v>
      </c>
      <c r="B114" s="27" t="s">
        <v>1015</v>
      </c>
      <c r="C114" s="46" t="s">
        <v>490</v>
      </c>
      <c r="D114" s="2" t="s">
        <v>277</v>
      </c>
      <c r="E114" s="2" t="s">
        <v>61</v>
      </c>
      <c r="F114" s="2" t="s">
        <v>273</v>
      </c>
      <c r="G114" s="2" t="s">
        <v>60</v>
      </c>
      <c r="H114" s="2" t="s">
        <v>66</v>
      </c>
      <c r="I114" s="2"/>
      <c r="J114" s="2"/>
      <c r="K114" s="15">
        <v>617660.84</v>
      </c>
      <c r="L114" s="15">
        <v>262385.8</v>
      </c>
      <c r="M114" s="21"/>
      <c r="N114" s="15"/>
      <c r="O114" s="15"/>
      <c r="P114" s="15">
        <v>355275.04</v>
      </c>
      <c r="Q114" s="22">
        <v>42522</v>
      </c>
      <c r="R114" s="165">
        <v>42658</v>
      </c>
      <c r="S114" s="182" t="s">
        <v>270</v>
      </c>
      <c r="T114" s="183">
        <v>42705</v>
      </c>
      <c r="U114" s="172">
        <v>2019</v>
      </c>
      <c r="V114" s="95">
        <v>0</v>
      </c>
      <c r="W114" s="23">
        <f>P114*0.45</f>
        <v>159873.76799999998</v>
      </c>
      <c r="X114" s="23">
        <f>P114*0.45</f>
        <v>159873.76799999998</v>
      </c>
      <c r="Y114" s="23">
        <f>P114*0.1</f>
        <v>35527.504000000001</v>
      </c>
      <c r="Z114" s="95">
        <v>0</v>
      </c>
      <c r="AA114" s="95"/>
      <c r="AB114" s="245"/>
      <c r="AC114" s="60"/>
      <c r="AD114" s="258">
        <v>6</v>
      </c>
      <c r="AE114" s="265" t="s">
        <v>225</v>
      </c>
      <c r="AF114" s="259">
        <v>7</v>
      </c>
      <c r="AG114" s="184" t="s">
        <v>226</v>
      </c>
      <c r="AH114" s="79"/>
      <c r="AI114" s="97"/>
      <c r="AJ114" s="82"/>
      <c r="AK114" s="82"/>
      <c r="AL114" s="82"/>
      <c r="AM114" s="82"/>
      <c r="AN114" s="17" t="s">
        <v>128</v>
      </c>
      <c r="AO114" s="20" t="s">
        <v>129</v>
      </c>
      <c r="AP114" s="82">
        <v>3</v>
      </c>
      <c r="AQ114" s="82" t="s">
        <v>472</v>
      </c>
      <c r="AR114" s="20" t="s">
        <v>130</v>
      </c>
      <c r="AS114" s="82">
        <v>92</v>
      </c>
      <c r="AT114" s="17" t="s">
        <v>133</v>
      </c>
      <c r="AU114" s="20" t="s">
        <v>134</v>
      </c>
      <c r="AV114" s="82">
        <v>60</v>
      </c>
      <c r="AW114" s="82" t="s">
        <v>135</v>
      </c>
      <c r="AX114" s="265" t="s">
        <v>136</v>
      </c>
      <c r="AY114" s="82">
        <v>406</v>
      </c>
      <c r="BA114" s="143"/>
    </row>
    <row r="115" spans="1:153" ht="25.5" customHeight="1" x14ac:dyDescent="0.25">
      <c r="A115" s="27" t="s">
        <v>388</v>
      </c>
      <c r="B115" s="27" t="s">
        <v>1016</v>
      </c>
      <c r="C115" s="46" t="s">
        <v>480</v>
      </c>
      <c r="D115" s="2" t="s">
        <v>286</v>
      </c>
      <c r="E115" s="2" t="s">
        <v>61</v>
      </c>
      <c r="F115" s="2" t="s">
        <v>282</v>
      </c>
      <c r="G115" s="2" t="s">
        <v>60</v>
      </c>
      <c r="H115" s="2" t="s">
        <v>66</v>
      </c>
      <c r="I115" s="2"/>
      <c r="J115" s="2"/>
      <c r="K115" s="15">
        <v>1902679.07</v>
      </c>
      <c r="L115" s="15">
        <v>743921.52</v>
      </c>
      <c r="M115" s="21"/>
      <c r="N115" s="15"/>
      <c r="O115" s="15"/>
      <c r="P115" s="15">
        <v>1158757.55</v>
      </c>
      <c r="Q115" s="22">
        <v>42522</v>
      </c>
      <c r="R115" s="165">
        <v>42658</v>
      </c>
      <c r="S115" s="182" t="s">
        <v>270</v>
      </c>
      <c r="T115" s="183">
        <v>42705</v>
      </c>
      <c r="U115" s="172">
        <v>2019</v>
      </c>
      <c r="V115" s="95">
        <v>0</v>
      </c>
      <c r="W115" s="23">
        <f>P115*0.4</f>
        <v>463503.02</v>
      </c>
      <c r="X115" s="23">
        <f>P115*0.4</f>
        <v>463503.02</v>
      </c>
      <c r="Y115" s="23">
        <f>P115*0.2</f>
        <v>231751.51</v>
      </c>
      <c r="Z115" s="95">
        <v>0</v>
      </c>
      <c r="AA115" s="95"/>
      <c r="AB115" s="245"/>
      <c r="AC115" s="60"/>
      <c r="AD115" s="258">
        <v>7</v>
      </c>
      <c r="AE115" s="265" t="s">
        <v>226</v>
      </c>
      <c r="AF115" s="259">
        <v>6</v>
      </c>
      <c r="AG115" s="184" t="s">
        <v>225</v>
      </c>
      <c r="AH115" s="79"/>
      <c r="AI115" s="97"/>
      <c r="AJ115" s="82"/>
      <c r="AK115" s="82"/>
      <c r="AL115" s="82"/>
      <c r="AM115" s="82"/>
      <c r="AN115" s="17" t="s">
        <v>128</v>
      </c>
      <c r="AO115" s="20" t="s">
        <v>129</v>
      </c>
      <c r="AP115" s="82">
        <v>1</v>
      </c>
      <c r="AQ115" s="82" t="s">
        <v>472</v>
      </c>
      <c r="AR115" s="20" t="s">
        <v>130</v>
      </c>
      <c r="AS115" s="82">
        <v>137</v>
      </c>
      <c r="AT115" s="17" t="s">
        <v>133</v>
      </c>
      <c r="AU115" s="20" t="s">
        <v>134</v>
      </c>
      <c r="AV115" s="82">
        <v>110</v>
      </c>
      <c r="AW115" s="82" t="s">
        <v>131</v>
      </c>
      <c r="AX115" s="265" t="s">
        <v>132</v>
      </c>
      <c r="AY115" s="82">
        <v>11310</v>
      </c>
      <c r="BA115" s="143"/>
    </row>
    <row r="116" spans="1:153" ht="25.5" customHeight="1" x14ac:dyDescent="0.25">
      <c r="A116" s="27" t="s">
        <v>389</v>
      </c>
      <c r="B116" s="27" t="s">
        <v>1017</v>
      </c>
      <c r="C116" s="46" t="s">
        <v>290</v>
      </c>
      <c r="D116" s="2" t="s">
        <v>489</v>
      </c>
      <c r="E116" s="2" t="s">
        <v>61</v>
      </c>
      <c r="F116" s="2" t="s">
        <v>291</v>
      </c>
      <c r="G116" s="2" t="s">
        <v>60</v>
      </c>
      <c r="H116" s="2" t="s">
        <v>66</v>
      </c>
      <c r="I116" s="2"/>
      <c r="J116" s="2"/>
      <c r="K116" s="15">
        <v>2854494.11</v>
      </c>
      <c r="L116" s="15">
        <v>603558.57999999996</v>
      </c>
      <c r="M116" s="21"/>
      <c r="N116" s="15">
        <v>603558.57999999996</v>
      </c>
      <c r="O116" s="15"/>
      <c r="P116" s="15">
        <v>1647376.95</v>
      </c>
      <c r="Q116" s="22">
        <v>42522</v>
      </c>
      <c r="R116" s="165">
        <v>42704</v>
      </c>
      <c r="S116" s="182" t="s">
        <v>270</v>
      </c>
      <c r="T116" s="183">
        <v>42705</v>
      </c>
      <c r="U116" s="172">
        <v>2019</v>
      </c>
      <c r="V116" s="95">
        <v>0</v>
      </c>
      <c r="W116" s="95">
        <f>P116/2</f>
        <v>823688.47499999998</v>
      </c>
      <c r="X116" s="95">
        <f>P116/2</f>
        <v>823688.47499999998</v>
      </c>
      <c r="Y116" s="95">
        <v>0</v>
      </c>
      <c r="Z116" s="95">
        <v>0</v>
      </c>
      <c r="AA116" s="95"/>
      <c r="AB116" s="245"/>
      <c r="AC116" s="60"/>
      <c r="AD116" s="258">
        <v>6</v>
      </c>
      <c r="AE116" s="265" t="s">
        <v>292</v>
      </c>
      <c r="AF116" s="259">
        <v>7</v>
      </c>
      <c r="AG116" s="184" t="s">
        <v>226</v>
      </c>
      <c r="AH116" s="79"/>
      <c r="AI116" s="97"/>
      <c r="AJ116" s="82"/>
      <c r="AK116" s="82"/>
      <c r="AL116" s="82"/>
      <c r="AM116" s="82"/>
      <c r="AN116" s="82" t="s">
        <v>128</v>
      </c>
      <c r="AO116" s="265" t="s">
        <v>129</v>
      </c>
      <c r="AP116" s="82">
        <v>7.5</v>
      </c>
      <c r="AQ116" s="82" t="s">
        <v>472</v>
      </c>
      <c r="AR116" s="265" t="s">
        <v>130</v>
      </c>
      <c r="AS116" s="82">
        <v>29</v>
      </c>
      <c r="AT116" s="82" t="s">
        <v>133</v>
      </c>
      <c r="AU116" s="20" t="s">
        <v>134</v>
      </c>
      <c r="AV116" s="82">
        <v>398</v>
      </c>
      <c r="AW116" s="82" t="s">
        <v>135</v>
      </c>
      <c r="AX116" s="265" t="s">
        <v>136</v>
      </c>
      <c r="AY116" s="82">
        <v>862</v>
      </c>
      <c r="BA116" s="143"/>
    </row>
    <row r="117" spans="1:153" ht="25.5" customHeight="1" x14ac:dyDescent="0.25">
      <c r="A117" s="27" t="s">
        <v>931</v>
      </c>
      <c r="B117" s="27" t="s">
        <v>1018</v>
      </c>
      <c r="C117" s="46" t="s">
        <v>935</v>
      </c>
      <c r="D117" s="2" t="s">
        <v>206</v>
      </c>
      <c r="E117" s="2" t="s">
        <v>61</v>
      </c>
      <c r="F117" s="2" t="s">
        <v>301</v>
      </c>
      <c r="G117" s="2" t="s">
        <v>60</v>
      </c>
      <c r="H117" s="2" t="s">
        <v>66</v>
      </c>
      <c r="I117" s="2"/>
      <c r="J117" s="2"/>
      <c r="K117" s="15">
        <f>SUM(L117:P117)</f>
        <v>444870</v>
      </c>
      <c r="L117" s="15">
        <v>320131.20000000001</v>
      </c>
      <c r="M117" s="21"/>
      <c r="N117" s="15"/>
      <c r="O117" s="15"/>
      <c r="P117" s="15">
        <v>124738.8</v>
      </c>
      <c r="Q117" s="22">
        <v>43250</v>
      </c>
      <c r="R117" s="22">
        <v>43281</v>
      </c>
      <c r="S117" s="182" t="s">
        <v>276</v>
      </c>
      <c r="T117" s="183">
        <v>43373</v>
      </c>
      <c r="U117" s="249">
        <v>2020</v>
      </c>
      <c r="V117" s="95"/>
      <c r="W117" s="95"/>
      <c r="X117" s="95">
        <f>P117*0.1</f>
        <v>12473.880000000001</v>
      </c>
      <c r="Y117" s="95">
        <f>P117*0.7</f>
        <v>87317.16</v>
      </c>
      <c r="Z117" s="95">
        <f>P117*0.2</f>
        <v>24947.760000000002</v>
      </c>
      <c r="AA117" s="95"/>
      <c r="AB117" s="245"/>
      <c r="AC117" s="60"/>
      <c r="AD117" s="258">
        <v>6</v>
      </c>
      <c r="AE117" s="265" t="s">
        <v>292</v>
      </c>
      <c r="AF117" s="259">
        <v>7</v>
      </c>
      <c r="AG117" s="184" t="s">
        <v>226</v>
      </c>
      <c r="AH117" s="79"/>
      <c r="AI117" s="97"/>
      <c r="AJ117" s="82"/>
      <c r="AK117" s="82"/>
      <c r="AL117" s="82"/>
      <c r="AM117" s="82"/>
      <c r="AN117" s="82"/>
      <c r="AO117" s="265"/>
      <c r="AP117" s="82"/>
      <c r="AQ117" s="82"/>
      <c r="AR117" s="265"/>
      <c r="AS117" s="82"/>
      <c r="AT117" s="82" t="s">
        <v>131</v>
      </c>
      <c r="AU117" s="20" t="s">
        <v>132</v>
      </c>
      <c r="AV117" s="82">
        <v>221</v>
      </c>
      <c r="AW117" s="82" t="s">
        <v>135</v>
      </c>
      <c r="AX117" s="265" t="s">
        <v>136</v>
      </c>
      <c r="AY117" s="82">
        <v>600</v>
      </c>
      <c r="BA117" s="143"/>
    </row>
    <row r="118" spans="1:153" ht="25.5" customHeight="1" x14ac:dyDescent="0.25">
      <c r="A118" s="27" t="s">
        <v>932</v>
      </c>
      <c r="B118" s="27" t="s">
        <v>1019</v>
      </c>
      <c r="C118" s="46" t="s">
        <v>936</v>
      </c>
      <c r="D118" s="2" t="s">
        <v>277</v>
      </c>
      <c r="E118" s="2" t="s">
        <v>61</v>
      </c>
      <c r="F118" s="2" t="s">
        <v>273</v>
      </c>
      <c r="G118" s="2" t="s">
        <v>60</v>
      </c>
      <c r="H118" s="2" t="s">
        <v>66</v>
      </c>
      <c r="I118" s="2"/>
      <c r="J118" s="2"/>
      <c r="K118" s="15">
        <v>136161.48000000001</v>
      </c>
      <c r="L118" s="15">
        <v>29723.21</v>
      </c>
      <c r="M118" s="21"/>
      <c r="N118" s="15"/>
      <c r="O118" s="15"/>
      <c r="P118" s="15">
        <v>106438.27</v>
      </c>
      <c r="Q118" s="22">
        <v>43160</v>
      </c>
      <c r="R118" s="22">
        <v>43191</v>
      </c>
      <c r="S118" s="182" t="s">
        <v>276</v>
      </c>
      <c r="T118" s="183">
        <v>43281</v>
      </c>
      <c r="U118" s="249">
        <v>2019</v>
      </c>
      <c r="V118" s="95"/>
      <c r="W118" s="95"/>
      <c r="X118" s="95"/>
      <c r="Y118" s="95">
        <v>106438.27</v>
      </c>
      <c r="Z118" s="95"/>
      <c r="AA118" s="95"/>
      <c r="AB118" s="245"/>
      <c r="AC118" s="60"/>
      <c r="AD118" s="258">
        <v>7</v>
      </c>
      <c r="AE118" s="265" t="s">
        <v>226</v>
      </c>
      <c r="AF118" s="259"/>
      <c r="AG118" s="184"/>
      <c r="AH118" s="79"/>
      <c r="AI118" s="97"/>
      <c r="AJ118" s="82"/>
      <c r="AK118" s="82"/>
      <c r="AL118" s="82"/>
      <c r="AM118" s="82"/>
      <c r="AN118" s="82"/>
      <c r="AO118" s="265"/>
      <c r="AP118" s="82"/>
      <c r="AQ118" s="82"/>
      <c r="AR118" s="265"/>
      <c r="AS118" s="82"/>
      <c r="AT118" s="82" t="s">
        <v>133</v>
      </c>
      <c r="AU118" s="20" t="s">
        <v>134</v>
      </c>
      <c r="AV118" s="82">
        <v>50</v>
      </c>
      <c r="AW118" s="82"/>
      <c r="AX118" s="265"/>
      <c r="AY118" s="82"/>
      <c r="BA118" s="143"/>
    </row>
    <row r="119" spans="1:153" ht="25.5" customHeight="1" x14ac:dyDescent="0.25">
      <c r="A119" s="27" t="s">
        <v>933</v>
      </c>
      <c r="B119" s="27" t="s">
        <v>1140</v>
      </c>
      <c r="C119" s="46" t="s">
        <v>937</v>
      </c>
      <c r="D119" s="2" t="s">
        <v>286</v>
      </c>
      <c r="E119" s="2" t="s">
        <v>61</v>
      </c>
      <c r="F119" s="2" t="s">
        <v>282</v>
      </c>
      <c r="G119" s="2" t="s">
        <v>60</v>
      </c>
      <c r="H119" s="2" t="s">
        <v>66</v>
      </c>
      <c r="I119" s="2"/>
      <c r="J119" s="2"/>
      <c r="K119" s="15">
        <v>548947.86</v>
      </c>
      <c r="L119" s="15">
        <v>274473.93</v>
      </c>
      <c r="M119" s="21"/>
      <c r="N119" s="15"/>
      <c r="O119" s="15"/>
      <c r="P119" s="15">
        <v>274473.93</v>
      </c>
      <c r="Q119" s="290">
        <v>43311</v>
      </c>
      <c r="R119" s="290">
        <v>43342</v>
      </c>
      <c r="S119" s="182" t="s">
        <v>276</v>
      </c>
      <c r="T119" s="291">
        <v>43434</v>
      </c>
      <c r="U119" s="249">
        <v>2020</v>
      </c>
      <c r="V119" s="95"/>
      <c r="W119" s="95"/>
      <c r="X119" s="95">
        <v>40000</v>
      </c>
      <c r="Y119" s="95">
        <v>100000</v>
      </c>
      <c r="Z119" s="95">
        <v>58473.93</v>
      </c>
      <c r="AA119" s="95"/>
      <c r="AB119" s="245"/>
      <c r="AC119" s="60"/>
      <c r="AD119" s="258">
        <v>7</v>
      </c>
      <c r="AE119" s="265" t="s">
        <v>226</v>
      </c>
      <c r="AF119" s="294">
        <v>6</v>
      </c>
      <c r="AG119" s="262" t="s">
        <v>292</v>
      </c>
      <c r="AH119" s="17">
        <v>50</v>
      </c>
      <c r="AI119" s="172" t="s">
        <v>1032</v>
      </c>
      <c r="AJ119" s="82"/>
      <c r="AK119" s="82"/>
      <c r="AL119" s="82"/>
      <c r="AM119" s="82"/>
      <c r="AN119" s="261" t="s">
        <v>128</v>
      </c>
      <c r="AO119" s="262" t="s">
        <v>129</v>
      </c>
      <c r="AP119" s="261">
        <v>0.22700000000000001</v>
      </c>
      <c r="AQ119" s="82" t="s">
        <v>472</v>
      </c>
      <c r="AR119" s="265" t="s">
        <v>130</v>
      </c>
      <c r="AS119" s="261">
        <v>27</v>
      </c>
      <c r="AT119" s="82" t="s">
        <v>133</v>
      </c>
      <c r="AU119" s="20" t="s">
        <v>134</v>
      </c>
      <c r="AV119" s="261">
        <v>93</v>
      </c>
      <c r="AW119" s="82"/>
      <c r="AX119" s="265"/>
      <c r="AY119" s="82"/>
      <c r="BA119" s="143"/>
    </row>
    <row r="120" spans="1:153" ht="38.25" customHeight="1" x14ac:dyDescent="0.25">
      <c r="A120" s="27" t="s">
        <v>934</v>
      </c>
      <c r="B120" s="27" t="s">
        <v>1031</v>
      </c>
      <c r="C120" s="46" t="s">
        <v>1048</v>
      </c>
      <c r="D120" s="2" t="s">
        <v>489</v>
      </c>
      <c r="E120" s="2" t="s">
        <v>61</v>
      </c>
      <c r="F120" s="2" t="s">
        <v>291</v>
      </c>
      <c r="G120" s="2" t="s">
        <v>60</v>
      </c>
      <c r="H120" s="2" t="s">
        <v>66</v>
      </c>
      <c r="I120" s="2"/>
      <c r="J120" s="2"/>
      <c r="K120" s="292">
        <f>SUM(L120:P120)</f>
        <v>646255.83000000007</v>
      </c>
      <c r="L120" s="292">
        <v>150423.45000000001</v>
      </c>
      <c r="M120" s="293"/>
      <c r="N120" s="292">
        <v>150423.45000000001</v>
      </c>
      <c r="O120" s="292"/>
      <c r="P120" s="15">
        <v>345408.93</v>
      </c>
      <c r="Q120" s="290">
        <v>43311</v>
      </c>
      <c r="R120" s="290">
        <v>43342</v>
      </c>
      <c r="S120" s="182" t="s">
        <v>276</v>
      </c>
      <c r="T120" s="291">
        <v>43434</v>
      </c>
      <c r="U120" s="249">
        <v>2020</v>
      </c>
      <c r="V120" s="95"/>
      <c r="W120" s="95"/>
      <c r="X120" s="95">
        <f>P120*0.1</f>
        <v>34540.893000000004</v>
      </c>
      <c r="Y120" s="95">
        <f>P120*0.7</f>
        <v>241786.25099999999</v>
      </c>
      <c r="Z120" s="95">
        <f>P120-X120-Y120</f>
        <v>69081.786000000022</v>
      </c>
      <c r="AA120" s="95"/>
      <c r="AB120" s="245"/>
      <c r="AC120" s="60"/>
      <c r="AD120" s="258">
        <v>6</v>
      </c>
      <c r="AE120" s="265" t="s">
        <v>292</v>
      </c>
      <c r="AF120" s="259">
        <v>7</v>
      </c>
      <c r="AG120" s="184" t="s">
        <v>226</v>
      </c>
      <c r="AH120" s="17">
        <v>50</v>
      </c>
      <c r="AI120" s="172" t="s">
        <v>1032</v>
      </c>
      <c r="AJ120" s="82"/>
      <c r="AK120" s="82"/>
      <c r="AL120" s="82"/>
      <c r="AM120" s="82"/>
      <c r="AN120" s="82" t="s">
        <v>128</v>
      </c>
      <c r="AO120" s="265" t="s">
        <v>129</v>
      </c>
      <c r="AP120" s="261">
        <v>3.45</v>
      </c>
      <c r="AQ120" s="82" t="s">
        <v>472</v>
      </c>
      <c r="AR120" s="265" t="s">
        <v>130</v>
      </c>
      <c r="AS120" s="261">
        <v>25</v>
      </c>
      <c r="AT120" s="82" t="s">
        <v>133</v>
      </c>
      <c r="AU120" s="20" t="s">
        <v>134</v>
      </c>
      <c r="AV120" s="261">
        <v>32</v>
      </c>
      <c r="AW120" s="82"/>
      <c r="AX120" s="265"/>
      <c r="AY120" s="82"/>
      <c r="BA120" s="143"/>
    </row>
    <row r="121" spans="1:153" s="78" customFormat="1" ht="25.5" hidden="1" customHeight="1" x14ac:dyDescent="0.25">
      <c r="A121" s="41" t="s">
        <v>473</v>
      </c>
      <c r="B121" s="255" t="s">
        <v>960</v>
      </c>
      <c r="C121" s="188" t="s">
        <v>81</v>
      </c>
      <c r="D121" s="69"/>
      <c r="E121" s="69"/>
      <c r="F121" s="69"/>
      <c r="G121" s="69"/>
      <c r="H121" s="69"/>
      <c r="I121" s="69"/>
      <c r="J121" s="69"/>
      <c r="K121" s="69"/>
      <c r="L121" s="69"/>
      <c r="M121" s="69"/>
      <c r="N121" s="69"/>
      <c r="O121" s="69"/>
      <c r="P121" s="132"/>
      <c r="Q121" s="71"/>
      <c r="R121" s="72"/>
      <c r="S121" s="180"/>
      <c r="T121" s="181"/>
      <c r="U121" s="81"/>
      <c r="V121" s="73"/>
      <c r="W121" s="73"/>
      <c r="X121" s="73"/>
      <c r="Y121" s="73"/>
      <c r="Z121" s="73"/>
      <c r="AA121" s="73"/>
      <c r="AB121" s="243"/>
      <c r="AC121" s="76"/>
      <c r="AD121" s="77"/>
      <c r="AE121" s="74"/>
      <c r="AF121" s="74"/>
      <c r="AG121" s="75"/>
      <c r="AH121" s="76"/>
      <c r="AI121" s="77"/>
      <c r="AJ121" s="74"/>
      <c r="AK121" s="74"/>
      <c r="AL121" s="74"/>
      <c r="AM121" s="74"/>
      <c r="AN121" s="74"/>
      <c r="AO121" s="74"/>
      <c r="AP121" s="74"/>
      <c r="AQ121" s="74"/>
      <c r="AR121" s="74"/>
      <c r="AS121" s="74"/>
      <c r="AT121" s="74"/>
      <c r="AU121" s="74"/>
      <c r="AV121" s="74"/>
      <c r="AW121" s="74"/>
      <c r="AX121" s="74"/>
      <c r="AY121" s="74"/>
      <c r="AZ121" s="64"/>
      <c r="BA121" s="143"/>
      <c r="BB121" s="64"/>
      <c r="BC121" s="64"/>
      <c r="BD121" s="64"/>
      <c r="BE121" s="64"/>
      <c r="BF121" s="64"/>
      <c r="BG121" s="64"/>
      <c r="BH121" s="64"/>
      <c r="BI121" s="64"/>
      <c r="BJ121" s="64"/>
      <c r="BK121" s="64"/>
      <c r="BL121" s="64"/>
      <c r="BM121" s="64"/>
      <c r="BN121" s="64"/>
      <c r="BO121" s="64"/>
      <c r="BP121" s="64"/>
      <c r="BQ121" s="64"/>
      <c r="BR121" s="64"/>
      <c r="BS121" s="64"/>
      <c r="BT121" s="64"/>
      <c r="BU121" s="64"/>
      <c r="BV121" s="64"/>
      <c r="BW121" s="64"/>
      <c r="BX121" s="64"/>
      <c r="BY121" s="64"/>
      <c r="BZ121" s="64"/>
      <c r="CA121" s="64"/>
      <c r="CB121" s="64"/>
      <c r="CC121" s="64"/>
      <c r="CD121" s="64"/>
      <c r="CE121" s="64"/>
      <c r="CF121" s="64"/>
      <c r="CG121" s="64"/>
      <c r="CH121" s="64"/>
      <c r="CI121" s="64"/>
      <c r="CJ121" s="64"/>
      <c r="CK121" s="64"/>
      <c r="CL121" s="64"/>
      <c r="CM121" s="64"/>
      <c r="CN121" s="64"/>
      <c r="CO121" s="64"/>
      <c r="CP121" s="64"/>
      <c r="CQ121" s="64"/>
      <c r="CR121" s="64"/>
      <c r="CS121" s="64"/>
      <c r="CT121" s="64"/>
      <c r="CU121" s="64"/>
      <c r="CV121" s="64"/>
      <c r="CW121" s="64"/>
      <c r="CX121" s="64"/>
      <c r="CY121" s="64"/>
      <c r="CZ121" s="64"/>
      <c r="DA121" s="64"/>
      <c r="DB121" s="64"/>
      <c r="DC121" s="64"/>
      <c r="DD121" s="64"/>
      <c r="DE121" s="64"/>
      <c r="DF121" s="64"/>
      <c r="DG121" s="64"/>
      <c r="DH121" s="64"/>
      <c r="DI121" s="64"/>
      <c r="DJ121" s="64"/>
      <c r="DK121" s="64"/>
      <c r="DL121" s="64"/>
      <c r="DM121" s="64"/>
      <c r="DN121" s="64"/>
      <c r="DO121" s="64"/>
      <c r="DP121" s="64"/>
      <c r="DQ121" s="64"/>
      <c r="DR121" s="64"/>
      <c r="DS121" s="64"/>
      <c r="DT121" s="64"/>
      <c r="DU121" s="64"/>
      <c r="DV121" s="64"/>
      <c r="DW121" s="64"/>
      <c r="DX121" s="64"/>
      <c r="DY121" s="64"/>
      <c r="DZ121" s="64"/>
      <c r="EA121" s="64"/>
      <c r="EB121" s="64"/>
      <c r="EC121" s="64"/>
      <c r="ED121" s="64"/>
      <c r="EE121" s="64"/>
      <c r="EF121" s="64"/>
      <c r="EG121" s="64"/>
      <c r="EH121" s="64"/>
      <c r="EI121" s="64"/>
      <c r="EJ121" s="64"/>
      <c r="EK121" s="64"/>
      <c r="EL121" s="64"/>
      <c r="EM121" s="64"/>
      <c r="EN121" s="64"/>
      <c r="EO121" s="64"/>
      <c r="EP121" s="64"/>
      <c r="EQ121" s="64"/>
      <c r="ER121" s="64"/>
      <c r="ES121" s="64"/>
      <c r="ET121" s="64"/>
      <c r="EU121" s="64"/>
      <c r="EV121" s="64"/>
      <c r="EW121" s="64"/>
    </row>
    <row r="122" spans="1:153" ht="25.5" hidden="1" customHeight="1" x14ac:dyDescent="0.25">
      <c r="A122" s="27" t="s">
        <v>390</v>
      </c>
      <c r="B122" s="27" t="s">
        <v>1020</v>
      </c>
      <c r="C122" s="45" t="s">
        <v>293</v>
      </c>
      <c r="D122" s="11" t="s">
        <v>489</v>
      </c>
      <c r="E122" s="19" t="s">
        <v>61</v>
      </c>
      <c r="F122" s="19" t="s">
        <v>291</v>
      </c>
      <c r="G122" s="19" t="s">
        <v>62</v>
      </c>
      <c r="H122" s="19" t="s">
        <v>66</v>
      </c>
      <c r="I122" s="19"/>
      <c r="J122" s="19"/>
      <c r="K122" s="21">
        <f>L122+P122</f>
        <v>1681106.52</v>
      </c>
      <c r="L122" s="21">
        <v>252165.98</v>
      </c>
      <c r="M122" s="21">
        <v>0</v>
      </c>
      <c r="N122" s="21">
        <v>0</v>
      </c>
      <c r="O122" s="21">
        <v>0</v>
      </c>
      <c r="P122" s="21">
        <v>1428940.54</v>
      </c>
      <c r="Q122" s="22">
        <v>42491</v>
      </c>
      <c r="R122" s="165">
        <v>42705</v>
      </c>
      <c r="S122" s="182" t="s">
        <v>271</v>
      </c>
      <c r="T122" s="183">
        <v>42767</v>
      </c>
      <c r="U122" s="171">
        <v>2020</v>
      </c>
      <c r="V122" s="23">
        <v>0</v>
      </c>
      <c r="W122" s="23">
        <v>250000</v>
      </c>
      <c r="X122" s="23">
        <v>332000</v>
      </c>
      <c r="Y122" s="23">
        <v>641207.01</v>
      </c>
      <c r="Z122" s="23">
        <f>P122-W122-X122-Y122</f>
        <v>205733.53000000003</v>
      </c>
      <c r="AA122" s="23"/>
      <c r="AB122" s="244"/>
      <c r="AC122" s="60"/>
      <c r="AD122" s="257">
        <v>8</v>
      </c>
      <c r="AE122" s="20" t="s">
        <v>227</v>
      </c>
      <c r="AF122" s="17"/>
      <c r="AG122" s="62"/>
      <c r="AH122" s="79"/>
      <c r="AI122" s="59"/>
      <c r="AJ122" s="17"/>
      <c r="AK122" s="17"/>
      <c r="AL122" s="17"/>
      <c r="AM122" s="17"/>
      <c r="AN122" s="17" t="s">
        <v>137</v>
      </c>
      <c r="AO122" s="20" t="s">
        <v>109</v>
      </c>
      <c r="AP122" s="17">
        <f>125.34+23</f>
        <v>148.34</v>
      </c>
      <c r="AQ122" s="17" t="s">
        <v>138</v>
      </c>
      <c r="AR122" s="20" t="s">
        <v>139</v>
      </c>
      <c r="AS122" s="17">
        <v>68.709999999999994</v>
      </c>
      <c r="AT122" s="17"/>
      <c r="AU122" s="17"/>
      <c r="AV122" s="17"/>
      <c r="AW122" s="17"/>
      <c r="AX122" s="17"/>
      <c r="AY122" s="17"/>
      <c r="BA122" s="143"/>
    </row>
    <row r="123" spans="1:153" ht="24.75" hidden="1" customHeight="1" thickBot="1" x14ac:dyDescent="0.3">
      <c r="A123" s="40" t="s">
        <v>317</v>
      </c>
      <c r="B123" s="25" t="s">
        <v>960</v>
      </c>
      <c r="C123" s="25" t="s">
        <v>325</v>
      </c>
      <c r="D123" s="54"/>
      <c r="E123" s="54"/>
      <c r="F123" s="54"/>
      <c r="G123" s="54"/>
      <c r="H123" s="54"/>
      <c r="I123" s="54"/>
      <c r="J123" s="54"/>
      <c r="K123" s="54"/>
      <c r="L123" s="54"/>
      <c r="M123" s="54"/>
      <c r="N123" s="54"/>
      <c r="O123" s="54"/>
      <c r="P123" s="54"/>
      <c r="Q123" s="56"/>
      <c r="R123" s="56"/>
      <c r="S123" s="178"/>
      <c r="T123" s="179"/>
      <c r="U123" s="54"/>
      <c r="V123" s="54"/>
      <c r="W123" s="54"/>
      <c r="X123" s="54"/>
      <c r="Y123" s="54"/>
      <c r="Z123" s="54"/>
      <c r="AA123" s="54"/>
      <c r="AB123" s="54"/>
      <c r="AC123" s="60"/>
      <c r="AD123" s="54"/>
      <c r="AE123" s="54"/>
      <c r="AF123" s="54"/>
      <c r="AG123" s="54"/>
      <c r="AH123" s="79"/>
      <c r="AI123" s="54"/>
      <c r="AJ123" s="54"/>
      <c r="AK123" s="54"/>
      <c r="AL123" s="54"/>
      <c r="AM123" s="54"/>
      <c r="AN123" s="47"/>
      <c r="AO123" s="47"/>
      <c r="AP123" s="47"/>
      <c r="AQ123" s="47"/>
      <c r="AR123" s="54"/>
      <c r="AS123" s="47"/>
      <c r="AT123" s="47"/>
      <c r="AU123" s="54"/>
      <c r="AV123" s="47"/>
      <c r="AW123" s="47"/>
      <c r="AX123" s="54"/>
      <c r="AY123" s="47"/>
      <c r="BA123" s="143"/>
    </row>
    <row r="124" spans="1:153" s="78" customFormat="1" ht="25.5" hidden="1" customHeight="1" x14ac:dyDescent="0.25">
      <c r="A124" s="41" t="s">
        <v>391</v>
      </c>
      <c r="B124" s="255" t="s">
        <v>960</v>
      </c>
      <c r="C124" s="26" t="s">
        <v>83</v>
      </c>
      <c r="D124" s="69"/>
      <c r="E124" s="69"/>
      <c r="F124" s="69"/>
      <c r="G124" s="69"/>
      <c r="H124" s="69"/>
      <c r="I124" s="69"/>
      <c r="J124" s="69"/>
      <c r="K124" s="69"/>
      <c r="L124" s="69"/>
      <c r="M124" s="69"/>
      <c r="N124" s="69"/>
      <c r="O124" s="69"/>
      <c r="P124" s="70"/>
      <c r="Q124" s="71"/>
      <c r="R124" s="72"/>
      <c r="S124" s="180"/>
      <c r="T124" s="181"/>
      <c r="U124" s="81"/>
      <c r="V124" s="73"/>
      <c r="W124" s="73"/>
      <c r="X124" s="73"/>
      <c r="Y124" s="73"/>
      <c r="Z124" s="73"/>
      <c r="AA124" s="73"/>
      <c r="AB124" s="243"/>
      <c r="AC124" s="76"/>
      <c r="AD124" s="77"/>
      <c r="AE124" s="74"/>
      <c r="AF124" s="74"/>
      <c r="AG124" s="75"/>
      <c r="AH124" s="76"/>
      <c r="AI124" s="77"/>
      <c r="AJ124" s="74"/>
      <c r="AK124" s="74"/>
      <c r="AL124" s="74"/>
      <c r="AM124" s="74"/>
      <c r="AN124" s="74"/>
      <c r="AO124" s="74"/>
      <c r="AP124" s="74"/>
      <c r="AQ124" s="74"/>
      <c r="AR124" s="74"/>
      <c r="AS124" s="74"/>
      <c r="AT124" s="74"/>
      <c r="AU124" s="74"/>
      <c r="AV124" s="74"/>
      <c r="AW124" s="74"/>
      <c r="AX124" s="74"/>
      <c r="AY124" s="74"/>
      <c r="AZ124" s="64"/>
      <c r="BA124" s="143"/>
      <c r="BB124" s="64"/>
      <c r="BC124" s="64"/>
      <c r="BD124" s="64"/>
      <c r="BE124" s="64"/>
      <c r="BF124" s="64"/>
      <c r="BG124" s="64"/>
      <c r="BH124" s="64"/>
      <c r="BI124" s="64"/>
      <c r="BJ124" s="64"/>
      <c r="BK124" s="64"/>
      <c r="BL124" s="64"/>
      <c r="BM124" s="64"/>
      <c r="BN124" s="64"/>
      <c r="BO124" s="64"/>
      <c r="BP124" s="64"/>
      <c r="BQ124" s="64"/>
      <c r="BR124" s="64"/>
      <c r="BS124" s="64"/>
      <c r="BT124" s="64"/>
      <c r="BU124" s="64"/>
      <c r="BV124" s="64"/>
      <c r="BW124" s="64"/>
      <c r="BX124" s="64"/>
      <c r="BY124" s="64"/>
      <c r="BZ124" s="64"/>
      <c r="CA124" s="64"/>
      <c r="CB124" s="64"/>
      <c r="CC124" s="64"/>
      <c r="CD124" s="64"/>
      <c r="CE124" s="64"/>
      <c r="CF124" s="64"/>
      <c r="CG124" s="64"/>
      <c r="CH124" s="64"/>
      <c r="CI124" s="64"/>
      <c r="CJ124" s="64"/>
      <c r="CK124" s="64"/>
      <c r="CL124" s="64"/>
      <c r="CM124" s="64"/>
      <c r="CN124" s="64"/>
      <c r="CO124" s="64"/>
      <c r="CP124" s="64"/>
      <c r="CQ124" s="64"/>
      <c r="CR124" s="64"/>
      <c r="CS124" s="64"/>
      <c r="CT124" s="64"/>
      <c r="CU124" s="64"/>
      <c r="CV124" s="64"/>
      <c r="CW124" s="64"/>
      <c r="CX124" s="64"/>
      <c r="CY124" s="64"/>
      <c r="CZ124" s="64"/>
      <c r="DA124" s="64"/>
      <c r="DB124" s="64"/>
      <c r="DC124" s="64"/>
      <c r="DD124" s="64"/>
      <c r="DE124" s="64"/>
      <c r="DF124" s="64"/>
      <c r="DG124" s="64"/>
      <c r="DH124" s="64"/>
      <c r="DI124" s="64"/>
      <c r="DJ124" s="64"/>
      <c r="DK124" s="64"/>
      <c r="DL124" s="64"/>
      <c r="DM124" s="64"/>
      <c r="DN124" s="64"/>
      <c r="DO124" s="64"/>
      <c r="DP124" s="64"/>
      <c r="DQ124" s="64"/>
      <c r="DR124" s="64"/>
      <c r="DS124" s="64"/>
      <c r="DT124" s="64"/>
      <c r="DU124" s="64"/>
      <c r="DV124" s="64"/>
      <c r="DW124" s="64"/>
      <c r="DX124" s="64"/>
      <c r="DY124" s="64"/>
      <c r="DZ124" s="64"/>
      <c r="EA124" s="64"/>
      <c r="EB124" s="64"/>
      <c r="EC124" s="64"/>
      <c r="ED124" s="64"/>
      <c r="EE124" s="64"/>
      <c r="EF124" s="64"/>
      <c r="EG124" s="64"/>
      <c r="EH124" s="64"/>
      <c r="EI124" s="64"/>
      <c r="EJ124" s="64"/>
      <c r="EK124" s="64"/>
      <c r="EL124" s="64"/>
      <c r="EM124" s="64"/>
      <c r="EN124" s="64"/>
      <c r="EO124" s="64"/>
      <c r="EP124" s="64"/>
      <c r="EQ124" s="64"/>
      <c r="ER124" s="64"/>
      <c r="ES124" s="64"/>
      <c r="ET124" s="64"/>
      <c r="EU124" s="64"/>
      <c r="EV124" s="64"/>
      <c r="EW124" s="64"/>
    </row>
    <row r="125" spans="1:153" ht="25.5" hidden="1" customHeight="1" x14ac:dyDescent="0.25">
      <c r="A125" s="27" t="s">
        <v>392</v>
      </c>
      <c r="B125" s="27" t="s">
        <v>1021</v>
      </c>
      <c r="C125" s="45" t="s">
        <v>192</v>
      </c>
      <c r="D125" s="11" t="s">
        <v>218</v>
      </c>
      <c r="E125" s="19" t="s">
        <v>61</v>
      </c>
      <c r="F125" s="19" t="s">
        <v>65</v>
      </c>
      <c r="G125" s="19" t="s">
        <v>63</v>
      </c>
      <c r="H125" s="19" t="s">
        <v>66</v>
      </c>
      <c r="I125" s="19"/>
      <c r="J125" s="19"/>
      <c r="K125" s="21">
        <v>2800256.02</v>
      </c>
      <c r="L125" s="21"/>
      <c r="M125" s="21"/>
      <c r="N125" s="21"/>
      <c r="O125" s="21">
        <v>420038.40000000002</v>
      </c>
      <c r="P125" s="21">
        <v>2380217.62</v>
      </c>
      <c r="Q125" s="22">
        <v>42826</v>
      </c>
      <c r="R125" s="165">
        <v>42856</v>
      </c>
      <c r="S125" s="182" t="s">
        <v>271</v>
      </c>
      <c r="T125" s="183">
        <v>42887</v>
      </c>
      <c r="U125" s="171">
        <v>2018</v>
      </c>
      <c r="V125" s="23"/>
      <c r="W125" s="23">
        <f>P125/2</f>
        <v>1190108.81</v>
      </c>
      <c r="X125" s="23">
        <f>P125/2</f>
        <v>1190108.81</v>
      </c>
      <c r="Y125" s="23"/>
      <c r="Z125" s="23"/>
      <c r="AA125" s="23"/>
      <c r="AB125" s="244"/>
      <c r="AC125" s="60"/>
      <c r="AD125" s="59">
        <v>5</v>
      </c>
      <c r="AE125" s="126" t="s">
        <v>193</v>
      </c>
      <c r="AF125" s="17"/>
      <c r="AG125" s="127"/>
      <c r="AH125" s="79"/>
      <c r="AI125" s="128"/>
      <c r="AJ125" s="17"/>
      <c r="AK125" s="17"/>
      <c r="AL125" s="17"/>
      <c r="AM125" s="17"/>
      <c r="AN125" s="129" t="s">
        <v>127</v>
      </c>
      <c r="AO125" s="126" t="s">
        <v>485</v>
      </c>
      <c r="AP125" s="130">
        <v>5100</v>
      </c>
      <c r="AQ125" s="17"/>
      <c r="AR125" s="131"/>
      <c r="AS125" s="126"/>
      <c r="AT125" s="17"/>
      <c r="AU125" s="17"/>
      <c r="AV125" s="17"/>
      <c r="AW125" s="17"/>
      <c r="AX125" s="17"/>
      <c r="AY125" s="17"/>
      <c r="BA125" s="143"/>
    </row>
    <row r="126" spans="1:153" ht="24.75" hidden="1" customHeight="1" thickBot="1" x14ac:dyDescent="0.3">
      <c r="A126" s="40" t="s">
        <v>74</v>
      </c>
      <c r="B126" s="25" t="s">
        <v>960</v>
      </c>
      <c r="C126" s="25" t="s">
        <v>326</v>
      </c>
      <c r="D126" s="54"/>
      <c r="E126" s="54"/>
      <c r="F126" s="54"/>
      <c r="G126" s="54"/>
      <c r="H126" s="54"/>
      <c r="I126" s="54"/>
      <c r="J126" s="54"/>
      <c r="K126" s="54"/>
      <c r="L126" s="54"/>
      <c r="M126" s="54"/>
      <c r="N126" s="54"/>
      <c r="O126" s="54"/>
      <c r="P126" s="54"/>
      <c r="Q126" s="56"/>
      <c r="R126" s="56"/>
      <c r="S126" s="178"/>
      <c r="T126" s="179"/>
      <c r="U126" s="54"/>
      <c r="V126" s="54"/>
      <c r="W126" s="54"/>
      <c r="X126" s="54"/>
      <c r="Y126" s="54"/>
      <c r="Z126" s="54"/>
      <c r="AA126" s="54"/>
      <c r="AB126" s="54"/>
      <c r="AC126" s="60"/>
      <c r="AD126" s="54"/>
      <c r="AE126" s="54"/>
      <c r="AF126" s="54"/>
      <c r="AG126" s="54"/>
      <c r="AH126" s="54"/>
      <c r="AI126" s="54"/>
      <c r="AJ126" s="54"/>
      <c r="AK126" s="54"/>
      <c r="AL126" s="54"/>
      <c r="AM126" s="54"/>
      <c r="AN126" s="47"/>
      <c r="AO126" s="47"/>
      <c r="AP126" s="47"/>
      <c r="AQ126" s="47"/>
      <c r="AR126" s="54"/>
      <c r="AS126" s="47"/>
      <c r="AT126" s="47"/>
      <c r="AU126" s="54"/>
      <c r="AV126" s="47"/>
      <c r="AW126" s="47"/>
      <c r="AX126" s="54"/>
      <c r="AY126" s="47"/>
      <c r="BA126" s="143"/>
    </row>
    <row r="127" spans="1:153" ht="24.75" hidden="1" customHeight="1" thickBot="1" x14ac:dyDescent="0.3">
      <c r="A127" s="40" t="s">
        <v>318</v>
      </c>
      <c r="B127" s="25" t="s">
        <v>960</v>
      </c>
      <c r="C127" s="25" t="s">
        <v>327</v>
      </c>
      <c r="D127" s="54"/>
      <c r="E127" s="54"/>
      <c r="F127" s="54"/>
      <c r="G127" s="54"/>
      <c r="H127" s="54"/>
      <c r="I127" s="54"/>
      <c r="J127" s="54"/>
      <c r="K127" s="54"/>
      <c r="L127" s="54"/>
      <c r="M127" s="54"/>
      <c r="N127" s="54"/>
      <c r="O127" s="54"/>
      <c r="P127" s="54"/>
      <c r="Q127" s="56"/>
      <c r="R127" s="56"/>
      <c r="S127" s="178"/>
      <c r="T127" s="179"/>
      <c r="U127" s="54"/>
      <c r="V127" s="54"/>
      <c r="W127" s="54"/>
      <c r="X127" s="54"/>
      <c r="Y127" s="54"/>
      <c r="Z127" s="54"/>
      <c r="AA127" s="54"/>
      <c r="AB127" s="54"/>
      <c r="AC127" s="60"/>
      <c r="AD127" s="54"/>
      <c r="AE127" s="54"/>
      <c r="AF127" s="54"/>
      <c r="AG127" s="54"/>
      <c r="AH127" s="54"/>
      <c r="AI127" s="54"/>
      <c r="AJ127" s="54"/>
      <c r="AK127" s="54"/>
      <c r="AL127" s="54"/>
      <c r="AM127" s="54"/>
      <c r="AN127" s="47"/>
      <c r="AO127" s="47"/>
      <c r="AP127" s="47"/>
      <c r="AQ127" s="47"/>
      <c r="AR127" s="54"/>
      <c r="AS127" s="47"/>
      <c r="AT127" s="47"/>
      <c r="AU127" s="54"/>
      <c r="AV127" s="47"/>
      <c r="AW127" s="47"/>
      <c r="AX127" s="54"/>
      <c r="AY127" s="47"/>
      <c r="BA127" s="143"/>
    </row>
    <row r="128" spans="1:153" s="78" customFormat="1" ht="25.5" hidden="1" customHeight="1" x14ac:dyDescent="0.25">
      <c r="A128" s="41" t="s">
        <v>474</v>
      </c>
      <c r="B128" s="255" t="s">
        <v>960</v>
      </c>
      <c r="C128" s="188" t="s">
        <v>82</v>
      </c>
      <c r="D128" s="69"/>
      <c r="E128" s="69"/>
      <c r="F128" s="69"/>
      <c r="G128" s="69"/>
      <c r="H128" s="69"/>
      <c r="I128" s="69"/>
      <c r="J128" s="69"/>
      <c r="K128" s="69"/>
      <c r="L128" s="69"/>
      <c r="M128" s="69"/>
      <c r="N128" s="69"/>
      <c r="O128" s="69"/>
      <c r="P128" s="70"/>
      <c r="Q128" s="71"/>
      <c r="R128" s="72"/>
      <c r="S128" s="180"/>
      <c r="T128" s="181"/>
      <c r="U128" s="81"/>
      <c r="V128" s="73"/>
      <c r="W128" s="73"/>
      <c r="X128" s="73"/>
      <c r="Y128" s="73"/>
      <c r="Z128" s="73"/>
      <c r="AA128" s="73"/>
      <c r="AB128" s="243"/>
      <c r="AC128" s="76"/>
      <c r="AD128" s="77"/>
      <c r="AE128" s="74"/>
      <c r="AF128" s="74"/>
      <c r="AG128" s="75"/>
      <c r="AH128" s="76"/>
      <c r="AI128" s="77"/>
      <c r="AJ128" s="74"/>
      <c r="AK128" s="74"/>
      <c r="AL128" s="74"/>
      <c r="AM128" s="74"/>
      <c r="AN128" s="74"/>
      <c r="AO128" s="74"/>
      <c r="AP128" s="74"/>
      <c r="AQ128" s="74"/>
      <c r="AR128" s="74"/>
      <c r="AS128" s="74"/>
      <c r="AT128" s="74"/>
      <c r="AU128" s="74"/>
      <c r="AV128" s="74"/>
      <c r="AW128" s="74"/>
      <c r="AX128" s="74"/>
      <c r="AY128" s="74"/>
      <c r="AZ128" s="64"/>
      <c r="BA128" s="143"/>
      <c r="BB128" s="64"/>
      <c r="BC128" s="64"/>
      <c r="BD128" s="64"/>
      <c r="BE128" s="64"/>
      <c r="BF128" s="64"/>
      <c r="BG128" s="64"/>
      <c r="BH128" s="64"/>
      <c r="BI128" s="64"/>
      <c r="BJ128" s="64"/>
      <c r="BK128" s="64"/>
      <c r="BL128" s="64"/>
      <c r="BM128" s="64"/>
      <c r="BN128" s="64"/>
      <c r="BO128" s="64"/>
      <c r="BP128" s="64"/>
      <c r="BQ128" s="64"/>
      <c r="BR128" s="64"/>
      <c r="BS128" s="64"/>
      <c r="BT128" s="64"/>
      <c r="BU128" s="64"/>
      <c r="BV128" s="64"/>
      <c r="BW128" s="64"/>
      <c r="BX128" s="64"/>
      <c r="BY128" s="64"/>
      <c r="BZ128" s="64"/>
      <c r="CA128" s="64"/>
      <c r="CB128" s="64"/>
      <c r="CC128" s="64"/>
      <c r="CD128" s="64"/>
      <c r="CE128" s="64"/>
      <c r="CF128" s="64"/>
      <c r="CG128" s="64"/>
      <c r="CH128" s="64"/>
      <c r="CI128" s="64"/>
      <c r="CJ128" s="64"/>
      <c r="CK128" s="64"/>
      <c r="CL128" s="64"/>
      <c r="CM128" s="64"/>
      <c r="CN128" s="64"/>
      <c r="CO128" s="64"/>
      <c r="CP128" s="64"/>
      <c r="CQ128" s="64"/>
      <c r="CR128" s="64"/>
      <c r="CS128" s="64"/>
      <c r="CT128" s="64"/>
      <c r="CU128" s="64"/>
      <c r="CV128" s="64"/>
      <c r="CW128" s="64"/>
      <c r="CX128" s="64"/>
      <c r="CY128" s="64"/>
      <c r="CZ128" s="64"/>
      <c r="DA128" s="64"/>
      <c r="DB128" s="64"/>
      <c r="DC128" s="64"/>
      <c r="DD128" s="64"/>
      <c r="DE128" s="64"/>
      <c r="DF128" s="64"/>
      <c r="DG128" s="64"/>
      <c r="DH128" s="64"/>
      <c r="DI128" s="64"/>
      <c r="DJ128" s="64"/>
      <c r="DK128" s="64"/>
      <c r="DL128" s="64"/>
      <c r="DM128" s="64"/>
      <c r="DN128" s="64"/>
      <c r="DO128" s="64"/>
      <c r="DP128" s="64"/>
      <c r="DQ128" s="64"/>
      <c r="DR128" s="64"/>
      <c r="DS128" s="64"/>
      <c r="DT128" s="64"/>
      <c r="DU128" s="64"/>
      <c r="DV128" s="64"/>
      <c r="DW128" s="64"/>
      <c r="DX128" s="64"/>
      <c r="DY128" s="64"/>
      <c r="DZ128" s="64"/>
      <c r="EA128" s="64"/>
      <c r="EB128" s="64"/>
      <c r="EC128" s="64"/>
      <c r="ED128" s="64"/>
      <c r="EE128" s="64"/>
      <c r="EF128" s="64"/>
      <c r="EG128" s="64"/>
      <c r="EH128" s="64"/>
      <c r="EI128" s="64"/>
      <c r="EJ128" s="64"/>
      <c r="EK128" s="64"/>
      <c r="EL128" s="64"/>
      <c r="EM128" s="64"/>
      <c r="EN128" s="64"/>
      <c r="EO128" s="64"/>
      <c r="EP128" s="64"/>
      <c r="EQ128" s="64"/>
      <c r="ER128" s="64"/>
      <c r="ES128" s="64"/>
      <c r="ET128" s="64"/>
      <c r="EU128" s="64"/>
      <c r="EV128" s="64"/>
      <c r="EW128" s="64"/>
    </row>
    <row r="129" spans="1:53" s="64" customFormat="1" ht="25.5" hidden="1" customHeight="1" x14ac:dyDescent="0.25">
      <c r="A129" s="28" t="s">
        <v>393</v>
      </c>
      <c r="B129" s="28" t="s">
        <v>1022</v>
      </c>
      <c r="C129" s="46" t="s">
        <v>504</v>
      </c>
      <c r="D129" s="2" t="s">
        <v>214</v>
      </c>
      <c r="E129" s="2" t="s">
        <v>61</v>
      </c>
      <c r="F129" s="2" t="s">
        <v>273</v>
      </c>
      <c r="G129" s="2" t="s">
        <v>84</v>
      </c>
      <c r="H129" s="2" t="s">
        <v>66</v>
      </c>
      <c r="I129" s="2"/>
      <c r="J129" s="2"/>
      <c r="K129" s="15">
        <v>363047.26</v>
      </c>
      <c r="L129" s="15">
        <v>54457.09</v>
      </c>
      <c r="M129" s="15"/>
      <c r="N129" s="15"/>
      <c r="O129" s="15"/>
      <c r="P129" s="15">
        <v>308590.17</v>
      </c>
      <c r="Q129" s="7">
        <v>42644</v>
      </c>
      <c r="R129" s="166">
        <v>42795</v>
      </c>
      <c r="S129" s="184" t="s">
        <v>271</v>
      </c>
      <c r="T129" s="185">
        <v>42887</v>
      </c>
      <c r="U129" s="172">
        <v>2018</v>
      </c>
      <c r="V129" s="95">
        <v>0</v>
      </c>
      <c r="W129" s="95">
        <v>138865.57999999999</v>
      </c>
      <c r="X129" s="95">
        <f>P129-W129</f>
        <v>169724.59</v>
      </c>
      <c r="Y129" s="95">
        <v>0</v>
      </c>
      <c r="Z129" s="95">
        <v>0</v>
      </c>
      <c r="AA129" s="95"/>
      <c r="AB129" s="245"/>
      <c r="AC129" s="80"/>
      <c r="AD129" s="97">
        <v>38</v>
      </c>
      <c r="AE129" s="251" t="s">
        <v>256</v>
      </c>
      <c r="AF129" s="82"/>
      <c r="AG129" s="96"/>
      <c r="AH129" s="80"/>
      <c r="AI129" s="97"/>
      <c r="AJ129" s="82"/>
      <c r="AK129" s="82"/>
      <c r="AL129" s="82"/>
      <c r="AM129" s="82"/>
      <c r="AN129" s="82" t="s">
        <v>141</v>
      </c>
      <c r="AO129" s="251" t="s">
        <v>142</v>
      </c>
      <c r="AP129" s="82">
        <v>5.5</v>
      </c>
      <c r="AQ129" s="82" t="s">
        <v>143</v>
      </c>
      <c r="AR129" s="251" t="s">
        <v>515</v>
      </c>
      <c r="AS129" s="82">
        <v>1</v>
      </c>
      <c r="AT129" s="82" t="s">
        <v>144</v>
      </c>
      <c r="AU129" s="85" t="s">
        <v>516</v>
      </c>
      <c r="AV129" s="82">
        <v>2</v>
      </c>
      <c r="AW129" s="82" t="s">
        <v>140</v>
      </c>
      <c r="AX129" s="251" t="s">
        <v>120</v>
      </c>
      <c r="AY129" s="82">
        <v>2</v>
      </c>
      <c r="BA129" s="143"/>
    </row>
    <row r="130" spans="1:53" s="64" customFormat="1" ht="25.5" hidden="1" customHeight="1" x14ac:dyDescent="0.25">
      <c r="A130" s="28" t="s">
        <v>394</v>
      </c>
      <c r="B130" s="28" t="s">
        <v>1023</v>
      </c>
      <c r="C130" s="46" t="s">
        <v>494</v>
      </c>
      <c r="D130" s="2" t="s">
        <v>197</v>
      </c>
      <c r="E130" s="2" t="s">
        <v>61</v>
      </c>
      <c r="F130" s="2" t="s">
        <v>282</v>
      </c>
      <c r="G130" s="2" t="s">
        <v>84</v>
      </c>
      <c r="H130" s="2" t="s">
        <v>66</v>
      </c>
      <c r="I130" s="2"/>
      <c r="J130" s="2"/>
      <c r="K130" s="15">
        <f>L130+P130</f>
        <v>53554.71</v>
      </c>
      <c r="L130" s="15">
        <v>8033.21</v>
      </c>
      <c r="M130" s="15"/>
      <c r="N130" s="15"/>
      <c r="O130" s="15"/>
      <c r="P130" s="15">
        <v>45521.5</v>
      </c>
      <c r="Q130" s="7">
        <v>42644</v>
      </c>
      <c r="R130" s="166">
        <v>42705</v>
      </c>
      <c r="S130" s="184" t="s">
        <v>271</v>
      </c>
      <c r="T130" s="185">
        <v>42795</v>
      </c>
      <c r="U130" s="172">
        <v>2018</v>
      </c>
      <c r="V130" s="95"/>
      <c r="W130" s="95">
        <v>191237.94</v>
      </c>
      <c r="X130" s="95">
        <v>50000</v>
      </c>
      <c r="Y130" s="95"/>
      <c r="Z130" s="95"/>
      <c r="AA130" s="95"/>
      <c r="AB130" s="245"/>
      <c r="AC130" s="80"/>
      <c r="AD130" s="97">
        <v>38</v>
      </c>
      <c r="AE130" s="251" t="s">
        <v>256</v>
      </c>
      <c r="AF130" s="82"/>
      <c r="AG130" s="96"/>
      <c r="AH130" s="80"/>
      <c r="AI130" s="97"/>
      <c r="AJ130" s="82"/>
      <c r="AK130" s="82"/>
      <c r="AL130" s="82"/>
      <c r="AM130" s="82"/>
      <c r="AN130" s="82" t="s">
        <v>141</v>
      </c>
      <c r="AO130" s="251" t="s">
        <v>142</v>
      </c>
      <c r="AP130" s="251">
        <f>0.7-0.18</f>
        <v>0.52</v>
      </c>
      <c r="AQ130" s="82" t="s">
        <v>144</v>
      </c>
      <c r="AR130" s="251" t="s">
        <v>516</v>
      </c>
      <c r="AS130" s="82">
        <v>3</v>
      </c>
      <c r="AT130" s="80"/>
      <c r="AU130" s="80"/>
      <c r="AV130" s="80"/>
      <c r="AW130" s="251"/>
      <c r="AX130" s="251"/>
      <c r="AY130" s="82"/>
      <c r="BA130" s="143"/>
    </row>
    <row r="131" spans="1:53" s="64" customFormat="1" ht="25.5" hidden="1" customHeight="1" x14ac:dyDescent="0.25">
      <c r="A131" s="28" t="s">
        <v>395</v>
      </c>
      <c r="B131" s="28" t="s">
        <v>1024</v>
      </c>
      <c r="C131" s="46" t="s">
        <v>495</v>
      </c>
      <c r="D131" s="2" t="s">
        <v>197</v>
      </c>
      <c r="E131" s="2" t="s">
        <v>61</v>
      </c>
      <c r="F131" s="2" t="s">
        <v>282</v>
      </c>
      <c r="G131" s="2" t="s">
        <v>84</v>
      </c>
      <c r="H131" s="2" t="s">
        <v>66</v>
      </c>
      <c r="I131" s="2"/>
      <c r="J131" s="2"/>
      <c r="K131" s="15">
        <f>L131+P131</f>
        <v>920732.19000000018</v>
      </c>
      <c r="L131" s="15">
        <f>103571.63+34538.19</f>
        <v>138109.82</v>
      </c>
      <c r="M131" s="15"/>
      <c r="N131" s="15"/>
      <c r="O131" s="15"/>
      <c r="P131" s="15">
        <f>586905.93+195716.44</f>
        <v>782622.37000000011</v>
      </c>
      <c r="Q131" s="7">
        <v>43373</v>
      </c>
      <c r="R131" s="166">
        <v>43435</v>
      </c>
      <c r="S131" s="184" t="s">
        <v>445</v>
      </c>
      <c r="T131" s="185">
        <v>43525</v>
      </c>
      <c r="U131" s="172">
        <v>2021</v>
      </c>
      <c r="V131" s="95"/>
      <c r="W131" s="95"/>
      <c r="X131" s="95"/>
      <c r="Y131" s="95">
        <f>P131*0.4</f>
        <v>313048.94800000003</v>
      </c>
      <c r="Z131" s="95">
        <f>P131*0.4</f>
        <v>313048.94800000003</v>
      </c>
      <c r="AA131" s="95">
        <f>P131*0.2</f>
        <v>156524.47400000002</v>
      </c>
      <c r="AB131" s="245"/>
      <c r="AC131" s="80"/>
      <c r="AD131" s="97">
        <v>38</v>
      </c>
      <c r="AE131" s="251" t="s">
        <v>256</v>
      </c>
      <c r="AF131" s="82"/>
      <c r="AG131" s="96"/>
      <c r="AH131" s="80"/>
      <c r="AI131" s="97"/>
      <c r="AJ131" s="82"/>
      <c r="AK131" s="82"/>
      <c r="AL131" s="82"/>
      <c r="AM131" s="82"/>
      <c r="AN131" s="82" t="s">
        <v>141</v>
      </c>
      <c r="AO131" s="251" t="s">
        <v>142</v>
      </c>
      <c r="AP131" s="251">
        <f>7.3+0.18</f>
        <v>7.4799999999999995</v>
      </c>
      <c r="AQ131" s="82" t="s">
        <v>496</v>
      </c>
      <c r="AR131" s="251" t="s">
        <v>518</v>
      </c>
      <c r="AS131" s="82">
        <v>2</v>
      </c>
      <c r="AT131" s="251" t="s">
        <v>140</v>
      </c>
      <c r="AU131" s="251" t="s">
        <v>120</v>
      </c>
      <c r="AV131" s="82">
        <v>1</v>
      </c>
      <c r="AW131" s="80"/>
      <c r="AX131" s="80"/>
      <c r="AY131" s="80"/>
      <c r="BA131" s="143"/>
    </row>
    <row r="132" spans="1:53" s="64" customFormat="1" ht="25.5" hidden="1" customHeight="1" x14ac:dyDescent="0.25">
      <c r="A132" s="28" t="s">
        <v>396</v>
      </c>
      <c r="B132" s="28" t="s">
        <v>1028</v>
      </c>
      <c r="C132" s="46" t="s">
        <v>287</v>
      </c>
      <c r="D132" s="2" t="s">
        <v>197</v>
      </c>
      <c r="E132" s="2" t="s">
        <v>61</v>
      </c>
      <c r="F132" s="2" t="s">
        <v>282</v>
      </c>
      <c r="G132" s="2" t="s">
        <v>84</v>
      </c>
      <c r="H132" s="2" t="s">
        <v>66</v>
      </c>
      <c r="I132" s="2"/>
      <c r="J132" s="2" t="s">
        <v>402</v>
      </c>
      <c r="K132" s="15">
        <v>296511.84999999998</v>
      </c>
      <c r="L132" s="15">
        <v>44476.78</v>
      </c>
      <c r="M132" s="15"/>
      <c r="N132" s="15"/>
      <c r="O132" s="15"/>
      <c r="P132" s="15">
        <v>252035.07</v>
      </c>
      <c r="Q132" s="7"/>
      <c r="R132" s="166"/>
      <c r="S132" s="184"/>
      <c r="T132" s="185"/>
      <c r="U132" s="172"/>
      <c r="V132" s="95"/>
      <c r="W132" s="95"/>
      <c r="X132" s="95"/>
      <c r="Y132" s="95"/>
      <c r="Z132" s="95"/>
      <c r="AA132" s="95"/>
      <c r="AB132" s="245"/>
      <c r="AC132" s="80"/>
      <c r="AD132" s="97">
        <v>39</v>
      </c>
      <c r="AE132" s="251" t="s">
        <v>256</v>
      </c>
      <c r="AF132" s="82"/>
      <c r="AG132" s="96"/>
      <c r="AH132" s="80"/>
      <c r="AI132" s="97"/>
      <c r="AJ132" s="82"/>
      <c r="AK132" s="82"/>
      <c r="AL132" s="82"/>
      <c r="AM132" s="82"/>
      <c r="AN132" s="82"/>
      <c r="AO132" s="251"/>
      <c r="AP132" s="82"/>
      <c r="AQ132" s="82"/>
      <c r="AR132" s="82"/>
      <c r="AS132" s="82"/>
      <c r="AT132" s="82"/>
      <c r="AU132" s="82"/>
      <c r="AV132" s="82"/>
      <c r="AW132" s="82"/>
      <c r="AX132" s="82"/>
      <c r="AY132" s="82"/>
      <c r="BA132" s="143"/>
    </row>
    <row r="133" spans="1:53" s="64" customFormat="1" ht="25.5" hidden="1" customHeight="1" x14ac:dyDescent="0.25">
      <c r="A133" s="28" t="s">
        <v>397</v>
      </c>
      <c r="B133" s="28" t="s">
        <v>1025</v>
      </c>
      <c r="C133" s="46" t="s">
        <v>303</v>
      </c>
      <c r="D133" s="2" t="s">
        <v>216</v>
      </c>
      <c r="E133" s="2" t="s">
        <v>61</v>
      </c>
      <c r="F133" s="2" t="s">
        <v>291</v>
      </c>
      <c r="G133" s="2" t="s">
        <v>84</v>
      </c>
      <c r="H133" s="2" t="s">
        <v>66</v>
      </c>
      <c r="I133" s="2"/>
      <c r="J133" s="2"/>
      <c r="K133" s="15">
        <v>351002.55</v>
      </c>
      <c r="L133" s="15">
        <v>52650.39</v>
      </c>
      <c r="M133" s="15"/>
      <c r="N133" s="15"/>
      <c r="O133" s="15"/>
      <c r="P133" s="15">
        <v>298352.15999999997</v>
      </c>
      <c r="Q133" s="7">
        <v>42644</v>
      </c>
      <c r="R133" s="166">
        <v>42705</v>
      </c>
      <c r="S133" s="184" t="s">
        <v>271</v>
      </c>
      <c r="T133" s="185">
        <v>42795</v>
      </c>
      <c r="U133" s="172">
        <v>2019</v>
      </c>
      <c r="V133" s="95">
        <v>0</v>
      </c>
      <c r="W133" s="95">
        <v>140000</v>
      </c>
      <c r="X133" s="95">
        <v>140000</v>
      </c>
      <c r="Y133" s="95">
        <v>18352.16</v>
      </c>
      <c r="Z133" s="95">
        <v>0</v>
      </c>
      <c r="AA133" s="95"/>
      <c r="AB133" s="245"/>
      <c r="AC133" s="80"/>
      <c r="AD133" s="97">
        <v>38</v>
      </c>
      <c r="AE133" s="251" t="s">
        <v>256</v>
      </c>
      <c r="AF133" s="82"/>
      <c r="AG133" s="96"/>
      <c r="AH133" s="80"/>
      <c r="AI133" s="97"/>
      <c r="AJ133" s="82"/>
      <c r="AK133" s="82"/>
      <c r="AL133" s="82"/>
      <c r="AM133" s="82"/>
      <c r="AN133" s="82" t="s">
        <v>141</v>
      </c>
      <c r="AO133" s="251" t="s">
        <v>486</v>
      </c>
      <c r="AP133" s="82">
        <v>4</v>
      </c>
      <c r="AQ133" s="251" t="s">
        <v>140</v>
      </c>
      <c r="AR133" s="251" t="s">
        <v>120</v>
      </c>
      <c r="AS133" s="82">
        <v>1</v>
      </c>
      <c r="AT133" s="82"/>
      <c r="AU133" s="82"/>
      <c r="AV133" s="82"/>
      <c r="AW133" s="80"/>
      <c r="AX133" s="80"/>
      <c r="AY133" s="80"/>
      <c r="BA133" s="143"/>
    </row>
    <row r="134" spans="1:53" s="64" customFormat="1" ht="25.5" hidden="1" customHeight="1" x14ac:dyDescent="0.25">
      <c r="A134" s="28" t="s">
        <v>398</v>
      </c>
      <c r="B134" s="28" t="s">
        <v>1026</v>
      </c>
      <c r="C134" s="46" t="s">
        <v>475</v>
      </c>
      <c r="D134" s="2" t="s">
        <v>217</v>
      </c>
      <c r="E134" s="2" t="s">
        <v>61</v>
      </c>
      <c r="F134" s="2" t="s">
        <v>301</v>
      </c>
      <c r="G134" s="2" t="s">
        <v>84</v>
      </c>
      <c r="H134" s="2" t="s">
        <v>66</v>
      </c>
      <c r="I134" s="2"/>
      <c r="J134" s="2"/>
      <c r="K134" s="15">
        <f>L134+P134</f>
        <v>419348</v>
      </c>
      <c r="L134" s="15">
        <v>62902.2</v>
      </c>
      <c r="M134" s="15"/>
      <c r="N134" s="15"/>
      <c r="O134" s="15"/>
      <c r="P134" s="15">
        <v>356445.8</v>
      </c>
      <c r="Q134" s="7">
        <v>42644</v>
      </c>
      <c r="R134" s="166">
        <v>42705</v>
      </c>
      <c r="S134" s="184" t="s">
        <v>271</v>
      </c>
      <c r="T134" s="185">
        <v>42795</v>
      </c>
      <c r="U134" s="172">
        <v>2019</v>
      </c>
      <c r="V134" s="95"/>
      <c r="W134" s="95">
        <v>117700</v>
      </c>
      <c r="X134" s="95">
        <v>147700</v>
      </c>
      <c r="Y134" s="95">
        <v>91045.8</v>
      </c>
      <c r="Z134" s="95"/>
      <c r="AA134" s="95"/>
      <c r="AB134" s="245"/>
      <c r="AC134" s="80"/>
      <c r="AD134" s="97">
        <v>38</v>
      </c>
      <c r="AE134" s="251" t="s">
        <v>256</v>
      </c>
      <c r="AF134" s="82"/>
      <c r="AG134" s="96"/>
      <c r="AH134" s="80"/>
      <c r="AI134" s="97"/>
      <c r="AJ134" s="82"/>
      <c r="AK134" s="82"/>
      <c r="AL134" s="82"/>
      <c r="AM134" s="82"/>
      <c r="AN134" s="251" t="s">
        <v>141</v>
      </c>
      <c r="AO134" s="251" t="s">
        <v>486</v>
      </c>
      <c r="AP134" s="251">
        <v>3.47</v>
      </c>
      <c r="AQ134" s="251" t="s">
        <v>140</v>
      </c>
      <c r="AR134" s="251" t="s">
        <v>120</v>
      </c>
      <c r="AS134" s="82">
        <v>1</v>
      </c>
      <c r="AT134" s="82"/>
      <c r="AU134" s="82"/>
      <c r="AV134" s="82"/>
      <c r="AW134" s="251"/>
      <c r="AX134" s="251"/>
      <c r="AY134" s="82"/>
      <c r="BA134" s="143"/>
    </row>
    <row r="135" spans="1:53" ht="25.5" hidden="1" customHeight="1" x14ac:dyDescent="0.25">
      <c r="A135" s="27" t="s">
        <v>399</v>
      </c>
      <c r="B135" s="27" t="s">
        <v>1027</v>
      </c>
      <c r="C135" s="45" t="s">
        <v>511</v>
      </c>
      <c r="D135" s="11" t="s">
        <v>217</v>
      </c>
      <c r="E135" s="19" t="s">
        <v>61</v>
      </c>
      <c r="F135" s="19" t="s">
        <v>301</v>
      </c>
      <c r="G135" s="19" t="s">
        <v>84</v>
      </c>
      <c r="H135" s="19" t="s">
        <v>66</v>
      </c>
      <c r="I135" s="19"/>
      <c r="J135" s="19"/>
      <c r="K135" s="21">
        <f>L135+P135</f>
        <v>129411.77</v>
      </c>
      <c r="L135" s="21">
        <v>19411.77</v>
      </c>
      <c r="M135" s="21"/>
      <c r="N135" s="21"/>
      <c r="O135" s="21"/>
      <c r="P135" s="15">
        <v>110000</v>
      </c>
      <c r="Q135" s="7">
        <v>43373</v>
      </c>
      <c r="R135" s="166">
        <v>43435</v>
      </c>
      <c r="S135" s="184" t="s">
        <v>445</v>
      </c>
      <c r="T135" s="185">
        <v>43525</v>
      </c>
      <c r="U135" s="172">
        <v>2021</v>
      </c>
      <c r="V135" s="23"/>
      <c r="W135" s="60"/>
      <c r="X135" s="23">
        <f>P135/2</f>
        <v>55000</v>
      </c>
      <c r="Y135" s="23">
        <f>P135/2</f>
        <v>55000</v>
      </c>
      <c r="Z135" s="23"/>
      <c r="AA135" s="23"/>
      <c r="AB135" s="244"/>
      <c r="AC135" s="60"/>
      <c r="AD135" s="59">
        <v>38</v>
      </c>
      <c r="AE135" s="20" t="s">
        <v>256</v>
      </c>
      <c r="AF135" s="17"/>
      <c r="AG135" s="62"/>
      <c r="AH135" s="79"/>
      <c r="AI135" s="59"/>
      <c r="AJ135" s="17"/>
      <c r="AK135" s="17"/>
      <c r="AL135" s="17"/>
      <c r="AM135" s="17"/>
      <c r="AN135" s="251" t="s">
        <v>141</v>
      </c>
      <c r="AO135" s="251" t="s">
        <v>142</v>
      </c>
      <c r="AP135" s="251">
        <v>1.1000000000000001</v>
      </c>
      <c r="AQ135" s="82" t="s">
        <v>143</v>
      </c>
      <c r="AR135" s="251" t="s">
        <v>515</v>
      </c>
      <c r="AS135" s="82">
        <v>1</v>
      </c>
      <c r="AT135" s="251" t="s">
        <v>144</v>
      </c>
      <c r="AU135" s="251" t="s">
        <v>516</v>
      </c>
      <c r="AV135" s="251">
        <v>3</v>
      </c>
      <c r="AW135" s="79"/>
      <c r="AX135" s="79"/>
      <c r="AY135" s="79"/>
      <c r="BA135" s="143"/>
    </row>
    <row r="136" spans="1:53" ht="24.75" hidden="1" customHeight="1" x14ac:dyDescent="0.2">
      <c r="A136" s="30" t="s">
        <v>476</v>
      </c>
      <c r="B136" s="30"/>
      <c r="C136" s="34"/>
      <c r="D136" s="98"/>
      <c r="E136" s="98"/>
      <c r="F136" s="98"/>
      <c r="G136" s="98"/>
      <c r="H136" s="98"/>
      <c r="I136" s="98"/>
      <c r="J136" s="98"/>
      <c r="K136" s="99">
        <f t="shared" ref="K136:P136" si="6">SUM(K5:K135)-K132</f>
        <v>38172961.471764706</v>
      </c>
      <c r="L136" s="99">
        <f t="shared" si="6"/>
        <v>7525860.2241176479</v>
      </c>
      <c r="M136" s="99">
        <f t="shared" si="6"/>
        <v>602344.81764705898</v>
      </c>
      <c r="N136" s="99">
        <f t="shared" si="6"/>
        <v>780124.34999999986</v>
      </c>
      <c r="O136" s="99">
        <f t="shared" si="6"/>
        <v>840163.01</v>
      </c>
      <c r="P136" s="99">
        <f t="shared" si="6"/>
        <v>31745831.070000008</v>
      </c>
      <c r="Q136" s="99"/>
      <c r="R136" s="99"/>
      <c r="S136" s="99"/>
      <c r="T136" s="99"/>
      <c r="U136" s="99"/>
      <c r="V136" s="99">
        <f>SUM(X5:X6)-V132</f>
        <v>0</v>
      </c>
      <c r="W136" s="99">
        <f>SUM(Y5:Y6)-W132</f>
        <v>0</v>
      </c>
      <c r="X136" s="99">
        <f>SUM(Z5:Z6)-X132</f>
        <v>0</v>
      </c>
      <c r="Y136" s="99">
        <f>SUM(AA5:AA6)-Y132</f>
        <v>0</v>
      </c>
      <c r="Z136" s="99">
        <f>SUM(AB5:AB135)-Z132</f>
        <v>10000</v>
      </c>
      <c r="AA136" s="99">
        <f>SUM(AC5:AC135)-AA132</f>
        <v>0</v>
      </c>
      <c r="AB136" s="99">
        <f>SUM(AD5:AD135)-AB132</f>
        <v>2471</v>
      </c>
      <c r="AC136" s="99">
        <f>SUM(AE5:AE135)-AC132</f>
        <v>0</v>
      </c>
      <c r="AD136" s="99"/>
      <c r="AE136" s="98"/>
      <c r="AF136" s="98"/>
      <c r="AG136" s="98"/>
      <c r="AH136" s="98"/>
      <c r="AI136" s="98"/>
      <c r="AJ136" s="98"/>
      <c r="AK136" s="98"/>
      <c r="AL136" s="98"/>
      <c r="AM136" s="98"/>
      <c r="AN136" s="100"/>
      <c r="AO136" s="100"/>
      <c r="AP136" s="100"/>
      <c r="AQ136" s="100"/>
      <c r="AR136" s="98"/>
      <c r="AS136" s="100"/>
      <c r="AT136" s="100"/>
      <c r="AU136" s="98"/>
      <c r="AV136" s="100"/>
      <c r="AW136" s="100"/>
      <c r="AX136" s="98"/>
      <c r="AY136" s="100"/>
    </row>
    <row r="137" spans="1:53" ht="24.75" hidden="1" customHeight="1" x14ac:dyDescent="0.2">
      <c r="A137" s="31"/>
      <c r="B137" s="31"/>
      <c r="C137" s="31"/>
      <c r="D137" s="54"/>
      <c r="E137" s="54"/>
      <c r="F137" s="54"/>
      <c r="G137" s="54"/>
      <c r="H137" s="54"/>
      <c r="I137" s="54"/>
      <c r="J137" s="54"/>
      <c r="K137" s="54"/>
      <c r="L137" s="54"/>
      <c r="M137" s="54"/>
      <c r="N137" s="54"/>
      <c r="O137" s="54"/>
      <c r="P137" s="54"/>
      <c r="Q137" s="54"/>
      <c r="R137" s="54"/>
      <c r="S137" s="54"/>
      <c r="T137" s="54"/>
      <c r="U137" s="54"/>
      <c r="V137" s="54"/>
      <c r="W137" s="54"/>
      <c r="X137" s="54"/>
      <c r="Y137" s="54"/>
      <c r="Z137" s="54"/>
      <c r="AA137" s="54"/>
      <c r="AB137" s="54"/>
      <c r="AC137" s="54"/>
      <c r="AD137" s="54"/>
      <c r="AE137" s="54"/>
      <c r="AF137" s="54"/>
      <c r="AG137" s="54"/>
      <c r="AH137" s="54"/>
      <c r="AI137" s="54"/>
      <c r="AJ137" s="54"/>
      <c r="AK137" s="54"/>
      <c r="AL137" s="54"/>
      <c r="AM137" s="54"/>
      <c r="AN137" s="47"/>
      <c r="AO137" s="47"/>
      <c r="AP137" s="111"/>
      <c r="AQ137" s="47"/>
      <c r="AR137" s="54"/>
      <c r="AS137" s="47"/>
      <c r="AT137" s="47"/>
      <c r="AU137" s="54"/>
      <c r="AV137" s="47"/>
      <c r="AW137" s="47"/>
      <c r="AX137" s="54"/>
      <c r="AY137" s="47"/>
    </row>
    <row r="138" spans="1:53" ht="24.75" hidden="1" customHeight="1" x14ac:dyDescent="0.2">
      <c r="A138" s="31"/>
      <c r="B138" s="31"/>
      <c r="C138" s="31"/>
      <c r="D138" s="54"/>
      <c r="E138" s="54"/>
      <c r="F138" s="54"/>
      <c r="G138" s="54"/>
      <c r="H138" s="54"/>
      <c r="I138" s="54"/>
      <c r="J138" s="54"/>
      <c r="K138" s="54"/>
      <c r="L138" s="54"/>
      <c r="M138" s="54"/>
      <c r="N138" s="54"/>
      <c r="O138" s="54"/>
      <c r="P138" s="112"/>
      <c r="Q138" s="54"/>
      <c r="R138" s="54"/>
      <c r="S138" s="54"/>
      <c r="T138" s="54"/>
      <c r="U138" s="54"/>
      <c r="V138" s="54"/>
      <c r="W138" s="54"/>
      <c r="X138" s="107"/>
      <c r="Y138" s="54"/>
      <c r="Z138" s="54"/>
      <c r="AA138" s="54"/>
      <c r="AB138" s="54"/>
      <c r="AC138" s="54"/>
      <c r="AD138" s="54"/>
      <c r="AE138" s="54"/>
      <c r="AF138" s="54"/>
      <c r="AG138" s="54"/>
      <c r="AH138" s="54"/>
      <c r="AI138" s="54"/>
      <c r="AJ138" s="54"/>
      <c r="AK138" s="54"/>
      <c r="AL138" s="54"/>
      <c r="AM138" s="54"/>
      <c r="AN138" s="47"/>
      <c r="AO138" s="47"/>
      <c r="AP138" s="47"/>
      <c r="AQ138" s="47"/>
      <c r="AR138" s="54"/>
      <c r="AS138" s="47"/>
      <c r="AT138" s="47"/>
      <c r="AU138" s="54"/>
      <c r="AV138" s="47"/>
      <c r="AW138" s="47"/>
      <c r="AX138" s="54"/>
      <c r="AY138" s="47"/>
    </row>
    <row r="139" spans="1:53" ht="24.75" hidden="1" customHeight="1" x14ac:dyDescent="0.2">
      <c r="A139" s="31"/>
      <c r="B139" s="31"/>
      <c r="C139" s="31"/>
      <c r="D139" s="54"/>
      <c r="E139" s="54"/>
      <c r="F139" s="54"/>
      <c r="G139" s="54"/>
      <c r="H139" s="54"/>
      <c r="I139" s="54"/>
      <c r="J139" s="54"/>
      <c r="K139" s="54"/>
      <c r="L139" s="54"/>
      <c r="M139" s="54"/>
      <c r="N139" s="54"/>
      <c r="O139" s="54"/>
      <c r="P139" s="107"/>
      <c r="Q139" s="54"/>
      <c r="R139" s="54"/>
      <c r="S139" s="54"/>
      <c r="T139" s="54"/>
      <c r="U139" s="54"/>
      <c r="V139" s="54"/>
      <c r="W139" s="54"/>
      <c r="X139" s="54"/>
      <c r="Y139" s="54"/>
      <c r="Z139" s="54"/>
      <c r="AA139" s="54"/>
      <c r="AB139" s="54"/>
      <c r="AC139" s="54"/>
      <c r="AD139" s="54"/>
      <c r="AE139" s="54"/>
      <c r="AF139" s="54"/>
      <c r="AG139" s="54"/>
      <c r="AH139" s="54"/>
      <c r="AI139" s="54"/>
      <c r="AJ139" s="54"/>
      <c r="AK139" s="54"/>
      <c r="AL139" s="54"/>
      <c r="AM139" s="54"/>
      <c r="AN139" s="47"/>
      <c r="AO139" s="47"/>
      <c r="AP139" s="47"/>
      <c r="AQ139" s="47"/>
      <c r="AR139" s="54"/>
      <c r="AS139" s="47"/>
      <c r="AT139" s="47"/>
      <c r="AU139" s="54"/>
      <c r="AV139" s="47"/>
      <c r="AW139" s="47"/>
      <c r="AX139" s="54"/>
      <c r="AY139" s="47"/>
    </row>
    <row r="140" spans="1:53" ht="24.75" hidden="1" customHeight="1" x14ac:dyDescent="0.2">
      <c r="A140" s="31"/>
      <c r="B140" s="31"/>
      <c r="C140" s="31"/>
      <c r="D140" s="54"/>
      <c r="E140" s="54"/>
      <c r="F140" s="54"/>
      <c r="G140" s="54"/>
      <c r="H140" s="54"/>
      <c r="I140" s="54"/>
      <c r="J140" s="54"/>
      <c r="K140" s="54"/>
      <c r="L140" s="54"/>
      <c r="M140" s="54"/>
      <c r="N140" s="54"/>
      <c r="O140" s="54"/>
      <c r="P140" s="107"/>
      <c r="Q140" s="54"/>
      <c r="R140" s="54"/>
      <c r="S140" s="54"/>
      <c r="T140" s="54"/>
      <c r="U140" s="54"/>
      <c r="V140" s="54"/>
      <c r="W140" s="54"/>
      <c r="X140" s="54"/>
      <c r="Y140" s="54"/>
      <c r="Z140" s="54"/>
      <c r="AA140" s="54"/>
      <c r="AB140" s="54"/>
      <c r="AC140" s="54"/>
      <c r="AD140" s="54"/>
      <c r="AE140" s="35"/>
      <c r="AF140" s="35"/>
      <c r="AG140" s="54"/>
      <c r="AH140" s="54"/>
      <c r="AI140" s="54"/>
      <c r="AJ140" s="54"/>
      <c r="AK140" s="54"/>
      <c r="AL140" s="54"/>
      <c r="AM140" s="54"/>
      <c r="AN140" s="47"/>
      <c r="AO140" s="47"/>
      <c r="AP140" s="47"/>
      <c r="AQ140" s="47"/>
      <c r="AR140" s="54"/>
      <c r="AS140" s="47"/>
      <c r="AT140" s="47"/>
      <c r="AU140" s="54"/>
      <c r="AV140" s="47"/>
      <c r="AW140" s="47"/>
      <c r="AX140" s="54"/>
      <c r="AY140" s="47"/>
    </row>
    <row r="141" spans="1:53" ht="24.75" hidden="1" customHeight="1" x14ac:dyDescent="0.2">
      <c r="A141" s="31"/>
      <c r="B141" s="31"/>
      <c r="C141" s="31"/>
      <c r="D141" s="54"/>
      <c r="E141" s="54"/>
      <c r="F141" s="54"/>
      <c r="G141" s="54"/>
      <c r="H141" s="54"/>
      <c r="I141" s="54"/>
      <c r="J141" s="54"/>
      <c r="K141" s="54"/>
      <c r="L141" s="54"/>
      <c r="M141" s="54"/>
      <c r="N141" s="54"/>
      <c r="O141" s="54"/>
      <c r="P141" s="54"/>
      <c r="Q141" s="54"/>
      <c r="R141" s="54"/>
      <c r="S141" s="54"/>
      <c r="T141" s="54"/>
      <c r="U141" s="54"/>
      <c r="V141" s="54"/>
      <c r="W141" s="54"/>
      <c r="X141" s="54"/>
      <c r="Y141" s="54"/>
      <c r="Z141" s="54"/>
      <c r="AA141" s="54"/>
      <c r="AB141" s="54"/>
      <c r="AC141" s="54"/>
      <c r="AD141" s="54"/>
      <c r="AE141" s="35"/>
      <c r="AF141" s="35"/>
      <c r="AG141" s="54"/>
      <c r="AH141" s="54"/>
      <c r="AI141" s="54"/>
      <c r="AJ141" s="54"/>
      <c r="AK141" s="54"/>
      <c r="AL141" s="54"/>
      <c r="AM141" s="54"/>
      <c r="AN141" s="47"/>
      <c r="AO141" s="47"/>
      <c r="AP141" s="47"/>
      <c r="AQ141" s="47"/>
      <c r="AR141" s="54"/>
      <c r="AS141" s="47"/>
      <c r="AT141" s="47"/>
      <c r="AU141" s="54"/>
      <c r="AV141" s="47"/>
      <c r="AW141" s="47"/>
      <c r="AX141" s="54"/>
      <c r="AY141" s="47"/>
    </row>
    <row r="142" spans="1:53" ht="24.75" hidden="1" customHeight="1" x14ac:dyDescent="0.2">
      <c r="A142" s="31"/>
      <c r="B142" s="31"/>
      <c r="C142" s="31"/>
      <c r="D142" s="54"/>
      <c r="E142" s="54"/>
      <c r="F142" s="54"/>
      <c r="G142" s="54"/>
      <c r="H142" s="54"/>
      <c r="I142" s="54"/>
      <c r="J142" s="54"/>
      <c r="K142" s="54"/>
      <c r="L142" s="54"/>
      <c r="M142" s="54"/>
      <c r="N142" s="54"/>
      <c r="O142" s="54"/>
      <c r="P142" s="54"/>
      <c r="Q142" s="54"/>
      <c r="R142" s="54"/>
      <c r="S142" s="54"/>
      <c r="T142" s="54"/>
      <c r="U142" s="54"/>
      <c r="V142" s="54"/>
      <c r="W142" s="54"/>
      <c r="X142" s="54"/>
      <c r="Y142" s="54"/>
      <c r="Z142" s="54"/>
      <c r="AA142" s="54"/>
      <c r="AB142" s="54"/>
      <c r="AC142" s="54"/>
      <c r="AD142" s="54"/>
      <c r="AE142" s="35"/>
      <c r="AF142" s="35"/>
      <c r="AG142" s="54"/>
      <c r="AH142" s="54"/>
      <c r="AI142" s="54"/>
      <c r="AJ142" s="54"/>
      <c r="AK142" s="54"/>
      <c r="AL142" s="54"/>
      <c r="AM142" s="54"/>
      <c r="AN142" s="47"/>
      <c r="AO142" s="47"/>
      <c r="AP142" s="47"/>
      <c r="AQ142" s="47"/>
      <c r="AR142" s="54"/>
      <c r="AS142" s="47"/>
      <c r="AT142" s="47"/>
      <c r="AU142" s="54"/>
      <c r="AV142" s="47"/>
      <c r="AW142" s="47"/>
      <c r="AX142" s="54"/>
      <c r="AY142" s="47"/>
    </row>
    <row r="143" spans="1:53" ht="24.75" hidden="1" customHeight="1" x14ac:dyDescent="0.2">
      <c r="A143" s="31"/>
      <c r="B143" s="31"/>
      <c r="C143" s="31"/>
      <c r="D143" s="54"/>
      <c r="E143" s="54"/>
      <c r="F143" s="54"/>
      <c r="G143" s="54"/>
      <c r="H143" s="54"/>
      <c r="I143" s="54"/>
      <c r="J143" s="54"/>
      <c r="K143" s="54"/>
      <c r="L143" s="54"/>
      <c r="M143" s="54"/>
      <c r="N143" s="54"/>
      <c r="O143" s="54"/>
      <c r="P143" s="54"/>
      <c r="Q143" s="54"/>
      <c r="R143" s="54"/>
      <c r="S143" s="54"/>
      <c r="T143" s="54"/>
      <c r="U143" s="54"/>
      <c r="V143" s="54"/>
      <c r="W143" s="54"/>
      <c r="X143" s="54"/>
      <c r="Y143" s="54"/>
      <c r="Z143" s="54"/>
      <c r="AA143" s="54"/>
      <c r="AB143" s="54"/>
      <c r="AC143" s="54"/>
      <c r="AD143" s="54"/>
      <c r="AE143" s="35"/>
      <c r="AF143" s="35"/>
      <c r="AG143" s="54"/>
      <c r="AH143" s="54"/>
      <c r="AI143" s="54"/>
      <c r="AJ143" s="54"/>
      <c r="AK143" s="54"/>
      <c r="AL143" s="54"/>
      <c r="AM143" s="54"/>
      <c r="AN143" s="47"/>
      <c r="AO143" s="47"/>
      <c r="AP143" s="47"/>
      <c r="AQ143" s="47"/>
      <c r="AR143" s="54"/>
      <c r="AS143" s="47"/>
      <c r="AT143" s="47"/>
      <c r="AU143" s="54"/>
      <c r="AV143" s="47"/>
      <c r="AW143" s="47"/>
      <c r="AX143" s="54"/>
      <c r="AY143" s="47"/>
    </row>
    <row r="144" spans="1:53" ht="24.75" hidden="1" customHeight="1" x14ac:dyDescent="0.2">
      <c r="A144" s="31"/>
      <c r="B144" s="31"/>
      <c r="C144" s="31"/>
      <c r="D144" s="54"/>
      <c r="E144" s="54"/>
      <c r="F144" s="54"/>
      <c r="G144" s="54"/>
      <c r="H144" s="54"/>
      <c r="I144" s="54"/>
      <c r="J144" s="54"/>
      <c r="K144" s="54"/>
      <c r="L144" s="54"/>
      <c r="M144" s="54"/>
      <c r="N144" s="54"/>
      <c r="O144" s="54"/>
      <c r="P144" s="54"/>
      <c r="Q144" s="54"/>
      <c r="R144" s="54"/>
      <c r="S144" s="54"/>
      <c r="T144" s="54"/>
      <c r="U144" s="54"/>
      <c r="V144" s="54"/>
      <c r="W144" s="54"/>
      <c r="X144" s="54"/>
      <c r="Y144" s="54"/>
      <c r="Z144" s="54"/>
      <c r="AA144" s="54"/>
      <c r="AB144" s="54"/>
      <c r="AC144" s="54"/>
      <c r="AD144" s="54"/>
      <c r="AE144" s="35"/>
      <c r="AF144" s="35"/>
      <c r="AG144" s="54"/>
      <c r="AH144" s="54"/>
      <c r="AI144" s="54"/>
      <c r="AJ144" s="54"/>
      <c r="AK144" s="54"/>
      <c r="AL144" s="54"/>
      <c r="AM144" s="54"/>
      <c r="AN144" s="47"/>
      <c r="AO144" s="47"/>
      <c r="AP144" s="47"/>
      <c r="AQ144" s="47"/>
      <c r="AR144" s="54"/>
      <c r="AS144" s="47"/>
      <c r="AT144" s="47"/>
      <c r="AU144" s="54"/>
      <c r="AV144" s="47"/>
      <c r="AW144" s="47"/>
      <c r="AX144" s="54"/>
      <c r="AY144" s="47"/>
    </row>
    <row r="145" spans="1:51" ht="24.75" hidden="1" customHeight="1" x14ac:dyDescent="0.2">
      <c r="A145" s="31"/>
      <c r="B145" s="31"/>
      <c r="C145" s="31"/>
      <c r="D145" s="54"/>
      <c r="E145" s="54"/>
      <c r="F145" s="54"/>
      <c r="G145" s="54"/>
      <c r="H145" s="54"/>
      <c r="I145" s="54"/>
      <c r="J145" s="54"/>
      <c r="K145" s="54"/>
      <c r="L145" s="54"/>
      <c r="M145" s="54"/>
      <c r="N145" s="54"/>
      <c r="O145" s="54"/>
      <c r="P145" s="54"/>
      <c r="Q145" s="54"/>
      <c r="R145" s="54"/>
      <c r="S145" s="54"/>
      <c r="T145" s="54"/>
      <c r="U145" s="54"/>
      <c r="V145" s="54"/>
      <c r="W145" s="54"/>
      <c r="X145" s="54"/>
      <c r="Y145" s="54"/>
      <c r="Z145" s="54"/>
      <c r="AA145" s="54"/>
      <c r="AB145" s="54"/>
      <c r="AC145" s="54"/>
      <c r="AD145" s="54"/>
      <c r="AE145" s="35"/>
      <c r="AF145" s="35"/>
      <c r="AG145" s="54"/>
      <c r="AH145" s="54"/>
      <c r="AI145" s="54"/>
      <c r="AJ145" s="54"/>
      <c r="AK145" s="54"/>
      <c r="AL145" s="54"/>
      <c r="AM145" s="54"/>
      <c r="AN145" s="47"/>
      <c r="AO145" s="47"/>
      <c r="AP145" s="47"/>
      <c r="AQ145" s="47"/>
      <c r="AR145" s="54"/>
      <c r="AS145" s="47"/>
      <c r="AT145" s="47"/>
      <c r="AU145" s="54"/>
      <c r="AV145" s="47"/>
      <c r="AW145" s="47"/>
      <c r="AX145" s="54"/>
      <c r="AY145" s="47"/>
    </row>
    <row r="146" spans="1:51" ht="24.75" hidden="1" customHeight="1" x14ac:dyDescent="0.2">
      <c r="A146" s="31"/>
      <c r="B146" s="31"/>
      <c r="C146" s="31"/>
      <c r="D146" s="54"/>
      <c r="E146" s="54"/>
      <c r="F146" s="54"/>
      <c r="G146" s="54"/>
      <c r="H146" s="54"/>
      <c r="I146" s="54"/>
      <c r="J146" s="54"/>
      <c r="K146" s="54"/>
      <c r="L146" s="54"/>
      <c r="M146" s="54"/>
      <c r="N146" s="54"/>
      <c r="O146" s="54"/>
      <c r="P146" s="54"/>
      <c r="Q146" s="54"/>
      <c r="R146" s="54"/>
      <c r="S146" s="54"/>
      <c r="T146" s="54"/>
      <c r="U146" s="54"/>
      <c r="V146" s="54"/>
      <c r="W146" s="54"/>
      <c r="X146" s="54"/>
      <c r="Y146" s="54"/>
      <c r="Z146" s="54"/>
      <c r="AA146" s="54"/>
      <c r="AB146" s="54"/>
      <c r="AC146" s="54"/>
      <c r="AD146" s="54"/>
      <c r="AE146" s="35"/>
      <c r="AF146" s="35"/>
      <c r="AG146" s="54"/>
      <c r="AH146" s="54"/>
      <c r="AI146" s="54"/>
      <c r="AJ146" s="54"/>
      <c r="AK146" s="54"/>
      <c r="AL146" s="54"/>
      <c r="AM146" s="54"/>
      <c r="AN146" s="47"/>
      <c r="AO146" s="47"/>
      <c r="AP146" s="47"/>
      <c r="AQ146" s="47"/>
      <c r="AR146" s="54"/>
      <c r="AS146" s="47"/>
      <c r="AT146" s="47"/>
      <c r="AU146" s="54"/>
      <c r="AV146" s="47"/>
      <c r="AW146" s="47"/>
      <c r="AX146" s="54"/>
      <c r="AY146" s="47"/>
    </row>
    <row r="147" spans="1:51" ht="24.75" hidden="1" customHeight="1" x14ac:dyDescent="0.2">
      <c r="A147" s="31"/>
      <c r="B147" s="31"/>
      <c r="C147" s="31"/>
      <c r="D147" s="54"/>
      <c r="E147" s="54"/>
      <c r="F147" s="54"/>
      <c r="G147" s="54"/>
      <c r="H147" s="54"/>
      <c r="I147" s="54"/>
      <c r="J147" s="54"/>
      <c r="K147" s="54"/>
      <c r="L147" s="54"/>
      <c r="M147" s="54"/>
      <c r="N147" s="54"/>
      <c r="O147" s="54"/>
      <c r="P147" s="54"/>
      <c r="Q147" s="54"/>
      <c r="R147" s="54"/>
      <c r="S147" s="54"/>
      <c r="T147" s="54"/>
      <c r="U147" s="54"/>
      <c r="V147" s="54"/>
      <c r="W147" s="54"/>
      <c r="X147" s="54"/>
      <c r="Y147" s="54"/>
      <c r="Z147" s="54"/>
      <c r="AA147" s="54"/>
      <c r="AB147" s="54"/>
      <c r="AC147" s="54"/>
      <c r="AD147" s="54"/>
      <c r="AE147" s="35"/>
      <c r="AF147" s="35"/>
      <c r="AG147" s="54"/>
      <c r="AH147" s="54"/>
      <c r="AI147" s="54"/>
      <c r="AJ147" s="54"/>
      <c r="AK147" s="54"/>
      <c r="AL147" s="54"/>
      <c r="AM147" s="54"/>
      <c r="AN147" s="47"/>
      <c r="AO147" s="47"/>
      <c r="AP147" s="47"/>
      <c r="AQ147" s="47"/>
      <c r="AR147" s="54"/>
      <c r="AS147" s="47"/>
      <c r="AT147" s="47"/>
      <c r="AU147" s="54"/>
      <c r="AV147" s="47"/>
      <c r="AW147" s="47"/>
      <c r="AX147" s="54"/>
      <c r="AY147" s="47"/>
    </row>
    <row r="148" spans="1:51" ht="24.75" hidden="1" customHeight="1" x14ac:dyDescent="0.2">
      <c r="A148" s="31"/>
      <c r="B148" s="31"/>
      <c r="C148" s="31"/>
      <c r="D148" s="54"/>
      <c r="E148" s="54"/>
      <c r="F148" s="54"/>
      <c r="G148" s="54"/>
      <c r="H148" s="54"/>
      <c r="I148" s="54"/>
      <c r="J148" s="54"/>
      <c r="K148" s="54"/>
      <c r="L148" s="54"/>
      <c r="M148" s="54"/>
      <c r="N148" s="54"/>
      <c r="O148" s="54"/>
      <c r="P148" s="54"/>
      <c r="Q148" s="54"/>
      <c r="R148" s="54"/>
      <c r="S148" s="54"/>
      <c r="T148" s="54"/>
      <c r="U148" s="54"/>
      <c r="V148" s="54"/>
      <c r="W148" s="54"/>
      <c r="X148" s="54"/>
      <c r="Y148" s="54"/>
      <c r="Z148" s="54"/>
      <c r="AA148" s="54"/>
      <c r="AB148" s="54"/>
      <c r="AC148" s="54"/>
      <c r="AD148" s="54"/>
      <c r="AE148" s="35"/>
      <c r="AF148" s="35"/>
      <c r="AG148" s="54"/>
      <c r="AH148" s="54"/>
      <c r="AI148" s="54"/>
      <c r="AJ148" s="54"/>
      <c r="AK148" s="54"/>
      <c r="AL148" s="54"/>
      <c r="AM148" s="54"/>
      <c r="AN148" s="47"/>
      <c r="AO148" s="47"/>
      <c r="AP148" s="47"/>
      <c r="AQ148" s="47"/>
      <c r="AR148" s="54"/>
      <c r="AS148" s="47"/>
      <c r="AT148" s="47"/>
      <c r="AU148" s="54"/>
      <c r="AV148" s="47"/>
      <c r="AW148" s="47"/>
      <c r="AX148" s="54"/>
      <c r="AY148" s="47"/>
    </row>
    <row r="149" spans="1:51" ht="24.75" hidden="1" customHeight="1" x14ac:dyDescent="0.2">
      <c r="A149" s="31"/>
      <c r="B149" s="31"/>
      <c r="C149" s="31"/>
      <c r="D149" s="54"/>
      <c r="E149" s="54"/>
      <c r="F149" s="54"/>
      <c r="G149" s="54"/>
      <c r="H149" s="54"/>
      <c r="I149" s="54"/>
      <c r="J149" s="54"/>
      <c r="K149" s="54"/>
      <c r="L149" s="54"/>
      <c r="M149" s="54"/>
      <c r="N149" s="54"/>
      <c r="O149" s="54"/>
      <c r="P149" s="54"/>
      <c r="Q149" s="54"/>
      <c r="R149" s="54"/>
      <c r="S149" s="54"/>
      <c r="T149" s="54"/>
      <c r="U149" s="54"/>
      <c r="V149" s="54"/>
      <c r="W149" s="54"/>
      <c r="X149" s="54"/>
      <c r="Y149" s="54"/>
      <c r="Z149" s="54"/>
      <c r="AA149" s="54"/>
      <c r="AB149" s="54"/>
      <c r="AC149" s="54"/>
      <c r="AD149" s="54"/>
      <c r="AE149" s="35"/>
      <c r="AF149" s="35"/>
      <c r="AG149" s="54"/>
      <c r="AH149" s="54"/>
      <c r="AI149" s="54"/>
      <c r="AJ149" s="54"/>
      <c r="AK149" s="54"/>
      <c r="AL149" s="54"/>
      <c r="AM149" s="54"/>
      <c r="AN149" s="47"/>
      <c r="AO149" s="47"/>
      <c r="AP149" s="47"/>
      <c r="AQ149" s="47"/>
      <c r="AR149" s="54"/>
      <c r="AS149" s="47"/>
      <c r="AT149" s="47"/>
      <c r="AU149" s="54"/>
      <c r="AV149" s="47"/>
      <c r="AW149" s="47"/>
      <c r="AX149" s="54"/>
      <c r="AY149" s="47"/>
    </row>
    <row r="150" spans="1:51" ht="24.75" hidden="1" customHeight="1" x14ac:dyDescent="0.2">
      <c r="A150" s="31"/>
      <c r="B150" s="31"/>
      <c r="C150" s="31"/>
      <c r="D150" s="54"/>
      <c r="E150" s="54"/>
      <c r="F150" s="54"/>
      <c r="G150" s="54"/>
      <c r="H150" s="54"/>
      <c r="I150" s="54"/>
      <c r="J150" s="54"/>
      <c r="K150" s="54"/>
      <c r="L150" s="54"/>
      <c r="M150" s="54"/>
      <c r="N150" s="54"/>
      <c r="O150" s="54"/>
      <c r="P150" s="54"/>
      <c r="Q150" s="54"/>
      <c r="R150" s="54"/>
      <c r="S150" s="54"/>
      <c r="T150" s="54"/>
      <c r="U150" s="54"/>
      <c r="V150" s="54"/>
      <c r="W150" s="54"/>
      <c r="X150" s="54"/>
      <c r="Y150" s="54"/>
      <c r="Z150" s="54"/>
      <c r="AA150" s="54"/>
      <c r="AB150" s="54"/>
      <c r="AC150" s="54"/>
      <c r="AD150" s="54"/>
      <c r="AE150" s="35"/>
      <c r="AF150" s="35"/>
      <c r="AG150" s="54"/>
      <c r="AH150" s="54"/>
      <c r="AI150" s="54"/>
      <c r="AJ150" s="54"/>
      <c r="AK150" s="54"/>
      <c r="AL150" s="54"/>
      <c r="AM150" s="54"/>
      <c r="AN150" s="47"/>
      <c r="AO150" s="47"/>
      <c r="AP150" s="47"/>
      <c r="AQ150" s="47"/>
      <c r="AR150" s="54"/>
      <c r="AS150" s="47"/>
      <c r="AT150" s="47"/>
      <c r="AU150" s="54"/>
      <c r="AV150" s="47"/>
      <c r="AW150" s="47"/>
      <c r="AX150" s="54"/>
      <c r="AY150" s="47"/>
    </row>
    <row r="151" spans="1:51" ht="24.75" hidden="1" customHeight="1" x14ac:dyDescent="0.2">
      <c r="A151" s="31"/>
      <c r="B151" s="31"/>
      <c r="C151" s="31"/>
      <c r="D151" s="54"/>
      <c r="E151" s="54"/>
      <c r="F151" s="54"/>
      <c r="G151" s="54"/>
      <c r="H151" s="54"/>
      <c r="I151" s="54"/>
      <c r="J151" s="54"/>
      <c r="K151" s="54"/>
      <c r="L151" s="54"/>
      <c r="M151" s="54"/>
      <c r="N151" s="54"/>
      <c r="O151" s="54"/>
      <c r="P151" s="54"/>
      <c r="Q151" s="54"/>
      <c r="R151" s="54"/>
      <c r="S151" s="54"/>
      <c r="T151" s="54"/>
      <c r="U151" s="54"/>
      <c r="V151" s="54"/>
      <c r="W151" s="54"/>
      <c r="X151" s="54"/>
      <c r="Y151" s="54"/>
      <c r="Z151" s="54"/>
      <c r="AA151" s="54"/>
      <c r="AB151" s="54"/>
      <c r="AC151" s="54"/>
      <c r="AD151" s="54"/>
      <c r="AE151" s="35"/>
      <c r="AF151" s="35"/>
      <c r="AG151" s="54"/>
      <c r="AH151" s="54"/>
      <c r="AI151" s="54"/>
      <c r="AJ151" s="54"/>
      <c r="AK151" s="54"/>
      <c r="AL151" s="54"/>
      <c r="AM151" s="54"/>
      <c r="AN151" s="47"/>
      <c r="AO151" s="47"/>
      <c r="AP151" s="47"/>
      <c r="AQ151" s="47"/>
      <c r="AR151" s="54"/>
      <c r="AS151" s="47"/>
      <c r="AT151" s="47"/>
      <c r="AU151" s="54"/>
      <c r="AV151" s="47"/>
      <c r="AW151" s="47"/>
      <c r="AX151" s="54"/>
      <c r="AY151" s="47"/>
    </row>
    <row r="152" spans="1:51" ht="24.75" hidden="1" customHeight="1" x14ac:dyDescent="0.2">
      <c r="A152" s="31"/>
      <c r="B152" s="31"/>
      <c r="C152" s="31"/>
      <c r="D152" s="54"/>
      <c r="E152" s="54"/>
      <c r="F152" s="54"/>
      <c r="G152" s="54"/>
      <c r="H152" s="54"/>
      <c r="I152" s="54"/>
      <c r="J152" s="54"/>
      <c r="K152" s="54"/>
      <c r="L152" s="54"/>
      <c r="M152" s="54"/>
      <c r="N152" s="54"/>
      <c r="O152" s="54"/>
      <c r="P152" s="54"/>
      <c r="Q152" s="54"/>
      <c r="R152" s="54"/>
      <c r="S152" s="54"/>
      <c r="T152" s="54"/>
      <c r="U152" s="54"/>
      <c r="V152" s="54"/>
      <c r="W152" s="54"/>
      <c r="X152" s="54"/>
      <c r="Y152" s="54"/>
      <c r="Z152" s="54"/>
      <c r="AA152" s="54"/>
      <c r="AB152" s="54"/>
      <c r="AC152" s="54"/>
      <c r="AD152" s="54"/>
      <c r="AE152" s="35"/>
      <c r="AF152" s="35"/>
      <c r="AG152" s="54"/>
      <c r="AH152" s="54"/>
      <c r="AI152" s="54"/>
      <c r="AJ152" s="54"/>
      <c r="AK152" s="54"/>
      <c r="AL152" s="54"/>
      <c r="AM152" s="54"/>
      <c r="AN152" s="47"/>
      <c r="AO152" s="47"/>
      <c r="AP152" s="47"/>
      <c r="AQ152" s="47"/>
      <c r="AR152" s="54"/>
      <c r="AS152" s="47"/>
      <c r="AT152" s="47"/>
      <c r="AU152" s="54"/>
      <c r="AV152" s="47"/>
      <c r="AW152" s="47"/>
      <c r="AX152" s="54"/>
      <c r="AY152" s="47"/>
    </row>
    <row r="153" spans="1:51" ht="24.75" hidden="1" customHeight="1" x14ac:dyDescent="0.2">
      <c r="A153" s="31"/>
      <c r="B153" s="31"/>
      <c r="C153" s="31"/>
      <c r="D153" s="54"/>
      <c r="E153" s="54"/>
      <c r="F153" s="54"/>
      <c r="G153" s="54"/>
      <c r="H153" s="54"/>
      <c r="I153" s="54"/>
      <c r="J153" s="54"/>
      <c r="K153" s="54"/>
      <c r="L153" s="54"/>
      <c r="M153" s="54"/>
      <c r="N153" s="54"/>
      <c r="O153" s="54"/>
      <c r="P153" s="54"/>
      <c r="Q153" s="54"/>
      <c r="R153" s="54"/>
      <c r="S153" s="54"/>
      <c r="T153" s="54"/>
      <c r="U153" s="54"/>
      <c r="V153" s="54"/>
      <c r="W153" s="54"/>
      <c r="X153" s="54"/>
      <c r="Y153" s="54"/>
      <c r="Z153" s="54"/>
      <c r="AA153" s="54"/>
      <c r="AB153" s="54"/>
      <c r="AC153" s="54"/>
      <c r="AD153" s="54"/>
      <c r="AE153" s="35"/>
      <c r="AF153" s="35"/>
      <c r="AG153" s="54"/>
      <c r="AH153" s="54"/>
      <c r="AI153" s="54"/>
      <c r="AJ153" s="54"/>
      <c r="AK153" s="54"/>
      <c r="AL153" s="54"/>
      <c r="AM153" s="54"/>
      <c r="AN153" s="47"/>
      <c r="AO153" s="47"/>
      <c r="AP153" s="47"/>
      <c r="AQ153" s="47"/>
      <c r="AR153" s="54"/>
      <c r="AS153" s="47"/>
      <c r="AT153" s="47"/>
      <c r="AU153" s="54"/>
      <c r="AV153" s="47"/>
      <c r="AW153" s="47"/>
      <c r="AX153" s="54"/>
      <c r="AY153" s="47"/>
    </row>
    <row r="154" spans="1:51" ht="24.75" hidden="1" customHeight="1" x14ac:dyDescent="0.2">
      <c r="A154" s="31"/>
      <c r="B154" s="31"/>
      <c r="C154" s="31"/>
      <c r="D154" s="54"/>
      <c r="E154" s="54"/>
      <c r="F154" s="54"/>
      <c r="G154" s="54"/>
      <c r="H154" s="54"/>
      <c r="I154" s="54"/>
      <c r="J154" s="54"/>
      <c r="K154" s="54"/>
      <c r="L154" s="54"/>
      <c r="M154" s="54"/>
      <c r="N154" s="54"/>
      <c r="O154" s="54"/>
      <c r="P154" s="54"/>
      <c r="Q154" s="54"/>
      <c r="R154" s="54"/>
      <c r="S154" s="54"/>
      <c r="T154" s="54"/>
      <c r="U154" s="54"/>
      <c r="V154" s="54"/>
      <c r="W154" s="54"/>
      <c r="X154" s="54"/>
      <c r="Y154" s="54"/>
      <c r="Z154" s="54"/>
      <c r="AA154" s="54"/>
      <c r="AB154" s="54"/>
      <c r="AC154" s="54"/>
      <c r="AD154" s="54"/>
      <c r="AE154" s="35"/>
      <c r="AF154" s="35"/>
      <c r="AG154" s="54"/>
      <c r="AH154" s="54"/>
      <c r="AI154" s="54"/>
      <c r="AJ154" s="54"/>
      <c r="AK154" s="54"/>
      <c r="AL154" s="54"/>
      <c r="AM154" s="54"/>
      <c r="AN154" s="47"/>
      <c r="AO154" s="47"/>
      <c r="AP154" s="47"/>
      <c r="AQ154" s="47"/>
      <c r="AR154" s="54"/>
      <c r="AS154" s="47"/>
      <c r="AT154" s="47"/>
      <c r="AU154" s="54"/>
      <c r="AV154" s="47"/>
      <c r="AW154" s="47"/>
      <c r="AX154" s="54"/>
      <c r="AY154" s="47"/>
    </row>
    <row r="155" spans="1:51" ht="24.75" hidden="1" customHeight="1" x14ac:dyDescent="0.2">
      <c r="A155" s="31"/>
      <c r="B155" s="31"/>
      <c r="C155" s="31"/>
      <c r="D155" s="54"/>
      <c r="E155" s="54"/>
      <c r="F155" s="54"/>
      <c r="G155" s="54"/>
      <c r="H155" s="54"/>
      <c r="I155" s="54"/>
      <c r="J155" s="54"/>
      <c r="K155" s="54"/>
      <c r="L155" s="54"/>
      <c r="M155" s="54"/>
      <c r="N155" s="54"/>
      <c r="O155" s="54"/>
      <c r="P155" s="54"/>
      <c r="Q155" s="54"/>
      <c r="R155" s="54"/>
      <c r="S155" s="54"/>
      <c r="T155" s="54"/>
      <c r="U155" s="54"/>
      <c r="V155" s="54"/>
      <c r="W155" s="54"/>
      <c r="X155" s="54"/>
      <c r="Y155" s="54"/>
      <c r="Z155" s="54"/>
      <c r="AA155" s="54"/>
      <c r="AB155" s="54"/>
      <c r="AC155" s="54"/>
      <c r="AD155" s="54"/>
      <c r="AE155" s="35"/>
      <c r="AF155" s="35"/>
      <c r="AG155" s="54"/>
      <c r="AH155" s="54"/>
      <c r="AI155" s="54"/>
      <c r="AJ155" s="54"/>
      <c r="AK155" s="54"/>
      <c r="AL155" s="54"/>
      <c r="AM155" s="54"/>
      <c r="AN155" s="47"/>
      <c r="AO155" s="47"/>
      <c r="AP155" s="47"/>
      <c r="AQ155" s="47"/>
      <c r="AR155" s="54"/>
      <c r="AS155" s="47"/>
      <c r="AT155" s="47"/>
      <c r="AU155" s="54"/>
      <c r="AV155" s="47"/>
      <c r="AW155" s="47"/>
      <c r="AX155" s="54"/>
      <c r="AY155" s="47"/>
    </row>
    <row r="156" spans="1:51" ht="24.75" hidden="1" customHeight="1" x14ac:dyDescent="0.2">
      <c r="A156" s="31"/>
      <c r="B156" s="31"/>
      <c r="C156" s="31"/>
      <c r="D156" s="54"/>
      <c r="E156" s="54"/>
      <c r="F156" s="54"/>
      <c r="G156" s="54"/>
      <c r="H156" s="54"/>
      <c r="I156" s="54"/>
      <c r="J156" s="54"/>
      <c r="K156" s="54"/>
      <c r="L156" s="54"/>
      <c r="M156" s="54"/>
      <c r="N156" s="54"/>
      <c r="O156" s="54"/>
      <c r="P156" s="54"/>
      <c r="Q156" s="54"/>
      <c r="R156" s="54"/>
      <c r="S156" s="54"/>
      <c r="T156" s="54"/>
      <c r="U156" s="54"/>
      <c r="V156" s="54"/>
      <c r="W156" s="54"/>
      <c r="X156" s="54"/>
      <c r="Y156" s="54"/>
      <c r="Z156" s="54"/>
      <c r="AA156" s="54"/>
      <c r="AB156" s="54"/>
      <c r="AC156" s="54"/>
      <c r="AD156" s="54"/>
      <c r="AE156" s="35"/>
      <c r="AF156" s="35"/>
      <c r="AG156" s="54"/>
      <c r="AH156" s="54"/>
      <c r="AI156" s="54"/>
      <c r="AJ156" s="54"/>
      <c r="AK156" s="54"/>
      <c r="AL156" s="54"/>
      <c r="AM156" s="54"/>
      <c r="AN156" s="47"/>
      <c r="AO156" s="47"/>
      <c r="AP156" s="47"/>
      <c r="AQ156" s="47"/>
      <c r="AR156" s="54"/>
      <c r="AS156" s="47"/>
      <c r="AT156" s="47"/>
      <c r="AU156" s="54"/>
      <c r="AV156" s="47"/>
      <c r="AW156" s="47"/>
      <c r="AX156" s="54"/>
      <c r="AY156" s="47"/>
    </row>
    <row r="157" spans="1:51" ht="24.75" hidden="1" customHeight="1" x14ac:dyDescent="0.2">
      <c r="A157" s="31"/>
      <c r="B157" s="31"/>
      <c r="C157" s="31"/>
      <c r="D157" s="54"/>
      <c r="E157" s="54"/>
      <c r="F157" s="54"/>
      <c r="G157" s="54"/>
      <c r="H157" s="54"/>
      <c r="I157" s="54"/>
      <c r="J157" s="54"/>
      <c r="K157" s="54"/>
      <c r="L157" s="54"/>
      <c r="M157" s="54"/>
      <c r="N157" s="54"/>
      <c r="O157" s="54"/>
      <c r="P157" s="54"/>
      <c r="Q157" s="54"/>
      <c r="R157" s="54"/>
      <c r="S157" s="54"/>
      <c r="T157" s="54"/>
      <c r="U157" s="54"/>
      <c r="V157" s="54"/>
      <c r="W157" s="54"/>
      <c r="X157" s="54"/>
      <c r="Y157" s="54"/>
      <c r="Z157" s="54"/>
      <c r="AA157" s="54"/>
      <c r="AB157" s="54"/>
      <c r="AC157" s="54"/>
      <c r="AD157" s="54"/>
      <c r="AE157" s="35"/>
      <c r="AF157" s="35"/>
      <c r="AG157" s="54"/>
      <c r="AH157" s="54"/>
      <c r="AI157" s="54"/>
      <c r="AJ157" s="54"/>
      <c r="AK157" s="54"/>
      <c r="AL157" s="54"/>
      <c r="AM157" s="54"/>
      <c r="AN157" s="47"/>
      <c r="AO157" s="47"/>
      <c r="AP157" s="47"/>
      <c r="AQ157" s="47"/>
      <c r="AR157" s="54"/>
      <c r="AS157" s="47"/>
      <c r="AT157" s="47"/>
      <c r="AU157" s="54"/>
      <c r="AV157" s="47"/>
      <c r="AW157" s="47"/>
      <c r="AX157" s="54"/>
      <c r="AY157" s="47"/>
    </row>
    <row r="158" spans="1:51" ht="24.75" hidden="1" customHeight="1" x14ac:dyDescent="0.2">
      <c r="A158" s="31"/>
      <c r="B158" s="31"/>
      <c r="C158" s="31"/>
      <c r="D158" s="54"/>
      <c r="E158" s="54"/>
      <c r="F158" s="54"/>
      <c r="G158" s="54"/>
      <c r="H158" s="54"/>
      <c r="I158" s="54"/>
      <c r="J158" s="54"/>
      <c r="K158" s="54"/>
      <c r="L158" s="54"/>
      <c r="M158" s="54"/>
      <c r="N158" s="54"/>
      <c r="O158" s="54"/>
      <c r="P158" s="54"/>
      <c r="Q158" s="54"/>
      <c r="R158" s="54"/>
      <c r="S158" s="54"/>
      <c r="T158" s="54"/>
      <c r="U158" s="54"/>
      <c r="V158" s="54"/>
      <c r="W158" s="54"/>
      <c r="X158" s="54"/>
      <c r="Y158" s="54"/>
      <c r="Z158" s="54"/>
      <c r="AA158" s="54"/>
      <c r="AB158" s="54"/>
      <c r="AC158" s="54"/>
      <c r="AD158" s="54"/>
      <c r="AE158" s="35"/>
      <c r="AF158" s="35"/>
      <c r="AG158" s="54"/>
      <c r="AH158" s="54"/>
      <c r="AI158" s="54"/>
      <c r="AJ158" s="54"/>
      <c r="AK158" s="54"/>
      <c r="AL158" s="54"/>
      <c r="AM158" s="54"/>
      <c r="AN158" s="47"/>
      <c r="AO158" s="47"/>
      <c r="AP158" s="47"/>
      <c r="AQ158" s="47"/>
      <c r="AR158" s="54"/>
      <c r="AS158" s="47"/>
      <c r="AT158" s="47"/>
      <c r="AU158" s="54"/>
      <c r="AV158" s="47"/>
      <c r="AW158" s="47"/>
      <c r="AX158" s="54"/>
      <c r="AY158" s="47"/>
    </row>
    <row r="159" spans="1:51" ht="24.75" hidden="1" customHeight="1" x14ac:dyDescent="0.2">
      <c r="A159" s="31"/>
      <c r="B159" s="31"/>
      <c r="C159" s="31"/>
      <c r="D159" s="54"/>
      <c r="E159" s="54"/>
      <c r="F159" s="54"/>
      <c r="G159" s="54"/>
      <c r="H159" s="54"/>
      <c r="I159" s="54"/>
      <c r="J159" s="54"/>
      <c r="K159" s="54"/>
      <c r="L159" s="54"/>
      <c r="M159" s="54"/>
      <c r="N159" s="54"/>
      <c r="O159" s="54"/>
      <c r="P159" s="54"/>
      <c r="Q159" s="54"/>
      <c r="R159" s="54"/>
      <c r="S159" s="54"/>
      <c r="T159" s="54"/>
      <c r="U159" s="54"/>
      <c r="V159" s="54"/>
      <c r="W159" s="54"/>
      <c r="X159" s="54"/>
      <c r="Y159" s="54"/>
      <c r="Z159" s="54"/>
      <c r="AA159" s="54"/>
      <c r="AB159" s="54"/>
      <c r="AC159" s="54"/>
      <c r="AD159" s="54"/>
      <c r="AE159" s="35"/>
      <c r="AF159" s="35"/>
      <c r="AG159" s="54"/>
      <c r="AH159" s="54"/>
      <c r="AI159" s="54"/>
      <c r="AJ159" s="54"/>
      <c r="AK159" s="54"/>
      <c r="AL159" s="54"/>
      <c r="AM159" s="54"/>
      <c r="AN159" s="47"/>
      <c r="AO159" s="47"/>
      <c r="AP159" s="47"/>
      <c r="AQ159" s="47"/>
      <c r="AR159" s="54"/>
      <c r="AS159" s="47"/>
      <c r="AT159" s="47"/>
      <c r="AU159" s="54"/>
      <c r="AV159" s="47"/>
      <c r="AW159" s="47"/>
      <c r="AX159" s="54"/>
      <c r="AY159" s="47"/>
    </row>
    <row r="160" spans="1:51" ht="24.75" hidden="1" customHeight="1" x14ac:dyDescent="0.2">
      <c r="A160" s="31"/>
      <c r="B160" s="31"/>
      <c r="C160" s="31"/>
      <c r="D160" s="54"/>
      <c r="E160" s="54"/>
      <c r="F160" s="54"/>
      <c r="G160" s="54"/>
      <c r="H160" s="54"/>
      <c r="I160" s="54"/>
      <c r="J160" s="54"/>
      <c r="K160" s="54"/>
      <c r="L160" s="54"/>
      <c r="M160" s="54"/>
      <c r="N160" s="54"/>
      <c r="O160" s="54"/>
      <c r="P160" s="54"/>
      <c r="Q160" s="54"/>
      <c r="R160" s="54"/>
      <c r="S160" s="54"/>
      <c r="T160" s="54"/>
      <c r="U160" s="54"/>
      <c r="V160" s="54"/>
      <c r="W160" s="54"/>
      <c r="X160" s="54"/>
      <c r="Y160" s="54"/>
      <c r="Z160" s="54"/>
      <c r="AA160" s="54"/>
      <c r="AB160" s="54"/>
      <c r="AC160" s="54"/>
      <c r="AD160" s="54"/>
      <c r="AE160" s="35"/>
      <c r="AF160" s="35"/>
      <c r="AG160" s="54"/>
      <c r="AH160" s="54"/>
      <c r="AI160" s="54"/>
      <c r="AJ160" s="54"/>
      <c r="AK160" s="54"/>
      <c r="AL160" s="54"/>
      <c r="AM160" s="54"/>
      <c r="AN160" s="47"/>
      <c r="AO160" s="47"/>
      <c r="AP160" s="47"/>
      <c r="AQ160" s="47"/>
      <c r="AR160" s="54"/>
      <c r="AS160" s="47"/>
      <c r="AT160" s="47"/>
      <c r="AU160" s="54"/>
      <c r="AV160" s="47"/>
      <c r="AW160" s="47"/>
      <c r="AX160" s="54"/>
      <c r="AY160" s="47"/>
    </row>
    <row r="161" spans="1:51" ht="24.75" hidden="1" customHeight="1" x14ac:dyDescent="0.2">
      <c r="A161" s="31"/>
      <c r="B161" s="31"/>
      <c r="C161" s="31"/>
      <c r="D161" s="54"/>
      <c r="E161" s="54"/>
      <c r="F161" s="54"/>
      <c r="G161" s="54"/>
      <c r="H161" s="54"/>
      <c r="I161" s="54"/>
      <c r="J161" s="54"/>
      <c r="K161" s="54"/>
      <c r="L161" s="54"/>
      <c r="M161" s="54"/>
      <c r="N161" s="54"/>
      <c r="O161" s="54"/>
      <c r="P161" s="54"/>
      <c r="Q161" s="54"/>
      <c r="R161" s="54"/>
      <c r="S161" s="54"/>
      <c r="T161" s="54"/>
      <c r="U161" s="54"/>
      <c r="V161" s="54"/>
      <c r="W161" s="54"/>
      <c r="X161" s="54"/>
      <c r="Y161" s="54"/>
      <c r="Z161" s="54"/>
      <c r="AA161" s="54"/>
      <c r="AB161" s="54"/>
      <c r="AC161" s="54"/>
      <c r="AD161" s="54"/>
      <c r="AE161" s="35"/>
      <c r="AF161" s="35"/>
      <c r="AG161" s="54"/>
      <c r="AH161" s="54"/>
      <c r="AI161" s="54"/>
      <c r="AJ161" s="54"/>
      <c r="AK161" s="54"/>
      <c r="AL161" s="54"/>
      <c r="AM161" s="54"/>
      <c r="AN161" s="47"/>
      <c r="AO161" s="47"/>
      <c r="AP161" s="47"/>
      <c r="AQ161" s="47"/>
      <c r="AR161" s="54"/>
      <c r="AS161" s="47"/>
      <c r="AT161" s="47"/>
      <c r="AU161" s="54"/>
      <c r="AV161" s="47"/>
      <c r="AW161" s="47"/>
      <c r="AX161" s="54"/>
      <c r="AY161" s="47"/>
    </row>
    <row r="162" spans="1:51" ht="24.75" hidden="1" customHeight="1" x14ac:dyDescent="0.2">
      <c r="A162" s="31"/>
      <c r="B162" s="31"/>
      <c r="C162" s="31"/>
      <c r="D162" s="54"/>
      <c r="E162" s="54"/>
      <c r="F162" s="54"/>
      <c r="G162" s="54"/>
      <c r="H162" s="54"/>
      <c r="I162" s="54"/>
      <c r="J162" s="54"/>
      <c r="K162" s="54"/>
      <c r="L162" s="54"/>
      <c r="M162" s="54"/>
      <c r="N162" s="54"/>
      <c r="O162" s="54"/>
      <c r="P162" s="54"/>
      <c r="Q162" s="54"/>
      <c r="R162" s="54"/>
      <c r="S162" s="54"/>
      <c r="T162" s="54"/>
      <c r="U162" s="54"/>
      <c r="V162" s="54"/>
      <c r="W162" s="54"/>
      <c r="X162" s="54"/>
      <c r="Y162" s="54"/>
      <c r="Z162" s="54"/>
      <c r="AA162" s="54"/>
      <c r="AB162" s="54"/>
      <c r="AC162" s="54"/>
      <c r="AD162" s="54"/>
      <c r="AE162" s="35"/>
      <c r="AF162" s="35"/>
      <c r="AG162" s="54"/>
      <c r="AH162" s="54"/>
      <c r="AI162" s="54"/>
      <c r="AJ162" s="54"/>
      <c r="AK162" s="54"/>
      <c r="AL162" s="54"/>
      <c r="AM162" s="54"/>
      <c r="AN162" s="47"/>
      <c r="AO162" s="47"/>
      <c r="AP162" s="47"/>
      <c r="AQ162" s="47"/>
      <c r="AR162" s="54"/>
      <c r="AS162" s="47"/>
      <c r="AT162" s="47"/>
      <c r="AU162" s="54"/>
      <c r="AV162" s="47"/>
      <c r="AW162" s="47"/>
      <c r="AX162" s="54"/>
      <c r="AY162" s="47"/>
    </row>
    <row r="163" spans="1:51" ht="24.75" hidden="1" customHeight="1" x14ac:dyDescent="0.2">
      <c r="A163" s="31"/>
      <c r="B163" s="31"/>
      <c r="C163" s="31"/>
      <c r="D163" s="54"/>
      <c r="E163" s="54"/>
      <c r="F163" s="54"/>
      <c r="G163" s="54"/>
      <c r="H163" s="54"/>
      <c r="I163" s="54"/>
      <c r="J163" s="54"/>
      <c r="K163" s="54"/>
      <c r="L163" s="54"/>
      <c r="M163" s="54"/>
      <c r="N163" s="54"/>
      <c r="O163" s="54"/>
      <c r="P163" s="54"/>
      <c r="Q163" s="54"/>
      <c r="R163" s="54"/>
      <c r="S163" s="54"/>
      <c r="T163" s="54"/>
      <c r="U163" s="54"/>
      <c r="V163" s="54"/>
      <c r="W163" s="54"/>
      <c r="X163" s="54"/>
      <c r="Y163" s="54"/>
      <c r="Z163" s="54"/>
      <c r="AA163" s="54"/>
      <c r="AB163" s="54"/>
      <c r="AC163" s="54"/>
      <c r="AD163" s="54"/>
      <c r="AE163" s="35"/>
      <c r="AF163" s="35"/>
      <c r="AG163" s="54"/>
      <c r="AH163" s="54"/>
      <c r="AI163" s="54"/>
      <c r="AJ163" s="54"/>
      <c r="AK163" s="54"/>
      <c r="AL163" s="54"/>
      <c r="AM163" s="54"/>
      <c r="AN163" s="47"/>
      <c r="AO163" s="47"/>
      <c r="AP163" s="47"/>
      <c r="AQ163" s="47"/>
      <c r="AR163" s="54"/>
      <c r="AS163" s="47"/>
      <c r="AT163" s="47"/>
      <c r="AU163" s="54"/>
      <c r="AV163" s="47"/>
      <c r="AW163" s="47"/>
      <c r="AX163" s="54"/>
      <c r="AY163" s="47"/>
    </row>
    <row r="164" spans="1:51" ht="24.75" hidden="1" customHeight="1" x14ac:dyDescent="0.2">
      <c r="A164" s="31"/>
      <c r="B164" s="31"/>
      <c r="C164" s="31"/>
      <c r="D164" s="54"/>
      <c r="E164" s="54"/>
      <c r="F164" s="54"/>
      <c r="G164" s="54"/>
      <c r="H164" s="54"/>
      <c r="I164" s="54"/>
      <c r="J164" s="54"/>
      <c r="K164" s="54"/>
      <c r="L164" s="54"/>
      <c r="M164" s="54"/>
      <c r="N164" s="54"/>
      <c r="O164" s="54"/>
      <c r="P164" s="54"/>
      <c r="Q164" s="54"/>
      <c r="R164" s="54"/>
      <c r="S164" s="54"/>
      <c r="T164" s="54"/>
      <c r="U164" s="54"/>
      <c r="V164" s="54"/>
      <c r="W164" s="54"/>
      <c r="X164" s="54"/>
      <c r="Y164" s="54"/>
      <c r="Z164" s="54"/>
      <c r="AA164" s="54"/>
      <c r="AB164" s="54"/>
      <c r="AC164" s="54"/>
      <c r="AD164" s="54"/>
      <c r="AE164" s="35"/>
      <c r="AF164" s="35"/>
      <c r="AG164" s="54"/>
      <c r="AH164" s="54"/>
      <c r="AI164" s="54"/>
      <c r="AJ164" s="54"/>
      <c r="AK164" s="54"/>
      <c r="AL164" s="54"/>
      <c r="AM164" s="54"/>
      <c r="AN164" s="47"/>
      <c r="AO164" s="47"/>
      <c r="AP164" s="47"/>
      <c r="AQ164" s="47"/>
      <c r="AR164" s="54"/>
      <c r="AS164" s="47"/>
      <c r="AT164" s="47"/>
      <c r="AU164" s="54"/>
      <c r="AV164" s="47"/>
      <c r="AW164" s="47"/>
      <c r="AX164" s="54"/>
      <c r="AY164" s="47"/>
    </row>
    <row r="165" spans="1:51" ht="24.75" hidden="1" customHeight="1" x14ac:dyDescent="0.2">
      <c r="A165" s="31"/>
      <c r="B165" s="31"/>
      <c r="C165" s="31"/>
      <c r="D165" s="54"/>
      <c r="E165" s="54"/>
      <c r="F165" s="54"/>
      <c r="G165" s="54"/>
      <c r="H165" s="54"/>
      <c r="I165" s="54"/>
      <c r="J165" s="54"/>
      <c r="K165" s="54"/>
      <c r="L165" s="54"/>
      <c r="M165" s="54"/>
      <c r="N165" s="54"/>
      <c r="O165" s="54"/>
      <c r="P165" s="54"/>
      <c r="Q165" s="54"/>
      <c r="R165" s="54"/>
      <c r="S165" s="54"/>
      <c r="T165" s="54"/>
      <c r="U165" s="54"/>
      <c r="V165" s="54"/>
      <c r="W165" s="54"/>
      <c r="X165" s="54"/>
      <c r="Y165" s="54"/>
      <c r="Z165" s="54"/>
      <c r="AA165" s="54"/>
      <c r="AB165" s="54"/>
      <c r="AC165" s="54"/>
      <c r="AD165" s="54"/>
      <c r="AE165" s="35"/>
      <c r="AF165" s="35"/>
      <c r="AG165" s="54"/>
      <c r="AH165" s="54"/>
      <c r="AI165" s="54"/>
      <c r="AJ165" s="54"/>
      <c r="AK165" s="54"/>
      <c r="AL165" s="54"/>
      <c r="AM165" s="54"/>
      <c r="AN165" s="47"/>
      <c r="AO165" s="47"/>
      <c r="AP165" s="47"/>
      <c r="AQ165" s="47"/>
      <c r="AR165" s="54"/>
      <c r="AS165" s="47"/>
      <c r="AT165" s="47"/>
      <c r="AU165" s="54"/>
      <c r="AV165" s="47"/>
      <c r="AW165" s="47"/>
      <c r="AX165" s="54"/>
      <c r="AY165" s="47"/>
    </row>
    <row r="166" spans="1:51" ht="24.75" hidden="1" customHeight="1" x14ac:dyDescent="0.2">
      <c r="A166" s="31"/>
      <c r="B166" s="31"/>
      <c r="C166" s="31"/>
      <c r="D166" s="54"/>
      <c r="E166" s="54"/>
      <c r="F166" s="54"/>
      <c r="G166" s="54"/>
      <c r="H166" s="54"/>
      <c r="I166" s="54"/>
      <c r="J166" s="54"/>
      <c r="K166" s="54"/>
      <c r="L166" s="54"/>
      <c r="M166" s="54"/>
      <c r="N166" s="54"/>
      <c r="O166" s="54"/>
      <c r="P166" s="54"/>
      <c r="Q166" s="54"/>
      <c r="R166" s="54"/>
      <c r="S166" s="54"/>
      <c r="T166" s="54"/>
      <c r="U166" s="54"/>
      <c r="V166" s="54"/>
      <c r="W166" s="54"/>
      <c r="X166" s="54"/>
      <c r="Y166" s="54"/>
      <c r="Z166" s="54"/>
      <c r="AA166" s="54"/>
      <c r="AB166" s="54"/>
      <c r="AC166" s="54"/>
      <c r="AD166" s="54"/>
      <c r="AE166" s="35"/>
      <c r="AF166" s="35"/>
      <c r="AG166" s="54"/>
      <c r="AH166" s="54"/>
      <c r="AI166" s="54"/>
      <c r="AJ166" s="54"/>
      <c r="AK166" s="54"/>
      <c r="AL166" s="54"/>
      <c r="AM166" s="54"/>
      <c r="AN166" s="47"/>
      <c r="AO166" s="47"/>
      <c r="AP166" s="47"/>
      <c r="AQ166" s="47"/>
      <c r="AR166" s="54"/>
      <c r="AS166" s="47"/>
      <c r="AT166" s="47"/>
      <c r="AU166" s="54"/>
      <c r="AV166" s="47"/>
      <c r="AW166" s="47"/>
      <c r="AX166" s="54"/>
      <c r="AY166" s="47"/>
    </row>
    <row r="167" spans="1:51" ht="24.75" hidden="1" customHeight="1" x14ac:dyDescent="0.2">
      <c r="A167" s="31"/>
      <c r="B167" s="31"/>
      <c r="C167" s="31"/>
      <c r="D167" s="54"/>
      <c r="E167" s="54"/>
      <c r="F167" s="54"/>
      <c r="G167" s="54"/>
      <c r="H167" s="54"/>
      <c r="I167" s="54"/>
      <c r="J167" s="54"/>
      <c r="K167" s="54"/>
      <c r="L167" s="54"/>
      <c r="M167" s="54"/>
      <c r="N167" s="54"/>
      <c r="O167" s="54"/>
      <c r="P167" s="54"/>
      <c r="Q167" s="54"/>
      <c r="R167" s="54"/>
      <c r="S167" s="54"/>
      <c r="T167" s="54"/>
      <c r="U167" s="54"/>
      <c r="V167" s="54"/>
      <c r="W167" s="54"/>
      <c r="X167" s="54"/>
      <c r="Y167" s="54"/>
      <c r="Z167" s="54"/>
      <c r="AA167" s="54"/>
      <c r="AB167" s="54"/>
      <c r="AC167" s="54"/>
      <c r="AD167" s="54"/>
      <c r="AE167" s="35"/>
      <c r="AF167" s="35"/>
      <c r="AG167" s="54"/>
      <c r="AH167" s="54"/>
      <c r="AI167" s="54"/>
      <c r="AJ167" s="54"/>
      <c r="AK167" s="54"/>
      <c r="AL167" s="54"/>
      <c r="AM167" s="54"/>
      <c r="AN167" s="47"/>
      <c r="AO167" s="47"/>
      <c r="AP167" s="47"/>
      <c r="AQ167" s="47"/>
      <c r="AR167" s="54"/>
      <c r="AS167" s="47"/>
      <c r="AT167" s="47"/>
      <c r="AU167" s="54"/>
      <c r="AV167" s="47"/>
      <c r="AW167" s="47"/>
      <c r="AX167" s="54"/>
      <c r="AY167" s="47"/>
    </row>
    <row r="168" spans="1:51" ht="24.75" hidden="1" customHeight="1" x14ac:dyDescent="0.2">
      <c r="A168" s="31"/>
      <c r="B168" s="31"/>
      <c r="C168" s="31"/>
      <c r="D168" s="54"/>
      <c r="E168" s="54"/>
      <c r="F168" s="54"/>
      <c r="G168" s="54"/>
      <c r="H168" s="54"/>
      <c r="I168" s="54"/>
      <c r="J168" s="54"/>
      <c r="K168" s="54"/>
      <c r="L168" s="54"/>
      <c r="M168" s="54"/>
      <c r="N168" s="54"/>
      <c r="O168" s="54"/>
      <c r="P168" s="54"/>
      <c r="Q168" s="54"/>
      <c r="R168" s="54"/>
      <c r="S168" s="54"/>
      <c r="T168" s="54"/>
      <c r="U168" s="54"/>
      <c r="V168" s="54"/>
      <c r="W168" s="54"/>
      <c r="X168" s="54"/>
      <c r="Y168" s="54"/>
      <c r="Z168" s="54"/>
      <c r="AA168" s="54"/>
      <c r="AB168" s="54"/>
      <c r="AC168" s="54"/>
      <c r="AD168" s="54"/>
      <c r="AE168" s="35"/>
      <c r="AF168" s="35"/>
      <c r="AG168" s="54"/>
      <c r="AH168" s="54"/>
      <c r="AI168" s="54"/>
      <c r="AJ168" s="54"/>
      <c r="AK168" s="54"/>
      <c r="AL168" s="54"/>
      <c r="AM168" s="54"/>
      <c r="AN168" s="47"/>
      <c r="AO168" s="47"/>
      <c r="AP168" s="47"/>
      <c r="AQ168" s="47"/>
      <c r="AR168" s="54"/>
      <c r="AS168" s="47"/>
      <c r="AT168" s="47"/>
      <c r="AU168" s="54"/>
      <c r="AV168" s="47"/>
      <c r="AW168" s="47"/>
      <c r="AX168" s="54"/>
      <c r="AY168" s="47"/>
    </row>
    <row r="169" spans="1:51" ht="24.75" hidden="1" customHeight="1" x14ac:dyDescent="0.2">
      <c r="A169" s="31"/>
      <c r="B169" s="31"/>
      <c r="C169" s="31"/>
      <c r="D169" s="54"/>
      <c r="E169" s="54"/>
      <c r="F169" s="54"/>
      <c r="G169" s="54"/>
      <c r="H169" s="54"/>
      <c r="I169" s="54"/>
      <c r="J169" s="54"/>
      <c r="K169" s="54"/>
      <c r="L169" s="54"/>
      <c r="M169" s="54"/>
      <c r="N169" s="54"/>
      <c r="O169" s="54"/>
      <c r="P169" s="54"/>
      <c r="Q169" s="54"/>
      <c r="R169" s="54"/>
      <c r="S169" s="54"/>
      <c r="T169" s="54"/>
      <c r="U169" s="54"/>
      <c r="V169" s="54"/>
      <c r="W169" s="54"/>
      <c r="X169" s="54"/>
      <c r="Y169" s="54"/>
      <c r="Z169" s="54"/>
      <c r="AA169" s="54"/>
      <c r="AB169" s="54"/>
      <c r="AC169" s="54"/>
      <c r="AD169" s="54"/>
      <c r="AE169" s="35"/>
      <c r="AF169" s="35"/>
      <c r="AG169" s="54"/>
      <c r="AH169" s="54"/>
      <c r="AI169" s="54"/>
      <c r="AJ169" s="54"/>
      <c r="AK169" s="54"/>
      <c r="AL169" s="54"/>
      <c r="AM169" s="54"/>
      <c r="AN169" s="47"/>
      <c r="AO169" s="47"/>
      <c r="AP169" s="47"/>
      <c r="AQ169" s="47"/>
      <c r="AR169" s="54"/>
      <c r="AS169" s="47"/>
      <c r="AT169" s="47"/>
      <c r="AU169" s="54"/>
      <c r="AV169" s="47"/>
      <c r="AW169" s="47"/>
      <c r="AX169" s="54"/>
      <c r="AY169" s="47"/>
    </row>
    <row r="170" spans="1:51" ht="24.75" hidden="1" customHeight="1" x14ac:dyDescent="0.2">
      <c r="A170" s="31"/>
      <c r="B170" s="31"/>
      <c r="C170" s="31"/>
      <c r="D170" s="54"/>
      <c r="E170" s="54"/>
      <c r="F170" s="54"/>
      <c r="G170" s="54"/>
      <c r="H170" s="54"/>
      <c r="I170" s="54"/>
      <c r="J170" s="54"/>
      <c r="K170" s="54"/>
      <c r="L170" s="54"/>
      <c r="M170" s="54"/>
      <c r="N170" s="54"/>
      <c r="O170" s="54"/>
      <c r="P170" s="54"/>
      <c r="Q170" s="54"/>
      <c r="R170" s="54"/>
      <c r="S170" s="54"/>
      <c r="T170" s="54"/>
      <c r="U170" s="54"/>
      <c r="V170" s="54"/>
      <c r="W170" s="54"/>
      <c r="X170" s="54"/>
      <c r="Y170" s="54"/>
      <c r="Z170" s="54"/>
      <c r="AA170" s="54"/>
      <c r="AB170" s="54"/>
      <c r="AC170" s="54"/>
      <c r="AD170" s="54"/>
      <c r="AE170" s="35"/>
      <c r="AF170" s="35"/>
      <c r="AG170" s="54"/>
      <c r="AH170" s="54"/>
      <c r="AI170" s="54"/>
      <c r="AJ170" s="54"/>
      <c r="AK170" s="54"/>
      <c r="AL170" s="54"/>
      <c r="AM170" s="54"/>
      <c r="AN170" s="47"/>
      <c r="AO170" s="47"/>
      <c r="AP170" s="47"/>
      <c r="AQ170" s="47"/>
      <c r="AR170" s="54"/>
      <c r="AS170" s="47"/>
      <c r="AT170" s="47"/>
      <c r="AU170" s="54"/>
      <c r="AV170" s="47"/>
      <c r="AW170" s="47"/>
      <c r="AX170" s="54"/>
      <c r="AY170" s="47"/>
    </row>
    <row r="171" spans="1:51" ht="24.75" hidden="1" customHeight="1" x14ac:dyDescent="0.2">
      <c r="A171" s="31"/>
      <c r="B171" s="31"/>
      <c r="C171" s="31"/>
      <c r="D171" s="54"/>
      <c r="E171" s="54"/>
      <c r="F171" s="54"/>
      <c r="G171" s="54"/>
      <c r="H171" s="54"/>
      <c r="I171" s="54"/>
      <c r="J171" s="54"/>
      <c r="K171" s="54"/>
      <c r="L171" s="54"/>
      <c r="M171" s="54"/>
      <c r="N171" s="54"/>
      <c r="O171" s="54"/>
      <c r="P171" s="54"/>
      <c r="Q171" s="54"/>
      <c r="R171" s="54"/>
      <c r="S171" s="54"/>
      <c r="T171" s="54"/>
      <c r="U171" s="54"/>
      <c r="V171" s="54"/>
      <c r="W171" s="54"/>
      <c r="X171" s="54"/>
      <c r="Y171" s="54"/>
      <c r="Z171" s="54"/>
      <c r="AA171" s="54"/>
      <c r="AB171" s="54"/>
      <c r="AC171" s="54"/>
      <c r="AD171" s="54"/>
      <c r="AE171" s="35"/>
      <c r="AF171" s="35"/>
      <c r="AG171" s="54"/>
      <c r="AH171" s="54"/>
      <c r="AI171" s="54"/>
      <c r="AJ171" s="54"/>
      <c r="AK171" s="54"/>
      <c r="AL171" s="54"/>
      <c r="AM171" s="54"/>
      <c r="AN171" s="47"/>
      <c r="AO171" s="47"/>
      <c r="AP171" s="47"/>
      <c r="AQ171" s="47"/>
      <c r="AR171" s="54"/>
      <c r="AS171" s="47"/>
      <c r="AT171" s="47"/>
      <c r="AU171" s="54"/>
      <c r="AV171" s="47"/>
      <c r="AW171" s="47"/>
      <c r="AX171" s="54"/>
      <c r="AY171" s="47"/>
    </row>
    <row r="172" spans="1:51" ht="24.75" hidden="1" customHeight="1" x14ac:dyDescent="0.2">
      <c r="A172" s="31"/>
      <c r="B172" s="31"/>
      <c r="C172" s="31"/>
      <c r="D172" s="54"/>
      <c r="E172" s="54"/>
      <c r="F172" s="54"/>
      <c r="G172" s="54"/>
      <c r="H172" s="54"/>
      <c r="I172" s="54"/>
      <c r="J172" s="54"/>
      <c r="K172" s="54"/>
      <c r="L172" s="54"/>
      <c r="M172" s="54"/>
      <c r="N172" s="54"/>
      <c r="O172" s="54"/>
      <c r="P172" s="54"/>
      <c r="Q172" s="54"/>
      <c r="R172" s="54"/>
      <c r="S172" s="54"/>
      <c r="T172" s="54"/>
      <c r="U172" s="54"/>
      <c r="V172" s="54"/>
      <c r="W172" s="54"/>
      <c r="X172" s="54"/>
      <c r="Y172" s="54"/>
      <c r="Z172" s="54"/>
      <c r="AA172" s="54"/>
      <c r="AB172" s="54"/>
      <c r="AC172" s="54"/>
      <c r="AD172" s="54"/>
      <c r="AE172" s="35"/>
      <c r="AF172" s="35"/>
      <c r="AG172" s="54"/>
      <c r="AH172" s="54"/>
      <c r="AI172" s="54"/>
      <c r="AJ172" s="54"/>
      <c r="AK172" s="54"/>
      <c r="AL172" s="54"/>
      <c r="AM172" s="54"/>
      <c r="AN172" s="47"/>
      <c r="AO172" s="47"/>
      <c r="AP172" s="47"/>
      <c r="AQ172" s="47"/>
      <c r="AR172" s="54"/>
      <c r="AS172" s="47"/>
      <c r="AT172" s="47"/>
      <c r="AU172" s="54"/>
      <c r="AV172" s="47"/>
      <c r="AW172" s="47"/>
      <c r="AX172" s="54"/>
      <c r="AY172" s="47"/>
    </row>
    <row r="173" spans="1:51" ht="24.75" hidden="1" customHeight="1" x14ac:dyDescent="0.2">
      <c r="A173" s="31"/>
      <c r="B173" s="31"/>
      <c r="C173" s="31"/>
      <c r="D173" s="54"/>
      <c r="E173" s="54"/>
      <c r="F173" s="54"/>
      <c r="G173" s="54"/>
      <c r="H173" s="54"/>
      <c r="I173" s="54"/>
      <c r="J173" s="54"/>
      <c r="K173" s="54"/>
      <c r="L173" s="54"/>
      <c r="M173" s="54"/>
      <c r="N173" s="54"/>
      <c r="O173" s="54"/>
      <c r="P173" s="54"/>
      <c r="Q173" s="54"/>
      <c r="R173" s="54"/>
      <c r="S173" s="54"/>
      <c r="T173" s="54"/>
      <c r="U173" s="54"/>
      <c r="V173" s="54"/>
      <c r="W173" s="54"/>
      <c r="X173" s="54"/>
      <c r="Y173" s="54"/>
      <c r="Z173" s="54"/>
      <c r="AA173" s="54"/>
      <c r="AB173" s="54"/>
      <c r="AC173" s="54"/>
      <c r="AD173" s="54"/>
      <c r="AE173" s="35"/>
      <c r="AF173" s="35"/>
      <c r="AG173" s="54"/>
      <c r="AH173" s="54"/>
      <c r="AI173" s="54"/>
      <c r="AJ173" s="54"/>
      <c r="AK173" s="54"/>
      <c r="AL173" s="54"/>
      <c r="AM173" s="54"/>
      <c r="AN173" s="47"/>
      <c r="AO173" s="47"/>
      <c r="AP173" s="47"/>
      <c r="AQ173" s="47"/>
      <c r="AR173" s="54"/>
      <c r="AS173" s="47"/>
      <c r="AT173" s="47"/>
      <c r="AU173" s="54"/>
      <c r="AV173" s="47"/>
      <c r="AW173" s="47"/>
      <c r="AX173" s="54"/>
      <c r="AY173" s="47"/>
    </row>
    <row r="174" spans="1:51" ht="24.75" hidden="1" customHeight="1" x14ac:dyDescent="0.2">
      <c r="A174" s="31"/>
      <c r="B174" s="31"/>
      <c r="C174" s="31"/>
      <c r="D174" s="54"/>
      <c r="E174" s="54"/>
      <c r="F174" s="54"/>
      <c r="G174" s="54"/>
      <c r="H174" s="54"/>
      <c r="I174" s="54"/>
      <c r="J174" s="54"/>
      <c r="K174" s="54"/>
      <c r="L174" s="54"/>
      <c r="M174" s="54"/>
      <c r="N174" s="54"/>
      <c r="O174" s="54"/>
      <c r="P174" s="54"/>
      <c r="Q174" s="54"/>
      <c r="R174" s="54"/>
      <c r="S174" s="54"/>
      <c r="T174" s="54"/>
      <c r="U174" s="54"/>
      <c r="V174" s="54"/>
      <c r="W174" s="54"/>
      <c r="X174" s="54"/>
      <c r="Y174" s="54"/>
      <c r="Z174" s="54"/>
      <c r="AA174" s="54"/>
      <c r="AB174" s="54"/>
      <c r="AC174" s="54"/>
      <c r="AD174" s="54"/>
      <c r="AE174" s="35"/>
      <c r="AF174" s="35"/>
      <c r="AG174" s="54"/>
      <c r="AH174" s="54"/>
      <c r="AI174" s="54"/>
      <c r="AJ174" s="54"/>
      <c r="AK174" s="54"/>
      <c r="AL174" s="54"/>
      <c r="AM174" s="54"/>
      <c r="AN174" s="47"/>
      <c r="AO174" s="47"/>
      <c r="AP174" s="47"/>
      <c r="AQ174" s="47"/>
      <c r="AR174" s="54"/>
      <c r="AS174" s="47"/>
      <c r="AT174" s="47"/>
      <c r="AU174" s="54"/>
      <c r="AV174" s="47"/>
      <c r="AW174" s="47"/>
      <c r="AX174" s="54"/>
      <c r="AY174" s="47"/>
    </row>
    <row r="175" spans="1:51" ht="24.75" hidden="1" customHeight="1" x14ac:dyDescent="0.2">
      <c r="A175" s="31"/>
      <c r="B175" s="31"/>
      <c r="C175" s="31"/>
      <c r="D175" s="54"/>
      <c r="E175" s="54"/>
      <c r="F175" s="54"/>
      <c r="G175" s="54"/>
      <c r="H175" s="54"/>
      <c r="I175" s="54"/>
      <c r="J175" s="54"/>
      <c r="K175" s="54"/>
      <c r="L175" s="54"/>
      <c r="M175" s="54"/>
      <c r="N175" s="54"/>
      <c r="O175" s="54"/>
      <c r="P175" s="54"/>
      <c r="Q175" s="54"/>
      <c r="R175" s="54"/>
      <c r="S175" s="54"/>
      <c r="T175" s="54"/>
      <c r="U175" s="54"/>
      <c r="V175" s="54"/>
      <c r="W175" s="54"/>
      <c r="X175" s="54"/>
      <c r="Y175" s="54"/>
      <c r="Z175" s="54"/>
      <c r="AA175" s="54"/>
      <c r="AB175" s="54"/>
      <c r="AC175" s="54"/>
      <c r="AD175" s="54"/>
      <c r="AE175" s="35"/>
      <c r="AF175" s="35"/>
      <c r="AG175" s="54"/>
      <c r="AH175" s="54"/>
      <c r="AI175" s="54"/>
      <c r="AJ175" s="54"/>
      <c r="AK175" s="54"/>
      <c r="AL175" s="54"/>
      <c r="AM175" s="54"/>
      <c r="AN175" s="47"/>
      <c r="AO175" s="47"/>
      <c r="AP175" s="47"/>
      <c r="AQ175" s="47"/>
      <c r="AR175" s="54"/>
      <c r="AS175" s="47"/>
      <c r="AT175" s="47"/>
      <c r="AU175" s="54"/>
      <c r="AV175" s="47"/>
      <c r="AW175" s="47"/>
      <c r="AX175" s="54"/>
      <c r="AY175" s="47"/>
    </row>
    <row r="176" spans="1:51" ht="24.75" hidden="1" customHeight="1" x14ac:dyDescent="0.2">
      <c r="A176" s="31"/>
      <c r="B176" s="31"/>
      <c r="C176" s="31"/>
      <c r="D176" s="54"/>
      <c r="E176" s="54"/>
      <c r="F176" s="54"/>
      <c r="G176" s="54"/>
      <c r="H176" s="54"/>
      <c r="I176" s="54"/>
      <c r="J176" s="54"/>
      <c r="K176" s="54"/>
      <c r="L176" s="54"/>
      <c r="M176" s="54"/>
      <c r="N176" s="54"/>
      <c r="O176" s="54"/>
      <c r="P176" s="54"/>
      <c r="Q176" s="54"/>
      <c r="R176" s="54"/>
      <c r="S176" s="54"/>
      <c r="T176" s="54"/>
      <c r="U176" s="54"/>
      <c r="V176" s="54"/>
      <c r="W176" s="54"/>
      <c r="X176" s="54"/>
      <c r="Y176" s="54"/>
      <c r="Z176" s="54"/>
      <c r="AA176" s="54"/>
      <c r="AB176" s="54"/>
      <c r="AC176" s="54"/>
      <c r="AD176" s="54"/>
      <c r="AE176" s="35"/>
      <c r="AF176" s="35"/>
      <c r="AG176" s="54"/>
      <c r="AH176" s="54"/>
      <c r="AI176" s="54"/>
      <c r="AJ176" s="54"/>
      <c r="AK176" s="54"/>
      <c r="AL176" s="54"/>
      <c r="AM176" s="54"/>
      <c r="AN176" s="47"/>
      <c r="AO176" s="47"/>
      <c r="AP176" s="47"/>
      <c r="AQ176" s="47"/>
      <c r="AR176" s="54"/>
      <c r="AS176" s="47"/>
      <c r="AT176" s="47"/>
      <c r="AU176" s="54"/>
      <c r="AV176" s="47"/>
      <c r="AW176" s="47"/>
      <c r="AX176" s="54"/>
      <c r="AY176" s="47"/>
    </row>
    <row r="177" spans="1:51" ht="24.75" hidden="1" customHeight="1" x14ac:dyDescent="0.2">
      <c r="A177" s="31"/>
      <c r="B177" s="31"/>
      <c r="C177" s="31"/>
      <c r="D177" s="54"/>
      <c r="E177" s="54"/>
      <c r="F177" s="54"/>
      <c r="G177" s="54"/>
      <c r="H177" s="54"/>
      <c r="I177" s="54"/>
      <c r="J177" s="54"/>
      <c r="K177" s="54"/>
      <c r="L177" s="54"/>
      <c r="M177" s="54"/>
      <c r="N177" s="54"/>
      <c r="O177" s="54"/>
      <c r="P177" s="54"/>
      <c r="Q177" s="54"/>
      <c r="R177" s="54"/>
      <c r="S177" s="54"/>
      <c r="T177" s="54"/>
      <c r="U177" s="54"/>
      <c r="V177" s="54"/>
      <c r="W177" s="54"/>
      <c r="X177" s="54"/>
      <c r="Y177" s="54"/>
      <c r="Z177" s="54"/>
      <c r="AA177" s="54"/>
      <c r="AB177" s="54"/>
      <c r="AC177" s="54"/>
      <c r="AD177" s="54"/>
      <c r="AE177" s="35"/>
      <c r="AF177" s="35"/>
      <c r="AG177" s="54"/>
      <c r="AH177" s="54"/>
      <c r="AI177" s="54"/>
      <c r="AJ177" s="54"/>
      <c r="AK177" s="54"/>
      <c r="AL177" s="54"/>
      <c r="AM177" s="54"/>
      <c r="AN177" s="47"/>
      <c r="AO177" s="47"/>
      <c r="AP177" s="47"/>
      <c r="AQ177" s="47"/>
      <c r="AR177" s="54"/>
      <c r="AS177" s="47"/>
      <c r="AT177" s="47"/>
      <c r="AU177" s="54"/>
      <c r="AV177" s="47"/>
      <c r="AW177" s="47"/>
      <c r="AX177" s="54"/>
      <c r="AY177" s="47"/>
    </row>
    <row r="178" spans="1:51" ht="24.75" hidden="1" customHeight="1" x14ac:dyDescent="0.2">
      <c r="A178" s="31"/>
      <c r="B178" s="31"/>
      <c r="C178" s="31"/>
      <c r="D178" s="54"/>
      <c r="E178" s="54"/>
      <c r="F178" s="54"/>
      <c r="G178" s="54"/>
      <c r="H178" s="54"/>
      <c r="I178" s="54"/>
      <c r="J178" s="54"/>
      <c r="K178" s="54"/>
      <c r="L178" s="54"/>
      <c r="M178" s="54"/>
      <c r="N178" s="54"/>
      <c r="O178" s="54"/>
      <c r="P178" s="54"/>
      <c r="Q178" s="54"/>
      <c r="R178" s="54"/>
      <c r="S178" s="54"/>
      <c r="T178" s="54"/>
      <c r="U178" s="54"/>
      <c r="V178" s="54"/>
      <c r="W178" s="54"/>
      <c r="X178" s="54"/>
      <c r="Y178" s="54"/>
      <c r="Z178" s="54"/>
      <c r="AA178" s="54"/>
      <c r="AB178" s="54"/>
      <c r="AC178" s="54"/>
      <c r="AD178" s="54"/>
      <c r="AE178" s="35"/>
      <c r="AF178" s="35"/>
      <c r="AG178" s="54"/>
      <c r="AH178" s="54"/>
      <c r="AI178" s="54"/>
      <c r="AJ178" s="54"/>
      <c r="AK178" s="54"/>
      <c r="AL178" s="54"/>
      <c r="AM178" s="54"/>
      <c r="AN178" s="47"/>
      <c r="AO178" s="47"/>
      <c r="AP178" s="47"/>
      <c r="AQ178" s="47"/>
      <c r="AR178" s="54"/>
      <c r="AS178" s="47"/>
      <c r="AT178" s="47"/>
      <c r="AU178" s="54"/>
      <c r="AV178" s="47"/>
      <c r="AW178" s="47"/>
      <c r="AX178" s="54"/>
      <c r="AY178" s="47"/>
    </row>
    <row r="179" spans="1:51" ht="24.75" hidden="1" customHeight="1" x14ac:dyDescent="0.2">
      <c r="A179" s="31"/>
      <c r="B179" s="31"/>
      <c r="C179" s="31"/>
      <c r="D179" s="54"/>
      <c r="E179" s="54"/>
      <c r="F179" s="54"/>
      <c r="G179" s="54"/>
      <c r="H179" s="54"/>
      <c r="I179" s="54"/>
      <c r="J179" s="54"/>
      <c r="K179" s="54"/>
      <c r="L179" s="54"/>
      <c r="M179" s="54"/>
      <c r="N179" s="54"/>
      <c r="O179" s="54"/>
      <c r="P179" s="54"/>
      <c r="Q179" s="54"/>
      <c r="R179" s="54"/>
      <c r="S179" s="54"/>
      <c r="T179" s="54"/>
      <c r="U179" s="54"/>
      <c r="V179" s="54"/>
      <c r="W179" s="54"/>
      <c r="X179" s="54"/>
      <c r="Y179" s="54"/>
      <c r="Z179" s="54"/>
      <c r="AA179" s="54"/>
      <c r="AB179" s="54"/>
      <c r="AC179" s="54"/>
      <c r="AD179" s="54"/>
      <c r="AE179" s="35"/>
      <c r="AF179" s="35"/>
      <c r="AG179" s="54"/>
      <c r="AH179" s="54"/>
      <c r="AI179" s="54"/>
      <c r="AJ179" s="54"/>
      <c r="AK179" s="54"/>
      <c r="AL179" s="54"/>
      <c r="AM179" s="54"/>
      <c r="AN179" s="47"/>
      <c r="AO179" s="47"/>
      <c r="AP179" s="47"/>
      <c r="AQ179" s="47"/>
      <c r="AR179" s="54"/>
      <c r="AS179" s="47"/>
      <c r="AT179" s="47"/>
      <c r="AU179" s="54"/>
      <c r="AV179" s="47"/>
      <c r="AW179" s="47"/>
      <c r="AX179" s="54"/>
      <c r="AY179" s="47"/>
    </row>
    <row r="180" spans="1:51" ht="24.75" hidden="1" customHeight="1" x14ac:dyDescent="0.2">
      <c r="A180" s="31"/>
      <c r="B180" s="31"/>
      <c r="C180" s="31"/>
      <c r="D180" s="54"/>
      <c r="E180" s="54"/>
      <c r="F180" s="54"/>
      <c r="G180" s="54"/>
      <c r="H180" s="54"/>
      <c r="I180" s="54"/>
      <c r="J180" s="54"/>
      <c r="K180" s="54"/>
      <c r="L180" s="54"/>
      <c r="M180" s="54"/>
      <c r="N180" s="54"/>
      <c r="O180" s="54"/>
      <c r="P180" s="54"/>
      <c r="Q180" s="54"/>
      <c r="R180" s="54"/>
      <c r="S180" s="54"/>
      <c r="T180" s="54"/>
      <c r="U180" s="54"/>
      <c r="V180" s="54"/>
      <c r="W180" s="54"/>
      <c r="X180" s="54"/>
      <c r="Y180" s="54"/>
      <c r="Z180" s="54"/>
      <c r="AA180" s="54"/>
      <c r="AB180" s="54"/>
      <c r="AC180" s="54"/>
      <c r="AD180" s="54"/>
      <c r="AE180" s="35"/>
      <c r="AF180" s="35"/>
      <c r="AG180" s="54"/>
      <c r="AH180" s="54"/>
      <c r="AI180" s="54"/>
      <c r="AJ180" s="54"/>
      <c r="AK180" s="54"/>
      <c r="AL180" s="54"/>
      <c r="AM180" s="54"/>
      <c r="AN180" s="47"/>
      <c r="AO180" s="47"/>
      <c r="AP180" s="47"/>
      <c r="AQ180" s="47"/>
      <c r="AR180" s="54"/>
      <c r="AS180" s="47"/>
      <c r="AT180" s="47"/>
      <c r="AU180" s="54"/>
      <c r="AV180" s="47"/>
      <c r="AW180" s="47"/>
      <c r="AX180" s="54"/>
      <c r="AY180" s="47"/>
    </row>
    <row r="181" spans="1:51" ht="24.75" hidden="1" customHeight="1" x14ac:dyDescent="0.2">
      <c r="A181" s="31"/>
      <c r="B181" s="31"/>
      <c r="C181" s="31"/>
      <c r="D181" s="54"/>
      <c r="E181" s="54"/>
      <c r="F181" s="54"/>
      <c r="G181" s="54"/>
      <c r="H181" s="54"/>
      <c r="I181" s="54"/>
      <c r="J181" s="54"/>
      <c r="K181" s="54"/>
      <c r="L181" s="54"/>
      <c r="M181" s="54"/>
      <c r="N181" s="54"/>
      <c r="O181" s="54"/>
      <c r="P181" s="54"/>
      <c r="Q181" s="54"/>
      <c r="R181" s="54"/>
      <c r="S181" s="54"/>
      <c r="T181" s="54"/>
      <c r="U181" s="54"/>
      <c r="V181" s="54"/>
      <c r="W181" s="54"/>
      <c r="X181" s="54"/>
      <c r="Y181" s="54"/>
      <c r="Z181" s="54"/>
      <c r="AA181" s="54"/>
      <c r="AB181" s="54"/>
      <c r="AC181" s="54"/>
      <c r="AD181" s="54"/>
      <c r="AE181" s="35"/>
      <c r="AF181" s="35"/>
      <c r="AG181" s="54"/>
      <c r="AH181" s="54"/>
      <c r="AI181" s="54"/>
      <c r="AJ181" s="54"/>
      <c r="AK181" s="54"/>
      <c r="AL181" s="54"/>
      <c r="AM181" s="54"/>
      <c r="AN181" s="47"/>
      <c r="AO181" s="47"/>
      <c r="AP181" s="47"/>
      <c r="AQ181" s="47"/>
      <c r="AR181" s="54"/>
      <c r="AS181" s="47"/>
      <c r="AT181" s="47"/>
      <c r="AU181" s="54"/>
      <c r="AV181" s="47"/>
      <c r="AW181" s="47"/>
      <c r="AX181" s="54"/>
      <c r="AY181" s="47"/>
    </row>
    <row r="182" spans="1:51" ht="24.75" hidden="1" customHeight="1" x14ac:dyDescent="0.2">
      <c r="A182" s="31"/>
      <c r="B182" s="31"/>
      <c r="C182" s="31"/>
      <c r="D182" s="54"/>
      <c r="E182" s="54"/>
      <c r="F182" s="54"/>
      <c r="G182" s="54"/>
      <c r="H182" s="54"/>
      <c r="I182" s="54"/>
      <c r="J182" s="54"/>
      <c r="K182" s="54"/>
      <c r="L182" s="54"/>
      <c r="M182" s="54"/>
      <c r="N182" s="54"/>
      <c r="O182" s="54"/>
      <c r="P182" s="54"/>
      <c r="Q182" s="54"/>
      <c r="R182" s="54"/>
      <c r="S182" s="54"/>
      <c r="T182" s="54"/>
      <c r="U182" s="54"/>
      <c r="V182" s="54"/>
      <c r="W182" s="54"/>
      <c r="X182" s="54"/>
      <c r="Y182" s="54"/>
      <c r="Z182" s="54"/>
      <c r="AA182" s="54"/>
      <c r="AB182" s="54"/>
      <c r="AC182" s="54"/>
      <c r="AD182" s="54"/>
      <c r="AE182" s="35"/>
      <c r="AF182" s="35"/>
      <c r="AG182" s="54"/>
      <c r="AH182" s="54"/>
      <c r="AI182" s="54"/>
      <c r="AJ182" s="54"/>
      <c r="AK182" s="54"/>
      <c r="AL182" s="54"/>
      <c r="AM182" s="54"/>
      <c r="AN182" s="47"/>
      <c r="AO182" s="47"/>
      <c r="AP182" s="47"/>
      <c r="AQ182" s="47"/>
      <c r="AR182" s="54"/>
      <c r="AS182" s="47"/>
      <c r="AT182" s="47"/>
      <c r="AU182" s="54"/>
      <c r="AV182" s="47"/>
      <c r="AW182" s="47"/>
      <c r="AX182" s="54"/>
      <c r="AY182" s="47"/>
    </row>
    <row r="183" spans="1:51" ht="24.75" hidden="1" customHeight="1" x14ac:dyDescent="0.2">
      <c r="A183" s="31"/>
      <c r="B183" s="31"/>
      <c r="C183" s="31"/>
      <c r="D183" s="54"/>
      <c r="E183" s="54"/>
      <c r="F183" s="54"/>
      <c r="G183" s="54"/>
      <c r="H183" s="54"/>
      <c r="I183" s="54"/>
      <c r="J183" s="54"/>
      <c r="K183" s="54"/>
      <c r="L183" s="54"/>
      <c r="M183" s="54"/>
      <c r="N183" s="54"/>
      <c r="O183" s="54"/>
      <c r="P183" s="54"/>
      <c r="Q183" s="54"/>
      <c r="R183" s="54"/>
      <c r="S183" s="54"/>
      <c r="T183" s="54"/>
      <c r="U183" s="54"/>
      <c r="V183" s="54"/>
      <c r="W183" s="54"/>
      <c r="X183" s="54"/>
      <c r="Y183" s="54"/>
      <c r="Z183" s="54"/>
      <c r="AA183" s="54"/>
      <c r="AB183" s="54"/>
      <c r="AC183" s="54"/>
      <c r="AD183" s="54"/>
      <c r="AE183" s="35"/>
      <c r="AF183" s="35"/>
      <c r="AG183" s="54"/>
      <c r="AH183" s="54"/>
      <c r="AI183" s="54"/>
      <c r="AJ183" s="54"/>
      <c r="AK183" s="54"/>
      <c r="AL183" s="54"/>
      <c r="AM183" s="54"/>
      <c r="AN183" s="47"/>
      <c r="AO183" s="47"/>
      <c r="AP183" s="47"/>
      <c r="AQ183" s="47"/>
      <c r="AR183" s="54"/>
      <c r="AS183" s="47"/>
      <c r="AT183" s="47"/>
      <c r="AU183" s="54"/>
      <c r="AV183" s="47"/>
      <c r="AW183" s="47"/>
      <c r="AX183" s="54"/>
      <c r="AY183" s="47"/>
    </row>
    <row r="184" spans="1:51" ht="24.75" hidden="1" customHeight="1" x14ac:dyDescent="0.2">
      <c r="A184" s="31"/>
      <c r="B184" s="31"/>
      <c r="C184" s="31"/>
      <c r="D184" s="54"/>
      <c r="E184" s="54"/>
      <c r="F184" s="54"/>
      <c r="G184" s="54"/>
      <c r="H184" s="54"/>
      <c r="I184" s="54"/>
      <c r="J184" s="54"/>
      <c r="K184" s="54"/>
      <c r="L184" s="54"/>
      <c r="M184" s="54"/>
      <c r="N184" s="54"/>
      <c r="O184" s="54"/>
      <c r="P184" s="54"/>
      <c r="Q184" s="54"/>
      <c r="R184" s="54"/>
      <c r="S184" s="54"/>
      <c r="T184" s="54"/>
      <c r="U184" s="54"/>
      <c r="V184" s="54"/>
      <c r="W184" s="54"/>
      <c r="X184" s="54"/>
      <c r="Y184" s="54"/>
      <c r="Z184" s="54"/>
      <c r="AA184" s="54"/>
      <c r="AB184" s="54"/>
      <c r="AC184" s="54"/>
      <c r="AD184" s="54"/>
      <c r="AE184" s="35"/>
      <c r="AF184" s="35"/>
      <c r="AG184" s="54"/>
      <c r="AH184" s="54"/>
      <c r="AI184" s="54"/>
      <c r="AJ184" s="54"/>
      <c r="AK184" s="54"/>
      <c r="AL184" s="54"/>
      <c r="AM184" s="54"/>
      <c r="AN184" s="47"/>
      <c r="AO184" s="47"/>
      <c r="AP184" s="47"/>
      <c r="AQ184" s="47"/>
      <c r="AR184" s="54"/>
      <c r="AS184" s="47"/>
      <c r="AT184" s="47"/>
      <c r="AU184" s="54"/>
      <c r="AV184" s="47"/>
      <c r="AW184" s="47"/>
      <c r="AX184" s="54"/>
      <c r="AY184" s="47"/>
    </row>
    <row r="185" spans="1:51" ht="24.75" hidden="1" customHeight="1" x14ac:dyDescent="0.2">
      <c r="A185" s="31"/>
      <c r="B185" s="31"/>
      <c r="C185" s="31"/>
      <c r="D185" s="54"/>
      <c r="E185" s="54"/>
      <c r="F185" s="54"/>
      <c r="G185" s="54"/>
      <c r="H185" s="54"/>
      <c r="I185" s="54"/>
      <c r="J185" s="54"/>
      <c r="K185" s="54"/>
      <c r="L185" s="54"/>
      <c r="M185" s="54"/>
      <c r="N185" s="54"/>
      <c r="O185" s="54"/>
      <c r="P185" s="54"/>
      <c r="Q185" s="54"/>
      <c r="R185" s="54"/>
      <c r="S185" s="54"/>
      <c r="T185" s="54"/>
      <c r="U185" s="54"/>
      <c r="V185" s="54"/>
      <c r="W185" s="54"/>
      <c r="X185" s="54"/>
      <c r="Y185" s="54"/>
      <c r="Z185" s="54"/>
      <c r="AA185" s="54"/>
      <c r="AB185" s="54"/>
      <c r="AC185" s="54"/>
      <c r="AD185" s="54"/>
      <c r="AE185" s="35"/>
      <c r="AF185" s="35"/>
      <c r="AG185" s="54"/>
      <c r="AH185" s="54"/>
      <c r="AI185" s="54"/>
      <c r="AJ185" s="54"/>
      <c r="AK185" s="54"/>
      <c r="AL185" s="54"/>
      <c r="AM185" s="54"/>
      <c r="AN185" s="47"/>
      <c r="AO185" s="47"/>
      <c r="AP185" s="47"/>
      <c r="AQ185" s="47"/>
      <c r="AR185" s="54"/>
      <c r="AS185" s="47"/>
      <c r="AT185" s="47"/>
      <c r="AU185" s="54"/>
      <c r="AV185" s="47"/>
      <c r="AW185" s="47"/>
      <c r="AX185" s="54"/>
      <c r="AY185" s="47"/>
    </row>
    <row r="186" spans="1:51" ht="24.75" hidden="1" customHeight="1" x14ac:dyDescent="0.2">
      <c r="A186" s="31"/>
      <c r="B186" s="31"/>
      <c r="C186" s="31"/>
      <c r="D186" s="54"/>
      <c r="E186" s="54"/>
      <c r="F186" s="54"/>
      <c r="G186" s="54"/>
      <c r="H186" s="54"/>
      <c r="I186" s="54"/>
      <c r="J186" s="54"/>
      <c r="K186" s="54"/>
      <c r="L186" s="54"/>
      <c r="M186" s="54"/>
      <c r="N186" s="54"/>
      <c r="O186" s="54"/>
      <c r="P186" s="54"/>
      <c r="Q186" s="54"/>
      <c r="R186" s="54"/>
      <c r="S186" s="54"/>
      <c r="T186" s="54"/>
      <c r="U186" s="54"/>
      <c r="V186" s="54"/>
      <c r="W186" s="54"/>
      <c r="X186" s="54"/>
      <c r="Y186" s="54"/>
      <c r="Z186" s="54"/>
      <c r="AA186" s="54"/>
      <c r="AB186" s="54"/>
      <c r="AC186" s="54"/>
      <c r="AD186" s="54"/>
      <c r="AE186" s="35"/>
      <c r="AF186" s="35"/>
      <c r="AG186" s="54"/>
      <c r="AH186" s="54"/>
      <c r="AI186" s="54"/>
      <c r="AJ186" s="54"/>
      <c r="AK186" s="54"/>
      <c r="AL186" s="54"/>
      <c r="AM186" s="54"/>
      <c r="AN186" s="47"/>
      <c r="AO186" s="47"/>
      <c r="AP186" s="47"/>
      <c r="AQ186" s="47"/>
      <c r="AR186" s="54"/>
      <c r="AS186" s="47"/>
      <c r="AT186" s="47"/>
      <c r="AU186" s="54"/>
      <c r="AV186" s="47"/>
      <c r="AW186" s="47"/>
      <c r="AX186" s="54"/>
      <c r="AY186" s="47"/>
    </row>
    <row r="187" spans="1:51" ht="24.75" hidden="1" customHeight="1" x14ac:dyDescent="0.2">
      <c r="A187" s="31"/>
      <c r="B187" s="31"/>
      <c r="C187" s="31"/>
      <c r="D187" s="54"/>
      <c r="E187" s="54"/>
      <c r="F187" s="54"/>
      <c r="G187" s="54"/>
      <c r="H187" s="54"/>
      <c r="I187" s="54"/>
      <c r="J187" s="54"/>
      <c r="K187" s="54"/>
      <c r="L187" s="54"/>
      <c r="M187" s="54"/>
      <c r="N187" s="54"/>
      <c r="O187" s="54"/>
      <c r="P187" s="54"/>
      <c r="Q187" s="54"/>
      <c r="R187" s="54"/>
      <c r="S187" s="54"/>
      <c r="T187" s="54"/>
      <c r="U187" s="54"/>
      <c r="V187" s="54"/>
      <c r="W187" s="54"/>
      <c r="X187" s="54"/>
      <c r="Y187" s="54"/>
      <c r="Z187" s="54"/>
      <c r="AA187" s="54"/>
      <c r="AB187" s="54"/>
      <c r="AC187" s="54"/>
      <c r="AD187" s="54"/>
      <c r="AE187" s="35"/>
      <c r="AF187" s="35"/>
      <c r="AG187" s="54"/>
      <c r="AH187" s="54"/>
      <c r="AI187" s="54"/>
      <c r="AJ187" s="54"/>
      <c r="AK187" s="54"/>
      <c r="AL187" s="54"/>
      <c r="AM187" s="54"/>
      <c r="AN187" s="47"/>
      <c r="AO187" s="47"/>
      <c r="AP187" s="47"/>
      <c r="AQ187" s="47"/>
      <c r="AR187" s="54"/>
      <c r="AS187" s="47"/>
      <c r="AT187" s="47"/>
      <c r="AU187" s="54"/>
      <c r="AV187" s="47"/>
      <c r="AW187" s="47"/>
      <c r="AX187" s="54"/>
      <c r="AY187" s="47"/>
    </row>
    <row r="188" spans="1:51" ht="24.75" hidden="1" customHeight="1" x14ac:dyDescent="0.2">
      <c r="A188" s="31"/>
      <c r="B188" s="31"/>
      <c r="C188" s="31"/>
      <c r="D188" s="54"/>
      <c r="E188" s="54"/>
      <c r="F188" s="54"/>
      <c r="G188" s="54"/>
      <c r="H188" s="54"/>
      <c r="I188" s="54"/>
      <c r="J188" s="54"/>
      <c r="K188" s="54"/>
      <c r="L188" s="54"/>
      <c r="M188" s="54"/>
      <c r="N188" s="54"/>
      <c r="O188" s="54"/>
      <c r="P188" s="54"/>
      <c r="Q188" s="54"/>
      <c r="R188" s="54"/>
      <c r="S188" s="54"/>
      <c r="T188" s="54"/>
      <c r="U188" s="54"/>
      <c r="V188" s="54"/>
      <c r="W188" s="54"/>
      <c r="X188" s="54"/>
      <c r="Y188" s="54"/>
      <c r="Z188" s="54"/>
      <c r="AA188" s="54"/>
      <c r="AB188" s="54"/>
      <c r="AC188" s="54"/>
      <c r="AD188" s="54"/>
      <c r="AE188" s="35"/>
      <c r="AF188" s="35"/>
      <c r="AG188" s="54"/>
      <c r="AH188" s="54"/>
      <c r="AI188" s="54"/>
      <c r="AJ188" s="54"/>
      <c r="AK188" s="54"/>
      <c r="AL188" s="54"/>
      <c r="AM188" s="54"/>
      <c r="AN188" s="47"/>
      <c r="AO188" s="47"/>
      <c r="AP188" s="47"/>
      <c r="AQ188" s="47"/>
      <c r="AR188" s="54"/>
      <c r="AS188" s="47"/>
      <c r="AT188" s="47"/>
      <c r="AU188" s="54"/>
      <c r="AV188" s="47"/>
      <c r="AW188" s="47"/>
      <c r="AX188" s="54"/>
      <c r="AY188" s="47"/>
    </row>
    <row r="189" spans="1:51" ht="24.75" hidden="1" customHeight="1" x14ac:dyDescent="0.2">
      <c r="A189" s="31"/>
      <c r="B189" s="31"/>
      <c r="C189" s="31"/>
      <c r="D189" s="54"/>
      <c r="E189" s="54"/>
      <c r="F189" s="54"/>
      <c r="G189" s="54"/>
      <c r="H189" s="54"/>
      <c r="I189" s="54"/>
      <c r="J189" s="54"/>
      <c r="K189" s="54"/>
      <c r="L189" s="54"/>
      <c r="M189" s="54"/>
      <c r="N189" s="54"/>
      <c r="O189" s="54"/>
      <c r="P189" s="54"/>
      <c r="Q189" s="54"/>
      <c r="R189" s="54"/>
      <c r="S189" s="54"/>
      <c r="T189" s="54"/>
      <c r="U189" s="54"/>
      <c r="V189" s="54"/>
      <c r="W189" s="54"/>
      <c r="X189" s="54"/>
      <c r="Y189" s="54"/>
      <c r="Z189" s="54"/>
      <c r="AA189" s="54"/>
      <c r="AB189" s="54"/>
      <c r="AC189" s="54"/>
      <c r="AD189" s="54"/>
      <c r="AE189" s="35"/>
      <c r="AF189" s="35"/>
      <c r="AG189" s="54"/>
      <c r="AH189" s="54"/>
      <c r="AI189" s="54"/>
      <c r="AJ189" s="54"/>
      <c r="AK189" s="54"/>
      <c r="AL189" s="54"/>
      <c r="AM189" s="54"/>
      <c r="AN189" s="47"/>
      <c r="AO189" s="47"/>
      <c r="AP189" s="47"/>
      <c r="AQ189" s="47"/>
      <c r="AR189" s="54"/>
      <c r="AS189" s="47"/>
      <c r="AT189" s="47"/>
      <c r="AU189" s="54"/>
      <c r="AV189" s="47"/>
      <c r="AW189" s="47"/>
      <c r="AX189" s="54"/>
      <c r="AY189" s="47"/>
    </row>
    <row r="190" spans="1:51" ht="24.75" hidden="1" customHeight="1" x14ac:dyDescent="0.2">
      <c r="A190" s="31"/>
      <c r="B190" s="31"/>
      <c r="C190" s="31"/>
      <c r="D190" s="54"/>
      <c r="E190" s="54"/>
      <c r="F190" s="54"/>
      <c r="G190" s="54"/>
      <c r="H190" s="54"/>
      <c r="I190" s="54"/>
      <c r="J190" s="54"/>
      <c r="K190" s="54"/>
      <c r="L190" s="54"/>
      <c r="M190" s="54"/>
      <c r="N190" s="54"/>
      <c r="O190" s="54"/>
      <c r="P190" s="54"/>
      <c r="Q190" s="54"/>
      <c r="R190" s="54"/>
      <c r="S190" s="54"/>
      <c r="T190" s="54"/>
      <c r="U190" s="54"/>
      <c r="V190" s="54"/>
      <c r="W190" s="54"/>
      <c r="X190" s="54"/>
      <c r="Y190" s="54"/>
      <c r="Z190" s="54"/>
      <c r="AA190" s="54"/>
      <c r="AB190" s="54"/>
      <c r="AC190" s="54"/>
      <c r="AD190" s="54"/>
      <c r="AE190" s="35"/>
      <c r="AF190" s="35"/>
      <c r="AG190" s="54"/>
      <c r="AH190" s="54"/>
      <c r="AI190" s="54"/>
      <c r="AJ190" s="54"/>
      <c r="AK190" s="54"/>
      <c r="AL190" s="54"/>
      <c r="AM190" s="54"/>
      <c r="AN190" s="47"/>
      <c r="AO190" s="47"/>
      <c r="AP190" s="47"/>
      <c r="AQ190" s="47"/>
      <c r="AR190" s="54"/>
      <c r="AS190" s="47"/>
      <c r="AT190" s="47"/>
      <c r="AU190" s="54"/>
      <c r="AV190" s="47"/>
      <c r="AW190" s="47"/>
      <c r="AX190" s="54"/>
      <c r="AY190" s="47"/>
    </row>
    <row r="191" spans="1:51" ht="24.75" hidden="1" customHeight="1" x14ac:dyDescent="0.2">
      <c r="A191" s="31"/>
      <c r="B191" s="31"/>
      <c r="C191" s="31"/>
      <c r="D191" s="54"/>
      <c r="E191" s="54"/>
      <c r="F191" s="54"/>
      <c r="G191" s="54"/>
      <c r="H191" s="54"/>
      <c r="I191" s="54"/>
      <c r="J191" s="54"/>
      <c r="K191" s="54"/>
      <c r="L191" s="54"/>
      <c r="M191" s="54"/>
      <c r="N191" s="54"/>
      <c r="O191" s="54"/>
      <c r="P191" s="54"/>
      <c r="Q191" s="54"/>
      <c r="R191" s="54"/>
      <c r="S191" s="54"/>
      <c r="T191" s="54"/>
      <c r="U191" s="54"/>
      <c r="V191" s="54"/>
      <c r="W191" s="54"/>
      <c r="X191" s="54"/>
      <c r="Y191" s="54"/>
      <c r="Z191" s="54"/>
      <c r="AA191" s="54"/>
      <c r="AB191" s="54"/>
      <c r="AC191" s="54"/>
      <c r="AD191" s="54"/>
      <c r="AE191" s="35"/>
      <c r="AF191" s="35"/>
      <c r="AG191" s="54"/>
      <c r="AH191" s="54"/>
      <c r="AI191" s="54"/>
      <c r="AJ191" s="54"/>
      <c r="AK191" s="54"/>
      <c r="AL191" s="54"/>
      <c r="AM191" s="54"/>
      <c r="AN191" s="47"/>
      <c r="AO191" s="47"/>
      <c r="AP191" s="47"/>
      <c r="AQ191" s="47"/>
      <c r="AR191" s="54"/>
      <c r="AS191" s="47"/>
      <c r="AT191" s="47"/>
      <c r="AU191" s="54"/>
      <c r="AV191" s="47"/>
      <c r="AW191" s="47"/>
      <c r="AX191" s="54"/>
      <c r="AY191" s="47"/>
    </row>
    <row r="192" spans="1:51" ht="24.75" hidden="1" customHeight="1" x14ac:dyDescent="0.2">
      <c r="A192" s="31"/>
      <c r="B192" s="31"/>
      <c r="C192" s="31"/>
      <c r="D192" s="54"/>
      <c r="E192" s="54"/>
      <c r="F192" s="54"/>
      <c r="G192" s="54"/>
      <c r="H192" s="54"/>
      <c r="I192" s="54"/>
      <c r="J192" s="54"/>
      <c r="K192" s="54"/>
      <c r="L192" s="54"/>
      <c r="M192" s="54"/>
      <c r="N192" s="54"/>
      <c r="O192" s="54"/>
      <c r="P192" s="54"/>
      <c r="Q192" s="54"/>
      <c r="R192" s="54"/>
      <c r="S192" s="54"/>
      <c r="T192" s="54"/>
      <c r="U192" s="54"/>
      <c r="V192" s="54"/>
      <c r="W192" s="54"/>
      <c r="X192" s="54"/>
      <c r="Y192" s="54"/>
      <c r="Z192" s="54"/>
      <c r="AA192" s="54"/>
      <c r="AB192" s="54"/>
      <c r="AC192" s="54"/>
      <c r="AD192" s="54"/>
      <c r="AE192" s="35"/>
      <c r="AF192" s="35"/>
      <c r="AG192" s="54"/>
      <c r="AH192" s="54"/>
      <c r="AI192" s="54"/>
      <c r="AJ192" s="54"/>
      <c r="AK192" s="54"/>
      <c r="AL192" s="54"/>
      <c r="AM192" s="54"/>
      <c r="AN192" s="47"/>
      <c r="AO192" s="47"/>
      <c r="AP192" s="47"/>
      <c r="AQ192" s="47"/>
      <c r="AR192" s="54"/>
      <c r="AS192" s="47"/>
      <c r="AT192" s="47"/>
      <c r="AU192" s="54"/>
      <c r="AV192" s="47"/>
      <c r="AW192" s="47"/>
      <c r="AX192" s="54"/>
      <c r="AY192" s="47"/>
    </row>
    <row r="193" spans="1:51" ht="24.75" hidden="1" customHeight="1" x14ac:dyDescent="0.2">
      <c r="A193" s="31"/>
      <c r="B193" s="31"/>
      <c r="C193" s="31"/>
      <c r="D193" s="54"/>
      <c r="E193" s="54"/>
      <c r="F193" s="54"/>
      <c r="G193" s="54"/>
      <c r="H193" s="54"/>
      <c r="I193" s="54"/>
      <c r="J193" s="54"/>
      <c r="K193" s="54"/>
      <c r="L193" s="54"/>
      <c r="M193" s="54"/>
      <c r="N193" s="54"/>
      <c r="O193" s="54"/>
      <c r="P193" s="54"/>
      <c r="Q193" s="54"/>
      <c r="R193" s="54"/>
      <c r="S193" s="54"/>
      <c r="T193" s="54"/>
      <c r="U193" s="54"/>
      <c r="V193" s="54"/>
      <c r="W193" s="54"/>
      <c r="X193" s="54"/>
      <c r="Y193" s="54"/>
      <c r="Z193" s="54"/>
      <c r="AA193" s="54"/>
      <c r="AB193" s="54"/>
      <c r="AC193" s="54"/>
      <c r="AD193" s="54"/>
      <c r="AE193" s="35"/>
      <c r="AF193" s="35"/>
      <c r="AG193" s="54"/>
      <c r="AH193" s="54"/>
      <c r="AI193" s="54"/>
      <c r="AJ193" s="54"/>
      <c r="AK193" s="54"/>
      <c r="AL193" s="54"/>
      <c r="AM193" s="54"/>
      <c r="AN193" s="47"/>
      <c r="AO193" s="47"/>
      <c r="AP193" s="47"/>
      <c r="AQ193" s="47"/>
      <c r="AR193" s="54"/>
      <c r="AS193" s="47"/>
      <c r="AT193" s="47"/>
      <c r="AU193" s="54"/>
      <c r="AV193" s="47"/>
      <c r="AW193" s="47"/>
      <c r="AX193" s="54"/>
      <c r="AY193" s="47"/>
    </row>
    <row r="194" spans="1:51" ht="24.75" hidden="1" customHeight="1" x14ac:dyDescent="0.2">
      <c r="A194" s="31"/>
      <c r="B194" s="31"/>
      <c r="C194" s="31"/>
      <c r="D194" s="54"/>
      <c r="E194" s="54"/>
      <c r="F194" s="54"/>
      <c r="G194" s="54"/>
      <c r="H194" s="54"/>
      <c r="I194" s="54"/>
      <c r="J194" s="54"/>
      <c r="K194" s="54"/>
      <c r="L194" s="54"/>
      <c r="M194" s="54"/>
      <c r="N194" s="54"/>
      <c r="O194" s="54"/>
      <c r="P194" s="54"/>
      <c r="Q194" s="54"/>
      <c r="R194" s="54"/>
      <c r="S194" s="54"/>
      <c r="T194" s="54"/>
      <c r="U194" s="54"/>
      <c r="V194" s="54"/>
      <c r="W194" s="54"/>
      <c r="X194" s="54"/>
      <c r="Y194" s="54"/>
      <c r="Z194" s="54"/>
      <c r="AA194" s="54"/>
      <c r="AB194" s="54"/>
      <c r="AC194" s="54"/>
      <c r="AD194" s="54"/>
      <c r="AE194" s="35"/>
      <c r="AF194" s="35"/>
      <c r="AG194" s="54"/>
      <c r="AH194" s="54"/>
      <c r="AI194" s="54"/>
      <c r="AJ194" s="54"/>
      <c r="AK194" s="54"/>
      <c r="AL194" s="54"/>
      <c r="AM194" s="54"/>
      <c r="AN194" s="47"/>
      <c r="AO194" s="47"/>
      <c r="AP194" s="47"/>
      <c r="AQ194" s="47"/>
      <c r="AR194" s="54"/>
      <c r="AS194" s="47"/>
      <c r="AT194" s="47"/>
      <c r="AU194" s="54"/>
      <c r="AV194" s="47"/>
      <c r="AW194" s="47"/>
      <c r="AX194" s="54"/>
      <c r="AY194" s="47"/>
    </row>
    <row r="195" spans="1:51" ht="24.75" hidden="1" customHeight="1" x14ac:dyDescent="0.2">
      <c r="A195" s="31"/>
      <c r="B195" s="31"/>
      <c r="C195" s="31"/>
      <c r="D195" s="54"/>
      <c r="E195" s="54"/>
      <c r="F195" s="54"/>
      <c r="G195" s="54"/>
      <c r="H195" s="54"/>
      <c r="I195" s="54"/>
      <c r="J195" s="54"/>
      <c r="K195" s="54"/>
      <c r="L195" s="54"/>
      <c r="M195" s="54"/>
      <c r="N195" s="54"/>
      <c r="O195" s="54"/>
      <c r="P195" s="54"/>
      <c r="Q195" s="54"/>
      <c r="R195" s="54"/>
      <c r="S195" s="54"/>
      <c r="T195" s="54"/>
      <c r="U195" s="54"/>
      <c r="V195" s="54"/>
      <c r="W195" s="54"/>
      <c r="X195" s="54"/>
      <c r="Y195" s="54"/>
      <c r="Z195" s="54"/>
      <c r="AA195" s="54"/>
      <c r="AB195" s="54"/>
      <c r="AC195" s="54"/>
      <c r="AD195" s="54"/>
      <c r="AE195" s="35"/>
      <c r="AF195" s="35"/>
      <c r="AG195" s="54"/>
      <c r="AH195" s="54"/>
      <c r="AI195" s="54"/>
      <c r="AJ195" s="54"/>
      <c r="AK195" s="54"/>
      <c r="AL195" s="54"/>
      <c r="AM195" s="54"/>
      <c r="AN195" s="47"/>
      <c r="AO195" s="47"/>
      <c r="AP195" s="47"/>
      <c r="AQ195" s="47"/>
      <c r="AR195" s="54"/>
      <c r="AS195" s="47"/>
      <c r="AT195" s="47"/>
      <c r="AU195" s="54"/>
      <c r="AV195" s="47"/>
      <c r="AW195" s="47"/>
      <c r="AX195" s="54"/>
      <c r="AY195" s="47"/>
    </row>
    <row r="196" spans="1:51" ht="24.75" hidden="1" customHeight="1" x14ac:dyDescent="0.2">
      <c r="A196" s="32"/>
      <c r="B196" s="32"/>
      <c r="C196" s="35"/>
      <c r="D196" s="54"/>
      <c r="E196" s="54"/>
      <c r="F196" s="54"/>
      <c r="G196" s="54"/>
      <c r="H196" s="54"/>
      <c r="I196" s="54"/>
      <c r="J196" s="54"/>
      <c r="K196" s="54"/>
      <c r="L196" s="54"/>
      <c r="M196" s="54"/>
      <c r="N196" s="54"/>
      <c r="O196" s="54"/>
      <c r="P196" s="54"/>
      <c r="Q196" s="54"/>
      <c r="R196" s="54"/>
      <c r="S196" s="54"/>
      <c r="T196" s="54"/>
      <c r="U196" s="54"/>
      <c r="V196" s="54"/>
      <c r="W196" s="54"/>
      <c r="X196" s="54"/>
      <c r="Y196" s="54"/>
      <c r="Z196" s="54"/>
      <c r="AA196" s="54"/>
      <c r="AB196" s="54"/>
      <c r="AC196" s="54"/>
      <c r="AD196" s="54"/>
      <c r="AE196" s="35"/>
      <c r="AF196" s="35"/>
      <c r="AG196" s="54"/>
      <c r="AH196" s="54"/>
      <c r="AI196" s="54"/>
      <c r="AJ196" s="54"/>
      <c r="AK196" s="54"/>
      <c r="AL196" s="54"/>
      <c r="AM196" s="54"/>
      <c r="AN196" s="47"/>
      <c r="AO196" s="47"/>
      <c r="AP196" s="47"/>
      <c r="AQ196" s="47"/>
      <c r="AR196" s="54"/>
      <c r="AS196" s="47"/>
      <c r="AT196" s="47"/>
      <c r="AU196" s="54"/>
      <c r="AV196" s="47"/>
      <c r="AW196" s="47"/>
      <c r="AX196" s="54"/>
      <c r="AY196" s="47"/>
    </row>
    <row r="197" spans="1:51" ht="24.75" hidden="1" customHeight="1" x14ac:dyDescent="0.2">
      <c r="A197" s="32"/>
      <c r="B197" s="32"/>
      <c r="C197" s="35"/>
      <c r="D197" s="54"/>
      <c r="E197" s="54"/>
      <c r="F197" s="54"/>
      <c r="G197" s="54"/>
      <c r="H197" s="54"/>
      <c r="I197" s="54"/>
      <c r="J197" s="54"/>
      <c r="K197" s="54"/>
      <c r="L197" s="54"/>
      <c r="M197" s="54"/>
      <c r="N197" s="54"/>
      <c r="O197" s="54"/>
      <c r="P197" s="54"/>
      <c r="Q197" s="54"/>
      <c r="R197" s="54"/>
      <c r="S197" s="54"/>
      <c r="T197" s="54"/>
      <c r="U197" s="54"/>
      <c r="V197" s="54"/>
      <c r="W197" s="54"/>
      <c r="X197" s="54"/>
      <c r="Y197" s="54"/>
      <c r="Z197" s="54"/>
      <c r="AA197" s="54"/>
      <c r="AB197" s="54"/>
      <c r="AC197" s="54"/>
      <c r="AD197" s="54"/>
      <c r="AE197" s="35"/>
      <c r="AF197" s="35"/>
      <c r="AG197" s="54"/>
      <c r="AH197" s="54"/>
      <c r="AI197" s="54"/>
      <c r="AJ197" s="54"/>
      <c r="AK197" s="54"/>
      <c r="AL197" s="54"/>
      <c r="AM197" s="54"/>
      <c r="AN197" s="47"/>
      <c r="AO197" s="47"/>
      <c r="AP197" s="47"/>
      <c r="AQ197" s="47"/>
      <c r="AR197" s="54"/>
      <c r="AS197" s="47"/>
      <c r="AT197" s="47"/>
      <c r="AU197" s="54"/>
      <c r="AV197" s="47"/>
      <c r="AW197" s="47"/>
      <c r="AX197" s="54"/>
      <c r="AY197" s="47"/>
    </row>
    <row r="198" spans="1:51" ht="24.75" hidden="1" customHeight="1" x14ac:dyDescent="0.2">
      <c r="A198" s="32"/>
      <c r="B198" s="32"/>
      <c r="C198" s="35"/>
      <c r="D198" s="54"/>
      <c r="E198" s="54"/>
      <c r="F198" s="54"/>
      <c r="G198" s="54"/>
      <c r="H198" s="54"/>
      <c r="I198" s="54"/>
      <c r="J198" s="54"/>
      <c r="K198" s="54"/>
      <c r="L198" s="54"/>
      <c r="M198" s="54"/>
      <c r="N198" s="54"/>
      <c r="O198" s="54"/>
      <c r="P198" s="54"/>
      <c r="Q198" s="54"/>
      <c r="R198" s="54"/>
      <c r="S198" s="54"/>
      <c r="T198" s="54"/>
      <c r="U198" s="54"/>
      <c r="V198" s="54"/>
      <c r="W198" s="54"/>
      <c r="X198" s="54"/>
      <c r="Y198" s="54"/>
      <c r="Z198" s="54"/>
      <c r="AA198" s="54"/>
      <c r="AB198" s="54"/>
      <c r="AC198" s="54"/>
      <c r="AD198" s="54"/>
      <c r="AE198" s="35"/>
      <c r="AF198" s="35"/>
      <c r="AG198" s="54"/>
      <c r="AH198" s="54"/>
      <c r="AI198" s="54"/>
      <c r="AJ198" s="54"/>
      <c r="AK198" s="54"/>
      <c r="AL198" s="54"/>
      <c r="AM198" s="54"/>
      <c r="AN198" s="47"/>
      <c r="AO198" s="47"/>
      <c r="AP198" s="47"/>
      <c r="AQ198" s="47"/>
      <c r="AR198" s="54"/>
      <c r="AS198" s="47"/>
      <c r="AT198" s="47"/>
      <c r="AU198" s="54"/>
      <c r="AV198" s="47"/>
      <c r="AW198" s="47"/>
      <c r="AX198" s="54"/>
      <c r="AY198" s="47"/>
    </row>
    <row r="199" spans="1:51" ht="24.75" hidden="1" customHeight="1" x14ac:dyDescent="0.2">
      <c r="A199" s="32"/>
      <c r="B199" s="32"/>
      <c r="C199" s="35"/>
      <c r="D199" s="54"/>
      <c r="E199" s="54"/>
      <c r="F199" s="54"/>
      <c r="G199" s="54"/>
      <c r="H199" s="54"/>
      <c r="I199" s="54"/>
      <c r="J199" s="54"/>
      <c r="K199" s="54"/>
      <c r="L199" s="54"/>
      <c r="M199" s="54"/>
      <c r="N199" s="54"/>
      <c r="O199" s="54"/>
      <c r="P199" s="54"/>
      <c r="Q199" s="54"/>
      <c r="R199" s="54"/>
      <c r="S199" s="54"/>
      <c r="T199" s="54"/>
      <c r="U199" s="54"/>
      <c r="V199" s="54"/>
      <c r="W199" s="54"/>
      <c r="X199" s="54"/>
      <c r="Y199" s="54"/>
      <c r="Z199" s="54"/>
      <c r="AA199" s="54"/>
      <c r="AB199" s="54"/>
      <c r="AC199" s="54"/>
      <c r="AD199" s="54"/>
      <c r="AE199" s="35"/>
      <c r="AF199" s="35"/>
      <c r="AG199" s="54"/>
      <c r="AH199" s="54"/>
      <c r="AI199" s="54"/>
      <c r="AJ199" s="54"/>
      <c r="AK199" s="54"/>
      <c r="AL199" s="54"/>
      <c r="AM199" s="54"/>
      <c r="AN199" s="47"/>
      <c r="AO199" s="47"/>
      <c r="AP199" s="47"/>
      <c r="AQ199" s="47"/>
      <c r="AR199" s="54"/>
      <c r="AS199" s="47"/>
      <c r="AT199" s="47"/>
      <c r="AU199" s="54"/>
      <c r="AV199" s="47"/>
      <c r="AW199" s="47"/>
      <c r="AX199" s="54"/>
      <c r="AY199" s="47"/>
    </row>
    <row r="200" spans="1:51" ht="24.75" hidden="1" customHeight="1" x14ac:dyDescent="0.2">
      <c r="A200" s="32"/>
      <c r="B200" s="32"/>
      <c r="C200" s="35"/>
      <c r="D200" s="54"/>
      <c r="E200" s="54"/>
      <c r="F200" s="54"/>
      <c r="G200" s="54"/>
      <c r="H200" s="54"/>
      <c r="I200" s="54"/>
      <c r="J200" s="54"/>
      <c r="K200" s="54"/>
      <c r="L200" s="54"/>
      <c r="M200" s="54"/>
      <c r="N200" s="54"/>
      <c r="O200" s="54"/>
      <c r="P200" s="54"/>
      <c r="Q200" s="54"/>
      <c r="R200" s="54"/>
      <c r="S200" s="54"/>
      <c r="T200" s="54"/>
      <c r="U200" s="54"/>
      <c r="V200" s="54"/>
      <c r="W200" s="54"/>
      <c r="X200" s="54"/>
      <c r="Y200" s="54"/>
      <c r="Z200" s="54"/>
      <c r="AA200" s="54"/>
      <c r="AB200" s="54"/>
      <c r="AC200" s="54"/>
      <c r="AD200" s="54"/>
      <c r="AE200" s="35"/>
      <c r="AF200" s="35"/>
      <c r="AG200" s="54"/>
      <c r="AH200" s="54"/>
      <c r="AI200" s="54"/>
      <c r="AJ200" s="54"/>
      <c r="AK200" s="54"/>
      <c r="AL200" s="54"/>
      <c r="AM200" s="54"/>
      <c r="AN200" s="47"/>
      <c r="AO200" s="47"/>
      <c r="AP200" s="47"/>
      <c r="AQ200" s="47"/>
      <c r="AR200" s="54"/>
      <c r="AS200" s="47"/>
      <c r="AT200" s="47"/>
      <c r="AU200" s="54"/>
      <c r="AV200" s="47"/>
      <c r="AW200" s="47"/>
      <c r="AX200" s="54"/>
      <c r="AY200" s="47"/>
    </row>
    <row r="201" spans="1:51" ht="24.75" hidden="1" customHeight="1" x14ac:dyDescent="0.2">
      <c r="A201" s="32"/>
      <c r="B201" s="32"/>
      <c r="C201" s="35"/>
      <c r="D201" s="54"/>
      <c r="E201" s="54"/>
      <c r="F201" s="54"/>
      <c r="G201" s="54"/>
      <c r="H201" s="54"/>
      <c r="I201" s="54"/>
      <c r="J201" s="54"/>
      <c r="K201" s="54"/>
      <c r="L201" s="54"/>
      <c r="M201" s="54"/>
      <c r="N201" s="54"/>
      <c r="O201" s="54"/>
      <c r="P201" s="54"/>
      <c r="Q201" s="54"/>
      <c r="R201" s="54"/>
      <c r="S201" s="54"/>
      <c r="T201" s="54"/>
      <c r="U201" s="54"/>
      <c r="V201" s="54"/>
      <c r="W201" s="54"/>
      <c r="X201" s="54"/>
      <c r="Y201" s="54"/>
      <c r="Z201" s="54"/>
      <c r="AA201" s="54"/>
      <c r="AB201" s="54"/>
      <c r="AC201" s="54"/>
      <c r="AD201" s="54"/>
      <c r="AE201" s="35"/>
      <c r="AF201" s="35"/>
      <c r="AG201" s="54"/>
      <c r="AH201" s="54"/>
      <c r="AI201" s="54"/>
      <c r="AJ201" s="54"/>
      <c r="AK201" s="54"/>
      <c r="AL201" s="54"/>
      <c r="AM201" s="54"/>
      <c r="AN201" s="47"/>
      <c r="AO201" s="47"/>
      <c r="AP201" s="47"/>
      <c r="AQ201" s="47"/>
      <c r="AR201" s="54"/>
      <c r="AS201" s="47"/>
      <c r="AT201" s="47"/>
      <c r="AU201" s="54"/>
      <c r="AV201" s="47"/>
      <c r="AW201" s="47"/>
      <c r="AX201" s="54"/>
      <c r="AY201" s="47"/>
    </row>
    <row r="202" spans="1:51" ht="24.75" hidden="1" customHeight="1" x14ac:dyDescent="0.2">
      <c r="A202" s="32"/>
      <c r="B202" s="32"/>
      <c r="C202" s="35"/>
      <c r="D202" s="54"/>
      <c r="E202" s="54"/>
      <c r="F202" s="54"/>
      <c r="G202" s="54"/>
      <c r="H202" s="54"/>
      <c r="I202" s="54"/>
      <c r="J202" s="54"/>
      <c r="K202" s="54"/>
      <c r="L202" s="54"/>
      <c r="M202" s="54"/>
      <c r="N202" s="54"/>
      <c r="O202" s="54"/>
      <c r="P202" s="54"/>
      <c r="Q202" s="54"/>
      <c r="R202" s="54"/>
      <c r="S202" s="54"/>
      <c r="T202" s="54"/>
      <c r="U202" s="54"/>
      <c r="V202" s="54"/>
      <c r="W202" s="54"/>
      <c r="X202" s="54"/>
      <c r="Y202" s="54"/>
      <c r="Z202" s="54"/>
      <c r="AA202" s="54"/>
      <c r="AB202" s="54"/>
      <c r="AC202" s="54"/>
      <c r="AD202" s="54"/>
      <c r="AE202" s="35"/>
      <c r="AF202" s="35"/>
      <c r="AG202" s="54"/>
      <c r="AH202" s="54"/>
      <c r="AI202" s="54"/>
      <c r="AJ202" s="54"/>
      <c r="AK202" s="54"/>
      <c r="AL202" s="54"/>
      <c r="AM202" s="54"/>
      <c r="AN202" s="47"/>
      <c r="AO202" s="47"/>
      <c r="AP202" s="47"/>
      <c r="AQ202" s="47"/>
      <c r="AR202" s="54"/>
      <c r="AS202" s="47"/>
      <c r="AT202" s="47"/>
      <c r="AU202" s="54"/>
      <c r="AV202" s="47"/>
      <c r="AW202" s="47"/>
      <c r="AX202" s="54"/>
      <c r="AY202" s="47"/>
    </row>
    <row r="203" spans="1:51" ht="24.75" hidden="1" customHeight="1" x14ac:dyDescent="0.2">
      <c r="A203" s="32"/>
      <c r="B203" s="32"/>
      <c r="C203" s="35"/>
      <c r="D203" s="54"/>
      <c r="E203" s="54"/>
      <c r="F203" s="54"/>
      <c r="G203" s="54"/>
      <c r="H203" s="54"/>
      <c r="I203" s="54"/>
      <c r="J203" s="54"/>
      <c r="K203" s="54"/>
      <c r="L203" s="54"/>
      <c r="M203" s="54"/>
      <c r="N203" s="54"/>
      <c r="O203" s="54"/>
      <c r="P203" s="54"/>
      <c r="Q203" s="54"/>
      <c r="R203" s="54"/>
      <c r="S203" s="54"/>
      <c r="T203" s="54"/>
      <c r="U203" s="54"/>
      <c r="V203" s="54"/>
      <c r="W203" s="54"/>
      <c r="X203" s="54"/>
      <c r="Y203" s="54"/>
      <c r="Z203" s="54"/>
      <c r="AA203" s="54"/>
      <c r="AB203" s="54"/>
      <c r="AC203" s="54"/>
      <c r="AD203" s="54"/>
      <c r="AE203" s="35"/>
      <c r="AF203" s="35"/>
      <c r="AG203" s="54"/>
      <c r="AH203" s="54"/>
      <c r="AI203" s="54"/>
      <c r="AJ203" s="54"/>
      <c r="AK203" s="54"/>
      <c r="AL203" s="54"/>
      <c r="AM203" s="54"/>
      <c r="AN203" s="47"/>
      <c r="AO203" s="47"/>
      <c r="AP203" s="47"/>
      <c r="AQ203" s="47"/>
      <c r="AR203" s="54"/>
      <c r="AS203" s="47"/>
      <c r="AT203" s="47"/>
      <c r="AU203" s="54"/>
      <c r="AV203" s="47"/>
      <c r="AW203" s="47"/>
      <c r="AX203" s="54"/>
      <c r="AY203" s="47"/>
    </row>
    <row r="204" spans="1:51" hidden="1" x14ac:dyDescent="0.2">
      <c r="AE204" s="102"/>
      <c r="AF204" s="102"/>
    </row>
    <row r="205" spans="1:51" hidden="1" x14ac:dyDescent="0.2">
      <c r="AE205" s="102"/>
      <c r="AF205" s="102"/>
    </row>
    <row r="206" spans="1:51" hidden="1" x14ac:dyDescent="0.2">
      <c r="AE206" s="102"/>
      <c r="AF206" s="102"/>
    </row>
    <row r="207" spans="1:51" hidden="1" x14ac:dyDescent="0.2">
      <c r="AE207" s="102"/>
      <c r="AF207" s="102"/>
    </row>
    <row r="208" spans="1:51" hidden="1" x14ac:dyDescent="0.2">
      <c r="AE208" s="102"/>
      <c r="AF208" s="102"/>
    </row>
    <row r="209" spans="31:32" hidden="1" x14ac:dyDescent="0.2">
      <c r="AE209" s="102"/>
      <c r="AF209" s="102"/>
    </row>
    <row r="210" spans="31:32" hidden="1" x14ac:dyDescent="0.2">
      <c r="AE210" s="102"/>
      <c r="AF210" s="102"/>
    </row>
    <row r="211" spans="31:32" hidden="1" x14ac:dyDescent="0.2">
      <c r="AE211" s="102"/>
      <c r="AF211" s="102"/>
    </row>
    <row r="212" spans="31:32" hidden="1" x14ac:dyDescent="0.2">
      <c r="AE212" s="102"/>
      <c r="AF212" s="102"/>
    </row>
    <row r="213" spans="31:32" hidden="1" x14ac:dyDescent="0.2">
      <c r="AE213" s="102"/>
      <c r="AF213" s="102"/>
    </row>
    <row r="214" spans="31:32" hidden="1" x14ac:dyDescent="0.2">
      <c r="AE214" s="102"/>
      <c r="AF214" s="102"/>
    </row>
    <row r="215" spans="31:32" hidden="1" x14ac:dyDescent="0.2">
      <c r="AE215" s="102"/>
      <c r="AF215" s="102"/>
    </row>
    <row r="216" spans="31:32" hidden="1" x14ac:dyDescent="0.2">
      <c r="AE216" s="102"/>
      <c r="AF216" s="102"/>
    </row>
    <row r="217" spans="31:32" hidden="1" x14ac:dyDescent="0.2">
      <c r="AE217" s="102"/>
      <c r="AF217" s="102"/>
    </row>
    <row r="218" spans="31:32" hidden="1" x14ac:dyDescent="0.2">
      <c r="AE218" s="102"/>
      <c r="AF218" s="102"/>
    </row>
    <row r="219" spans="31:32" hidden="1" x14ac:dyDescent="0.2">
      <c r="AE219" s="102"/>
      <c r="AF219" s="102"/>
    </row>
    <row r="220" spans="31:32" hidden="1" x14ac:dyDescent="0.2">
      <c r="AE220" s="102"/>
      <c r="AF220" s="102"/>
    </row>
    <row r="221" spans="31:32" hidden="1" x14ac:dyDescent="0.2">
      <c r="AE221" s="102"/>
      <c r="AF221" s="102"/>
    </row>
    <row r="222" spans="31:32" hidden="1" x14ac:dyDescent="0.2">
      <c r="AE222" s="102"/>
      <c r="AF222" s="102"/>
    </row>
    <row r="223" spans="31:32" hidden="1" x14ac:dyDescent="0.2">
      <c r="AE223" s="102"/>
      <c r="AF223" s="102"/>
    </row>
    <row r="224" spans="31:32" hidden="1" x14ac:dyDescent="0.2">
      <c r="AE224" s="102"/>
      <c r="AF224" s="102"/>
    </row>
    <row r="225" spans="31:32" hidden="1" x14ac:dyDescent="0.2">
      <c r="AE225" s="102"/>
      <c r="AF225" s="102"/>
    </row>
    <row r="226" spans="31:32" hidden="1" x14ac:dyDescent="0.2">
      <c r="AE226" s="102"/>
      <c r="AF226" s="102"/>
    </row>
    <row r="227" spans="31:32" hidden="1" x14ac:dyDescent="0.2">
      <c r="AE227" s="102"/>
      <c r="AF227" s="102"/>
    </row>
    <row r="228" spans="31:32" hidden="1" x14ac:dyDescent="0.2">
      <c r="AE228" s="102"/>
      <c r="AF228" s="102"/>
    </row>
    <row r="229" spans="31:32" hidden="1" x14ac:dyDescent="0.2">
      <c r="AE229" s="102"/>
      <c r="AF229" s="102"/>
    </row>
    <row r="230" spans="31:32" hidden="1" x14ac:dyDescent="0.2">
      <c r="AE230" s="102"/>
      <c r="AF230" s="102"/>
    </row>
    <row r="231" spans="31:32" hidden="1" x14ac:dyDescent="0.2">
      <c r="AE231" s="102"/>
      <c r="AF231" s="102"/>
    </row>
    <row r="232" spans="31:32" hidden="1" x14ac:dyDescent="0.2">
      <c r="AE232" s="102"/>
      <c r="AF232" s="102"/>
    </row>
    <row r="233" spans="31:32" hidden="1" x14ac:dyDescent="0.2">
      <c r="AE233" s="102"/>
      <c r="AF233" s="102"/>
    </row>
    <row r="234" spans="31:32" hidden="1" x14ac:dyDescent="0.2">
      <c r="AE234" s="102"/>
      <c r="AF234" s="102"/>
    </row>
    <row r="235" spans="31:32" hidden="1" x14ac:dyDescent="0.2">
      <c r="AE235" s="102"/>
      <c r="AF235" s="102"/>
    </row>
    <row r="236" spans="31:32" hidden="1" x14ac:dyDescent="0.2">
      <c r="AE236" s="102"/>
      <c r="AF236" s="102"/>
    </row>
    <row r="237" spans="31:32" hidden="1" x14ac:dyDescent="0.2">
      <c r="AE237" s="102"/>
      <c r="AF237" s="102"/>
    </row>
    <row r="238" spans="31:32" hidden="1" x14ac:dyDescent="0.2">
      <c r="AE238" s="102"/>
      <c r="AF238" s="102"/>
    </row>
    <row r="239" spans="31:32" hidden="1" x14ac:dyDescent="0.2">
      <c r="AE239" s="102"/>
      <c r="AF239" s="102"/>
    </row>
    <row r="240" spans="31:32" hidden="1" x14ac:dyDescent="0.2">
      <c r="AE240" s="102"/>
      <c r="AF240" s="102"/>
    </row>
    <row r="241" spans="31:32" hidden="1" x14ac:dyDescent="0.2">
      <c r="AE241" s="102"/>
      <c r="AF241" s="102"/>
    </row>
    <row r="242" spans="31:32" hidden="1" x14ac:dyDescent="0.2">
      <c r="AE242" s="102"/>
      <c r="AF242" s="102"/>
    </row>
    <row r="243" spans="31:32" hidden="1" x14ac:dyDescent="0.2">
      <c r="AE243" s="102"/>
      <c r="AF243" s="102"/>
    </row>
    <row r="244" spans="31:32" hidden="1" x14ac:dyDescent="0.2">
      <c r="AE244" s="102"/>
      <c r="AF244" s="102"/>
    </row>
    <row r="245" spans="31:32" hidden="1" x14ac:dyDescent="0.2">
      <c r="AE245" s="102"/>
      <c r="AF245" s="102"/>
    </row>
    <row r="246" spans="31:32" hidden="1" x14ac:dyDescent="0.2">
      <c r="AE246" s="102"/>
      <c r="AF246" s="102"/>
    </row>
    <row r="247" spans="31:32" hidden="1" x14ac:dyDescent="0.2">
      <c r="AE247" s="102"/>
      <c r="AF247" s="102"/>
    </row>
    <row r="248" spans="31:32" hidden="1" x14ac:dyDescent="0.2">
      <c r="AE248" s="102"/>
      <c r="AF248" s="102"/>
    </row>
    <row r="249" spans="31:32" hidden="1" x14ac:dyDescent="0.2">
      <c r="AE249" s="102"/>
      <c r="AF249" s="102"/>
    </row>
    <row r="250" spans="31:32" hidden="1" x14ac:dyDescent="0.2">
      <c r="AE250" s="102"/>
      <c r="AF250" s="102"/>
    </row>
    <row r="251" spans="31:32" hidden="1" x14ac:dyDescent="0.2">
      <c r="AE251" s="102"/>
      <c r="AF251" s="102"/>
    </row>
    <row r="252" spans="31:32" hidden="1" x14ac:dyDescent="0.2">
      <c r="AE252" s="102"/>
      <c r="AF252" s="102"/>
    </row>
    <row r="253" spans="31:32" hidden="1" x14ac:dyDescent="0.2">
      <c r="AE253" s="102"/>
      <c r="AF253" s="102"/>
    </row>
    <row r="254" spans="31:32" hidden="1" x14ac:dyDescent="0.2">
      <c r="AE254" s="102"/>
      <c r="AF254" s="102"/>
    </row>
    <row r="255" spans="31:32" hidden="1" x14ac:dyDescent="0.2">
      <c r="AE255" s="102"/>
      <c r="AF255" s="102"/>
    </row>
    <row r="256" spans="31:32" hidden="1" x14ac:dyDescent="0.2">
      <c r="AE256" s="102"/>
      <c r="AF256" s="102"/>
    </row>
    <row r="257" spans="31:32" hidden="1" x14ac:dyDescent="0.2">
      <c r="AE257" s="102"/>
      <c r="AF257" s="102"/>
    </row>
    <row r="258" spans="31:32" hidden="1" x14ac:dyDescent="0.2">
      <c r="AE258" s="102"/>
      <c r="AF258" s="102"/>
    </row>
    <row r="259" spans="31:32" hidden="1" x14ac:dyDescent="0.2">
      <c r="AE259" s="102"/>
      <c r="AF259" s="102"/>
    </row>
    <row r="260" spans="31:32" hidden="1" x14ac:dyDescent="0.2">
      <c r="AE260" s="102"/>
      <c r="AF260" s="102"/>
    </row>
    <row r="261" spans="31:32" hidden="1" x14ac:dyDescent="0.2">
      <c r="AE261" s="102"/>
      <c r="AF261" s="102"/>
    </row>
    <row r="262" spans="31:32" hidden="1" x14ac:dyDescent="0.2">
      <c r="AE262" s="102"/>
      <c r="AF262" s="102"/>
    </row>
    <row r="263" spans="31:32" hidden="1" x14ac:dyDescent="0.2">
      <c r="AE263" s="102"/>
      <c r="AF263" s="102"/>
    </row>
    <row r="264" spans="31:32" hidden="1" x14ac:dyDescent="0.2">
      <c r="AE264" s="102"/>
      <c r="AF264" s="102"/>
    </row>
    <row r="265" spans="31:32" hidden="1" x14ac:dyDescent="0.2">
      <c r="AE265" s="102"/>
      <c r="AF265" s="102"/>
    </row>
    <row r="266" spans="31:32" hidden="1" x14ac:dyDescent="0.2">
      <c r="AE266" s="102"/>
      <c r="AF266" s="102"/>
    </row>
    <row r="267" spans="31:32" hidden="1" x14ac:dyDescent="0.2">
      <c r="AE267" s="102"/>
      <c r="AF267" s="102"/>
    </row>
    <row r="268" spans="31:32" hidden="1" x14ac:dyDescent="0.2">
      <c r="AE268" s="102"/>
      <c r="AF268" s="102"/>
    </row>
    <row r="269" spans="31:32" hidden="1" x14ac:dyDescent="0.2">
      <c r="AE269" s="102"/>
      <c r="AF269" s="102"/>
    </row>
    <row r="270" spans="31:32" hidden="1" x14ac:dyDescent="0.2">
      <c r="AE270" s="102"/>
      <c r="AF270" s="102"/>
    </row>
    <row r="271" spans="31:32" hidden="1" x14ac:dyDescent="0.2">
      <c r="AE271" s="102"/>
      <c r="AF271" s="102"/>
    </row>
    <row r="272" spans="31:32" hidden="1" x14ac:dyDescent="0.2">
      <c r="AE272" s="102"/>
      <c r="AF272" s="102"/>
    </row>
    <row r="273" spans="31:32" hidden="1" x14ac:dyDescent="0.2">
      <c r="AE273" s="102"/>
      <c r="AF273" s="102"/>
    </row>
    <row r="274" spans="31:32" hidden="1" x14ac:dyDescent="0.2">
      <c r="AE274" s="102"/>
      <c r="AF274" s="102"/>
    </row>
    <row r="275" spans="31:32" hidden="1" x14ac:dyDescent="0.2">
      <c r="AE275" s="102"/>
      <c r="AF275" s="102"/>
    </row>
    <row r="276" spans="31:32" hidden="1" x14ac:dyDescent="0.2">
      <c r="AE276" s="102"/>
      <c r="AF276" s="102"/>
    </row>
    <row r="277" spans="31:32" hidden="1" x14ac:dyDescent="0.2">
      <c r="AE277" s="102"/>
      <c r="AF277" s="102"/>
    </row>
    <row r="278" spans="31:32" hidden="1" x14ac:dyDescent="0.2">
      <c r="AE278" s="102"/>
      <c r="AF278" s="102"/>
    </row>
    <row r="279" spans="31:32" hidden="1" x14ac:dyDescent="0.2">
      <c r="AE279" s="102"/>
      <c r="AF279" s="102"/>
    </row>
    <row r="280" spans="31:32" hidden="1" x14ac:dyDescent="0.2">
      <c r="AE280" s="102"/>
      <c r="AF280" s="102"/>
    </row>
    <row r="281" spans="31:32" hidden="1" x14ac:dyDescent="0.2">
      <c r="AE281" s="102"/>
      <c r="AF281" s="102"/>
    </row>
    <row r="282" spans="31:32" hidden="1" x14ac:dyDescent="0.2">
      <c r="AE282" s="102"/>
      <c r="AF282" s="102"/>
    </row>
    <row r="283" spans="31:32" hidden="1" x14ac:dyDescent="0.2">
      <c r="AE283" s="102"/>
      <c r="AF283" s="102"/>
    </row>
    <row r="284" spans="31:32" hidden="1" x14ac:dyDescent="0.2">
      <c r="AE284" s="102"/>
      <c r="AF284" s="102"/>
    </row>
    <row r="285" spans="31:32" hidden="1" x14ac:dyDescent="0.2">
      <c r="AE285" s="102"/>
      <c r="AF285" s="102"/>
    </row>
    <row r="286" spans="31:32" hidden="1" x14ac:dyDescent="0.2">
      <c r="AE286" s="102"/>
      <c r="AF286" s="102"/>
    </row>
    <row r="287" spans="31:32" hidden="1" x14ac:dyDescent="0.2">
      <c r="AE287" s="102"/>
      <c r="AF287" s="102"/>
    </row>
    <row r="288" spans="31:32" hidden="1" x14ac:dyDescent="0.2">
      <c r="AE288" s="102"/>
      <c r="AF288" s="102"/>
    </row>
    <row r="289" spans="31:32" hidden="1" x14ac:dyDescent="0.2">
      <c r="AE289" s="102"/>
      <c r="AF289" s="102"/>
    </row>
    <row r="290" spans="31:32" hidden="1" x14ac:dyDescent="0.2">
      <c r="AE290" s="102"/>
      <c r="AF290" s="102"/>
    </row>
    <row r="291" spans="31:32" hidden="1" x14ac:dyDescent="0.2">
      <c r="AE291" s="102"/>
      <c r="AF291" s="102"/>
    </row>
    <row r="292" spans="31:32" hidden="1" x14ac:dyDescent="0.2">
      <c r="AE292" s="102"/>
      <c r="AF292" s="102"/>
    </row>
    <row r="293" spans="31:32" hidden="1" x14ac:dyDescent="0.2">
      <c r="AE293" s="102"/>
      <c r="AF293" s="102"/>
    </row>
    <row r="294" spans="31:32" hidden="1" x14ac:dyDescent="0.2">
      <c r="AE294" s="102"/>
      <c r="AF294" s="102"/>
    </row>
    <row r="295" spans="31:32" hidden="1" x14ac:dyDescent="0.2">
      <c r="AE295" s="102"/>
      <c r="AF295" s="102"/>
    </row>
    <row r="296" spans="31:32" hidden="1" x14ac:dyDescent="0.2">
      <c r="AE296" s="102"/>
      <c r="AF296" s="102"/>
    </row>
    <row r="297" spans="31:32" hidden="1" x14ac:dyDescent="0.2">
      <c r="AE297" s="102"/>
      <c r="AF297" s="102"/>
    </row>
    <row r="298" spans="31:32" hidden="1" x14ac:dyDescent="0.2">
      <c r="AE298" s="102"/>
      <c r="AF298" s="102"/>
    </row>
    <row r="299" spans="31:32" hidden="1" x14ac:dyDescent="0.2">
      <c r="AE299" s="102"/>
      <c r="AF299" s="102"/>
    </row>
    <row r="300" spans="31:32" hidden="1" x14ac:dyDescent="0.2">
      <c r="AE300" s="102"/>
      <c r="AF300" s="102"/>
    </row>
    <row r="301" spans="31:32" hidden="1" x14ac:dyDescent="0.2">
      <c r="AE301" s="102"/>
      <c r="AF301" s="102"/>
    </row>
    <row r="302" spans="31:32" hidden="1" x14ac:dyDescent="0.2">
      <c r="AE302" s="102"/>
      <c r="AF302" s="102"/>
    </row>
    <row r="303" spans="31:32" hidden="1" x14ac:dyDescent="0.2">
      <c r="AE303" s="102"/>
      <c r="AF303" s="102"/>
    </row>
    <row r="304" spans="31:32" hidden="1" x14ac:dyDescent="0.2">
      <c r="AE304" s="102"/>
      <c r="AF304" s="102"/>
    </row>
    <row r="305" spans="31:32" hidden="1" x14ac:dyDescent="0.2">
      <c r="AE305" s="102"/>
      <c r="AF305" s="102"/>
    </row>
    <row r="306" spans="31:32" hidden="1" x14ac:dyDescent="0.2">
      <c r="AE306" s="102"/>
      <c r="AF306" s="102"/>
    </row>
    <row r="307" spans="31:32" hidden="1" x14ac:dyDescent="0.2">
      <c r="AE307" s="102"/>
      <c r="AF307" s="102"/>
    </row>
    <row r="308" spans="31:32" hidden="1" x14ac:dyDescent="0.2">
      <c r="AE308" s="102"/>
      <c r="AF308" s="102"/>
    </row>
    <row r="309" spans="31:32" hidden="1" x14ac:dyDescent="0.2">
      <c r="AE309" s="102"/>
      <c r="AF309" s="102"/>
    </row>
    <row r="310" spans="31:32" hidden="1" x14ac:dyDescent="0.2">
      <c r="AE310" s="102"/>
      <c r="AF310" s="102"/>
    </row>
    <row r="311" spans="31:32" hidden="1" x14ac:dyDescent="0.2">
      <c r="AE311" s="102"/>
      <c r="AF311" s="102"/>
    </row>
    <row r="312" spans="31:32" hidden="1" x14ac:dyDescent="0.2">
      <c r="AE312" s="102"/>
      <c r="AF312" s="102"/>
    </row>
    <row r="313" spans="31:32" hidden="1" x14ac:dyDescent="0.2">
      <c r="AE313" s="102"/>
      <c r="AF313" s="102"/>
    </row>
    <row r="314" spans="31:32" hidden="1" x14ac:dyDescent="0.2">
      <c r="AE314" s="102"/>
      <c r="AF314" s="102"/>
    </row>
    <row r="315" spans="31:32" hidden="1" x14ac:dyDescent="0.2">
      <c r="AE315" s="102"/>
      <c r="AF315" s="102"/>
    </row>
    <row r="316" spans="31:32" hidden="1" x14ac:dyDescent="0.2">
      <c r="AE316" s="102"/>
      <c r="AF316" s="102"/>
    </row>
    <row r="317" spans="31:32" hidden="1" x14ac:dyDescent="0.2">
      <c r="AE317" s="102"/>
      <c r="AF317" s="102"/>
    </row>
    <row r="318" spans="31:32" hidden="1" x14ac:dyDescent="0.2">
      <c r="AE318" s="102"/>
      <c r="AF318" s="102"/>
    </row>
    <row r="319" spans="31:32" hidden="1" x14ac:dyDescent="0.2">
      <c r="AE319" s="102"/>
      <c r="AF319" s="102"/>
    </row>
    <row r="320" spans="31:32" hidden="1" x14ac:dyDescent="0.2">
      <c r="AE320" s="102"/>
      <c r="AF320" s="102"/>
    </row>
    <row r="321" spans="31:32" hidden="1" x14ac:dyDescent="0.2">
      <c r="AE321" s="102"/>
      <c r="AF321" s="102"/>
    </row>
    <row r="322" spans="31:32" hidden="1" x14ac:dyDescent="0.2">
      <c r="AE322" s="102"/>
      <c r="AF322" s="102"/>
    </row>
    <row r="323" spans="31:32" hidden="1" x14ac:dyDescent="0.2">
      <c r="AE323" s="102"/>
      <c r="AF323" s="102"/>
    </row>
    <row r="324" spans="31:32" hidden="1" x14ac:dyDescent="0.2">
      <c r="AE324" s="102"/>
      <c r="AF324" s="102"/>
    </row>
    <row r="325" spans="31:32" hidden="1" x14ac:dyDescent="0.2">
      <c r="AE325" s="102"/>
      <c r="AF325" s="102"/>
    </row>
    <row r="326" spans="31:32" hidden="1" x14ac:dyDescent="0.2">
      <c r="AE326" s="102"/>
      <c r="AF326" s="102"/>
    </row>
    <row r="327" spans="31:32" hidden="1" x14ac:dyDescent="0.2">
      <c r="AE327" s="102"/>
      <c r="AF327" s="102"/>
    </row>
    <row r="328" spans="31:32" hidden="1" x14ac:dyDescent="0.2">
      <c r="AE328" s="102"/>
      <c r="AF328" s="102"/>
    </row>
    <row r="329" spans="31:32" hidden="1" x14ac:dyDescent="0.2">
      <c r="AE329" s="102"/>
      <c r="AF329" s="102"/>
    </row>
    <row r="330" spans="31:32" hidden="1" x14ac:dyDescent="0.2">
      <c r="AE330" s="102"/>
      <c r="AF330" s="102"/>
    </row>
    <row r="331" spans="31:32" hidden="1" x14ac:dyDescent="0.2">
      <c r="AE331" s="102"/>
      <c r="AF331" s="102"/>
    </row>
    <row r="332" spans="31:32" hidden="1" x14ac:dyDescent="0.2">
      <c r="AE332" s="102"/>
      <c r="AF332" s="102"/>
    </row>
    <row r="333" spans="31:32" hidden="1" x14ac:dyDescent="0.2">
      <c r="AE333" s="102"/>
      <c r="AF333" s="102"/>
    </row>
    <row r="334" spans="31:32" hidden="1" x14ac:dyDescent="0.2">
      <c r="AE334" s="102"/>
      <c r="AF334" s="102"/>
    </row>
    <row r="335" spans="31:32" hidden="1" x14ac:dyDescent="0.2">
      <c r="AE335" s="102"/>
      <c r="AF335" s="102"/>
    </row>
    <row r="336" spans="31:32" hidden="1" x14ac:dyDescent="0.2">
      <c r="AE336" s="102"/>
      <c r="AF336" s="102"/>
    </row>
    <row r="337" spans="31:32" hidden="1" x14ac:dyDescent="0.2">
      <c r="AE337" s="102"/>
      <c r="AF337" s="102"/>
    </row>
    <row r="338" spans="31:32" hidden="1" x14ac:dyDescent="0.2">
      <c r="AE338" s="102"/>
      <c r="AF338" s="102"/>
    </row>
    <row r="339" spans="31:32" hidden="1" x14ac:dyDescent="0.2">
      <c r="AE339" s="102"/>
      <c r="AF339" s="102"/>
    </row>
    <row r="340" spans="31:32" hidden="1" x14ac:dyDescent="0.2">
      <c r="AE340" s="102"/>
      <c r="AF340" s="102"/>
    </row>
    <row r="341" spans="31:32" hidden="1" x14ac:dyDescent="0.2">
      <c r="AE341" s="102"/>
      <c r="AF341" s="102"/>
    </row>
    <row r="342" spans="31:32" hidden="1" x14ac:dyDescent="0.2">
      <c r="AE342" s="102"/>
      <c r="AF342" s="102"/>
    </row>
    <row r="343" spans="31:32" hidden="1" x14ac:dyDescent="0.2">
      <c r="AE343" s="102"/>
      <c r="AF343" s="102"/>
    </row>
    <row r="344" spans="31:32" hidden="1" x14ac:dyDescent="0.2">
      <c r="AE344" s="102"/>
      <c r="AF344" s="102"/>
    </row>
    <row r="345" spans="31:32" hidden="1" x14ac:dyDescent="0.2">
      <c r="AE345" s="102"/>
      <c r="AF345" s="102"/>
    </row>
    <row r="346" spans="31:32" hidden="1" x14ac:dyDescent="0.2">
      <c r="AE346" s="102"/>
      <c r="AF346" s="102"/>
    </row>
    <row r="347" spans="31:32" hidden="1" x14ac:dyDescent="0.2">
      <c r="AE347" s="102"/>
      <c r="AF347" s="102"/>
    </row>
    <row r="348" spans="31:32" hidden="1" x14ac:dyDescent="0.2">
      <c r="AE348" s="102"/>
      <c r="AF348" s="102"/>
    </row>
    <row r="349" spans="31:32" hidden="1" x14ac:dyDescent="0.2">
      <c r="AE349" s="102"/>
      <c r="AF349" s="102"/>
    </row>
    <row r="350" spans="31:32" hidden="1" x14ac:dyDescent="0.2">
      <c r="AE350" s="102"/>
      <c r="AF350" s="102"/>
    </row>
    <row r="351" spans="31:32" hidden="1" x14ac:dyDescent="0.2">
      <c r="AE351" s="102"/>
      <c r="AF351" s="102"/>
    </row>
    <row r="352" spans="31:32" hidden="1" x14ac:dyDescent="0.2">
      <c r="AE352" s="102"/>
      <c r="AF352" s="102"/>
    </row>
    <row r="353" spans="31:32" hidden="1" x14ac:dyDescent="0.2">
      <c r="AE353" s="102"/>
      <c r="AF353" s="102"/>
    </row>
    <row r="354" spans="31:32" hidden="1" x14ac:dyDescent="0.2">
      <c r="AE354" s="102"/>
      <c r="AF354" s="102"/>
    </row>
    <row r="355" spans="31:32" hidden="1" x14ac:dyDescent="0.2">
      <c r="AE355" s="102"/>
      <c r="AF355" s="102"/>
    </row>
    <row r="356" spans="31:32" hidden="1" x14ac:dyDescent="0.2">
      <c r="AE356" s="102"/>
      <c r="AF356" s="102"/>
    </row>
    <row r="357" spans="31:32" hidden="1" x14ac:dyDescent="0.2">
      <c r="AE357" s="102"/>
      <c r="AF357" s="102"/>
    </row>
    <row r="358" spans="31:32" hidden="1" x14ac:dyDescent="0.2">
      <c r="AE358" s="102"/>
      <c r="AF358" s="102"/>
    </row>
    <row r="359" spans="31:32" hidden="1" x14ac:dyDescent="0.2">
      <c r="AE359" s="102"/>
      <c r="AF359" s="102"/>
    </row>
    <row r="360" spans="31:32" hidden="1" x14ac:dyDescent="0.2">
      <c r="AE360" s="102"/>
      <c r="AF360" s="102"/>
    </row>
    <row r="361" spans="31:32" hidden="1" x14ac:dyDescent="0.2">
      <c r="AE361" s="102"/>
      <c r="AF361" s="102"/>
    </row>
    <row r="362" spans="31:32" hidden="1" x14ac:dyDescent="0.2">
      <c r="AE362" s="102"/>
      <c r="AF362" s="102"/>
    </row>
    <row r="363" spans="31:32" hidden="1" x14ac:dyDescent="0.2">
      <c r="AE363" s="102"/>
      <c r="AF363" s="102"/>
    </row>
    <row r="364" spans="31:32" hidden="1" x14ac:dyDescent="0.2">
      <c r="AE364" s="102"/>
      <c r="AF364" s="102"/>
    </row>
    <row r="365" spans="31:32" hidden="1" x14ac:dyDescent="0.2">
      <c r="AE365" s="102"/>
      <c r="AF365" s="102"/>
    </row>
    <row r="366" spans="31:32" hidden="1" x14ac:dyDescent="0.2">
      <c r="AE366" s="102"/>
      <c r="AF366" s="102"/>
    </row>
    <row r="367" spans="31:32" hidden="1" x14ac:dyDescent="0.2">
      <c r="AE367" s="102"/>
      <c r="AF367" s="102"/>
    </row>
    <row r="368" spans="31:32" hidden="1" x14ac:dyDescent="0.2">
      <c r="AE368" s="102"/>
      <c r="AF368" s="102"/>
    </row>
    <row r="369" spans="1:51" hidden="1" x14ac:dyDescent="0.2">
      <c r="AE369" s="102"/>
      <c r="AF369" s="102"/>
    </row>
    <row r="370" spans="1:51" hidden="1" x14ac:dyDescent="0.2">
      <c r="AE370" s="102"/>
      <c r="AF370" s="102"/>
    </row>
    <row r="371" spans="1:51" hidden="1" x14ac:dyDescent="0.2">
      <c r="AE371" s="102"/>
      <c r="AF371" s="102"/>
    </row>
    <row r="372" spans="1:51" hidden="1" x14ac:dyDescent="0.2">
      <c r="AE372" s="102"/>
      <c r="AF372" s="102"/>
    </row>
    <row r="373" spans="1:51" hidden="1" x14ac:dyDescent="0.2">
      <c r="AE373" s="102"/>
      <c r="AF373" s="102"/>
    </row>
    <row r="374" spans="1:51" s="64" customFormat="1" ht="23.25" hidden="1" customHeight="1" x14ac:dyDescent="0.2">
      <c r="A374" s="44"/>
      <c r="B374" s="44"/>
      <c r="C374" s="53"/>
      <c r="D374" s="252"/>
      <c r="E374" s="252"/>
      <c r="F374" s="252"/>
      <c r="G374" s="252"/>
      <c r="H374" s="252"/>
      <c r="I374" s="252"/>
      <c r="J374" s="252"/>
      <c r="K374" s="103"/>
      <c r="L374" s="103"/>
      <c r="M374" s="103"/>
      <c r="N374" s="420" t="s">
        <v>108</v>
      </c>
      <c r="O374" s="420"/>
      <c r="P374" s="104" t="e">
        <f>#REF!+#REF!+#REF!+#REF!+#REF!+#REF!+#REF!+#REF!+#REF!+#REF!+#REF!+#REF!+#REF!+#REF!+#REF!+#REF!+#REF!+#REF!+P18+#REF!+#REF!+#REF!+#REF!</f>
        <v>#REF!</v>
      </c>
      <c r="Q374" s="252"/>
      <c r="R374" s="252"/>
      <c r="S374" s="252"/>
      <c r="T374" s="252"/>
      <c r="U374" s="252"/>
      <c r="V374" s="252"/>
      <c r="W374" s="252"/>
      <c r="X374" s="252"/>
      <c r="Y374" s="252"/>
      <c r="Z374" s="252"/>
      <c r="AA374" s="252"/>
      <c r="AB374" s="252"/>
      <c r="AC374" s="252"/>
      <c r="AD374" s="252"/>
      <c r="AE374" s="105"/>
      <c r="AF374" s="105"/>
      <c r="AG374" s="106"/>
      <c r="AH374" s="106"/>
      <c r="AI374" s="106"/>
      <c r="AJ374" s="106"/>
      <c r="AK374" s="106"/>
      <c r="AL374" s="106"/>
      <c r="AM374" s="106"/>
      <c r="AN374" s="106"/>
      <c r="AO374" s="106"/>
      <c r="AP374" s="106"/>
      <c r="AQ374" s="106"/>
      <c r="AR374" s="106"/>
      <c r="AS374" s="106"/>
      <c r="AT374" s="106"/>
      <c r="AU374" s="106"/>
      <c r="AV374" s="106"/>
      <c r="AW374" s="106"/>
      <c r="AX374" s="106"/>
      <c r="AY374" s="106"/>
    </row>
    <row r="375" spans="1:51" s="64" customFormat="1" ht="23.25" hidden="1" customHeight="1" x14ac:dyDescent="0.2">
      <c r="A375" s="44"/>
      <c r="B375" s="44"/>
      <c r="C375" s="53"/>
      <c r="D375" s="252"/>
      <c r="E375" s="252"/>
      <c r="F375" s="252"/>
      <c r="G375" s="252"/>
      <c r="H375" s="252"/>
      <c r="I375" s="252"/>
      <c r="J375" s="252"/>
      <c r="K375" s="103"/>
      <c r="M375" s="103"/>
      <c r="O375" s="64" t="s">
        <v>302</v>
      </c>
      <c r="P375" s="104" t="e">
        <f>#REF!+#REF!+#REF!+#REF!+#REF!+#REF!+#REF!+#REF!+#REF!+#REF!+#REF!+#REF!+#REF!+#REF!+#REF!+#REF!+#REF!+#REF!+#REF!+#REF!+#REF!+#REF!+#REF!</f>
        <v>#REF!</v>
      </c>
      <c r="Q375" s="252"/>
      <c r="R375" s="252"/>
      <c r="S375" s="252"/>
      <c r="T375" s="252"/>
      <c r="U375" s="252"/>
      <c r="V375" s="252"/>
      <c r="W375" s="252"/>
      <c r="X375" s="252"/>
      <c r="Y375" s="252"/>
      <c r="Z375" s="252"/>
      <c r="AA375" s="252"/>
      <c r="AB375" s="252"/>
      <c r="AC375" s="252"/>
      <c r="AD375" s="252"/>
      <c r="AE375" s="105"/>
      <c r="AF375" s="105"/>
      <c r="AG375" s="106"/>
      <c r="AH375" s="106"/>
      <c r="AI375" s="106"/>
      <c r="AJ375" s="106"/>
      <c r="AK375" s="106"/>
      <c r="AL375" s="106"/>
      <c r="AM375" s="106"/>
      <c r="AN375" s="106"/>
      <c r="AO375" s="106"/>
      <c r="AP375" s="106"/>
      <c r="AQ375" s="106"/>
      <c r="AR375" s="106"/>
      <c r="AS375" s="106"/>
      <c r="AT375" s="106"/>
      <c r="AU375" s="106"/>
      <c r="AV375" s="106"/>
      <c r="AW375" s="106"/>
      <c r="AX375" s="106"/>
      <c r="AY375" s="106"/>
    </row>
    <row r="376" spans="1:51" s="64" customFormat="1" ht="23.25" hidden="1" customHeight="1" x14ac:dyDescent="0.2">
      <c r="A376" s="37" t="s">
        <v>180</v>
      </c>
      <c r="B376" s="37"/>
      <c r="C376" s="53"/>
      <c r="D376" s="252"/>
      <c r="E376" s="252"/>
      <c r="F376" s="252"/>
      <c r="G376" s="252"/>
      <c r="H376" s="252"/>
      <c r="I376" s="252"/>
      <c r="J376" s="252"/>
      <c r="K376" s="103"/>
      <c r="M376" s="103"/>
      <c r="P376" s="104"/>
      <c r="Q376" s="252"/>
      <c r="R376" s="252"/>
      <c r="S376" s="252"/>
      <c r="T376" s="252"/>
      <c r="U376" s="252"/>
      <c r="V376" s="252"/>
      <c r="W376" s="252"/>
      <c r="X376" s="252"/>
      <c r="Y376" s="252"/>
      <c r="Z376" s="252"/>
      <c r="AA376" s="252"/>
      <c r="AB376" s="252"/>
      <c r="AC376" s="252"/>
      <c r="AD376" s="252"/>
      <c r="AE376" s="105"/>
      <c r="AF376" s="105"/>
      <c r="AG376" s="106"/>
      <c r="AH376" s="106"/>
      <c r="AI376" s="106"/>
      <c r="AJ376" s="106"/>
      <c r="AK376" s="106"/>
      <c r="AL376" s="106"/>
      <c r="AM376" s="106"/>
      <c r="AN376" s="106"/>
      <c r="AO376" s="106"/>
      <c r="AP376" s="106"/>
      <c r="AQ376" s="106"/>
      <c r="AR376" s="106"/>
      <c r="AS376" s="106"/>
      <c r="AT376" s="106"/>
      <c r="AU376" s="106"/>
      <c r="AV376" s="106"/>
      <c r="AW376" s="106"/>
      <c r="AX376" s="106"/>
      <c r="AY376" s="106"/>
    </row>
    <row r="377" spans="1:51" s="64" customFormat="1" ht="23.25" hidden="1" customHeight="1" x14ac:dyDescent="0.2">
      <c r="A377" s="37" t="s">
        <v>181</v>
      </c>
      <c r="B377" s="37"/>
      <c r="C377" s="53"/>
      <c r="D377" s="252"/>
      <c r="E377" s="252"/>
      <c r="F377" s="252"/>
      <c r="G377" s="252"/>
      <c r="H377" s="252"/>
      <c r="I377" s="252"/>
      <c r="J377" s="252"/>
      <c r="K377" s="103"/>
      <c r="M377" s="103"/>
      <c r="P377" s="104"/>
      <c r="Q377" s="252"/>
      <c r="R377" s="252"/>
      <c r="S377" s="252"/>
      <c r="T377" s="252"/>
      <c r="U377" s="252"/>
      <c r="V377" s="252"/>
      <c r="W377" s="252"/>
      <c r="X377" s="252"/>
      <c r="Y377" s="252"/>
      <c r="Z377" s="252"/>
      <c r="AA377" s="252"/>
      <c r="AB377" s="252"/>
      <c r="AC377" s="252"/>
      <c r="AD377" s="252"/>
      <c r="AE377" s="105"/>
      <c r="AF377" s="105"/>
      <c r="AG377" s="106"/>
      <c r="AH377" s="106"/>
      <c r="AI377" s="106"/>
      <c r="AJ377" s="106"/>
      <c r="AK377" s="106"/>
      <c r="AL377" s="106"/>
      <c r="AM377" s="106"/>
      <c r="AN377" s="106"/>
      <c r="AO377" s="106"/>
      <c r="AP377" s="106"/>
      <c r="AQ377" s="106"/>
      <c r="AR377" s="106"/>
      <c r="AS377" s="106"/>
      <c r="AT377" s="106"/>
      <c r="AU377" s="106"/>
      <c r="AV377" s="106"/>
      <c r="AW377" s="106"/>
      <c r="AX377" s="106"/>
      <c r="AY377" s="106"/>
    </row>
    <row r="378" spans="1:51" s="64" customFormat="1" ht="23.25" hidden="1" customHeight="1" x14ac:dyDescent="0.2">
      <c r="A378" s="37" t="s">
        <v>182</v>
      </c>
      <c r="B378" s="37"/>
      <c r="C378" s="53"/>
      <c r="D378" s="252"/>
      <c r="E378" s="252"/>
      <c r="F378" s="252"/>
      <c r="G378" s="252"/>
      <c r="H378" s="252"/>
      <c r="I378" s="252"/>
      <c r="J378" s="252"/>
      <c r="K378" s="103"/>
      <c r="M378" s="103"/>
      <c r="P378" s="104"/>
      <c r="Q378" s="252"/>
      <c r="R378" s="252"/>
      <c r="S378" s="252"/>
      <c r="T378" s="252"/>
      <c r="U378" s="252"/>
      <c r="V378" s="252"/>
      <c r="W378" s="252"/>
      <c r="X378" s="252"/>
      <c r="Y378" s="252"/>
      <c r="Z378" s="252"/>
      <c r="AA378" s="252"/>
      <c r="AB378" s="252"/>
      <c r="AC378" s="252"/>
      <c r="AD378" s="252"/>
      <c r="AE378" s="105"/>
      <c r="AF378" s="105"/>
      <c r="AG378" s="106"/>
      <c r="AH378" s="106"/>
      <c r="AI378" s="106"/>
      <c r="AJ378" s="106"/>
      <c r="AK378" s="106"/>
      <c r="AL378" s="106"/>
      <c r="AM378" s="106"/>
      <c r="AN378" s="106"/>
      <c r="AO378" s="106"/>
      <c r="AP378" s="106"/>
      <c r="AQ378" s="106"/>
      <c r="AR378" s="106"/>
      <c r="AS378" s="106"/>
      <c r="AT378" s="106"/>
      <c r="AU378" s="106"/>
      <c r="AV378" s="106"/>
      <c r="AW378" s="106"/>
      <c r="AX378" s="106"/>
      <c r="AY378" s="106"/>
    </row>
    <row r="379" spans="1:51" s="64" customFormat="1" ht="23.25" hidden="1" customHeight="1" x14ac:dyDescent="0.2">
      <c r="A379" s="37" t="s">
        <v>190</v>
      </c>
      <c r="B379" s="37"/>
      <c r="C379" s="53"/>
      <c r="D379" s="252"/>
      <c r="E379" s="252"/>
      <c r="F379" s="252"/>
      <c r="G379" s="252"/>
      <c r="H379" s="252"/>
      <c r="I379" s="252"/>
      <c r="J379" s="252"/>
      <c r="K379" s="103"/>
      <c r="M379" s="103"/>
      <c r="P379" s="104"/>
      <c r="Q379" s="252"/>
      <c r="R379" s="252"/>
      <c r="S379" s="252"/>
      <c r="T379" s="252"/>
      <c r="U379" s="252"/>
      <c r="V379" s="252"/>
      <c r="W379" s="252"/>
      <c r="X379" s="252"/>
      <c r="Y379" s="252"/>
      <c r="Z379" s="252"/>
      <c r="AA379" s="252"/>
      <c r="AB379" s="252"/>
      <c r="AC379" s="252"/>
      <c r="AD379" s="252"/>
      <c r="AE379" s="105"/>
      <c r="AF379" s="105"/>
      <c r="AG379" s="106"/>
      <c r="AH379" s="106"/>
      <c r="AI379" s="106"/>
      <c r="AJ379" s="106"/>
      <c r="AK379" s="106"/>
      <c r="AL379" s="106"/>
      <c r="AM379" s="106"/>
      <c r="AN379" s="106"/>
      <c r="AO379" s="106"/>
      <c r="AP379" s="106"/>
      <c r="AQ379" s="106"/>
      <c r="AR379" s="106"/>
      <c r="AS379" s="106"/>
      <c r="AT379" s="106"/>
      <c r="AU379" s="106"/>
      <c r="AV379" s="106"/>
      <c r="AW379" s="106"/>
      <c r="AX379" s="106"/>
      <c r="AY379" s="106"/>
    </row>
    <row r="380" spans="1:51" s="64" customFormat="1" ht="23.25" hidden="1" customHeight="1" x14ac:dyDescent="0.2">
      <c r="A380" s="37" t="s">
        <v>183</v>
      </c>
      <c r="B380" s="37"/>
      <c r="C380" s="53"/>
      <c r="D380" s="252"/>
      <c r="E380" s="252"/>
      <c r="F380" s="252"/>
      <c r="G380" s="252"/>
      <c r="H380" s="252"/>
      <c r="I380" s="252"/>
      <c r="J380" s="252"/>
      <c r="K380" s="103"/>
      <c r="M380" s="103"/>
      <c r="P380" s="104"/>
      <c r="Q380" s="252"/>
      <c r="R380" s="252"/>
      <c r="S380" s="252"/>
      <c r="T380" s="252"/>
      <c r="U380" s="252"/>
      <c r="V380" s="252"/>
      <c r="W380" s="252"/>
      <c r="X380" s="252"/>
      <c r="Y380" s="252"/>
      <c r="Z380" s="252"/>
      <c r="AA380" s="252"/>
      <c r="AB380" s="252"/>
      <c r="AC380" s="252"/>
      <c r="AD380" s="252"/>
      <c r="AE380" s="105"/>
      <c r="AF380" s="105"/>
      <c r="AG380" s="106"/>
      <c r="AH380" s="106"/>
      <c r="AI380" s="106"/>
      <c r="AJ380" s="106"/>
      <c r="AK380" s="106"/>
      <c r="AL380" s="106"/>
      <c r="AM380" s="106"/>
      <c r="AN380" s="106"/>
      <c r="AO380" s="106"/>
      <c r="AP380" s="106"/>
      <c r="AQ380" s="106"/>
      <c r="AR380" s="106"/>
      <c r="AS380" s="106"/>
      <c r="AT380" s="106"/>
      <c r="AU380" s="106"/>
      <c r="AV380" s="106"/>
      <c r="AW380" s="106"/>
      <c r="AX380" s="106"/>
      <c r="AY380" s="106"/>
    </row>
    <row r="381" spans="1:51" x14ac:dyDescent="0.2">
      <c r="A381" s="419"/>
      <c r="B381" s="419"/>
      <c r="C381" s="419"/>
      <c r="D381" s="263"/>
      <c r="E381" s="263"/>
      <c r="F381" s="263"/>
      <c r="V381" s="133"/>
      <c r="W381" s="133"/>
      <c r="X381" s="133"/>
      <c r="Y381" s="135"/>
      <c r="Z381" s="135"/>
      <c r="AA381" s="135"/>
      <c r="AB381" s="133"/>
      <c r="AC381" s="133"/>
      <c r="AD381" s="133"/>
      <c r="AE381" s="134"/>
      <c r="AF381" s="102"/>
    </row>
    <row r="382" spans="1:51" ht="45.75" customHeight="1" x14ac:dyDescent="0.2">
      <c r="A382" s="419"/>
      <c r="B382" s="419"/>
      <c r="C382" s="419"/>
      <c r="D382" s="419"/>
      <c r="E382" s="419"/>
      <c r="F382" s="419"/>
      <c r="K382" s="250"/>
      <c r="L382" s="250"/>
      <c r="M382" s="250"/>
      <c r="N382" s="250"/>
      <c r="O382" s="250"/>
      <c r="P382" s="250"/>
      <c r="Q382" s="10"/>
      <c r="S382" s="33"/>
      <c r="V382" s="133"/>
      <c r="W382" s="133"/>
      <c r="X382" s="133"/>
      <c r="Y382" s="135"/>
      <c r="Z382" s="135"/>
      <c r="AA382" s="135"/>
      <c r="AB382" s="133"/>
      <c r="AC382" s="133"/>
      <c r="AD382" s="133"/>
      <c r="AE382" s="136"/>
    </row>
    <row r="383" spans="1:51" x14ac:dyDescent="0.2">
      <c r="V383" s="133"/>
      <c r="W383" s="133"/>
      <c r="X383" s="133"/>
      <c r="Y383" s="133"/>
      <c r="Z383" s="133"/>
      <c r="AA383" s="133"/>
      <c r="AB383" s="133"/>
      <c r="AC383" s="133"/>
      <c r="AD383" s="133"/>
      <c r="AE383" s="136"/>
    </row>
    <row r="384" spans="1:51" x14ac:dyDescent="0.2">
      <c r="P384" s="250"/>
      <c r="V384" s="133"/>
      <c r="W384" s="133"/>
      <c r="X384" s="133"/>
      <c r="Y384" s="133"/>
      <c r="Z384" s="133"/>
      <c r="AA384" s="133"/>
      <c r="AB384" s="133"/>
      <c r="AC384" s="133"/>
      <c r="AD384" s="133"/>
      <c r="AE384" s="136"/>
    </row>
    <row r="385" spans="1:31" x14ac:dyDescent="0.2">
      <c r="V385" s="133"/>
      <c r="W385" s="133"/>
      <c r="X385" s="133"/>
      <c r="Y385" s="133"/>
      <c r="Z385" s="133"/>
      <c r="AA385" s="133"/>
      <c r="AB385" s="133"/>
      <c r="AC385" s="133"/>
      <c r="AD385" s="133"/>
      <c r="AE385" s="136"/>
    </row>
    <row r="386" spans="1:31" x14ac:dyDescent="0.2">
      <c r="V386" s="133"/>
      <c r="W386" s="133"/>
      <c r="X386" s="137"/>
      <c r="Y386" s="137"/>
      <c r="Z386" s="137"/>
      <c r="AA386" s="137"/>
      <c r="AB386" s="137"/>
      <c r="AC386" s="133"/>
      <c r="AD386" s="133"/>
      <c r="AE386" s="136"/>
    </row>
    <row r="387" spans="1:31" x14ac:dyDescent="0.2">
      <c r="V387" s="133"/>
      <c r="W387" s="133"/>
      <c r="X387" s="133"/>
      <c r="Y387" s="133"/>
      <c r="Z387" s="133"/>
      <c r="AA387" s="133"/>
      <c r="AB387" s="133"/>
      <c r="AC387" s="133"/>
      <c r="AD387" s="133"/>
      <c r="AE387" s="136"/>
    </row>
    <row r="388" spans="1:31" x14ac:dyDescent="0.2">
      <c r="V388" s="133"/>
      <c r="W388" s="133"/>
      <c r="X388" s="133"/>
      <c r="Y388" s="133"/>
      <c r="Z388" s="133"/>
      <c r="AA388" s="133"/>
      <c r="AB388" s="133"/>
      <c r="AC388" s="133"/>
      <c r="AD388" s="133"/>
      <c r="AE388" s="136"/>
    </row>
    <row r="389" spans="1:31" x14ac:dyDescent="0.2">
      <c r="A389" s="33"/>
      <c r="B389" s="33"/>
      <c r="V389" s="133"/>
      <c r="W389" s="133"/>
      <c r="X389" s="133"/>
      <c r="Y389" s="137"/>
      <c r="Z389" s="137"/>
      <c r="AA389" s="137"/>
      <c r="AB389" s="137"/>
      <c r="AC389" s="137"/>
      <c r="AD389" s="137"/>
      <c r="AE389" s="138"/>
    </row>
    <row r="390" spans="1:31" x14ac:dyDescent="0.2">
      <c r="A390" s="33"/>
      <c r="B390" s="33"/>
      <c r="V390" s="133"/>
      <c r="W390" s="133"/>
      <c r="X390" s="133"/>
      <c r="Y390" s="133"/>
      <c r="Z390" s="133"/>
      <c r="AA390" s="133"/>
      <c r="AB390" s="133"/>
      <c r="AC390" s="133"/>
      <c r="AD390" s="133"/>
      <c r="AE390" s="136"/>
    </row>
    <row r="391" spans="1:31" x14ac:dyDescent="0.2">
      <c r="A391" s="38"/>
      <c r="B391" s="38"/>
      <c r="V391" s="133"/>
      <c r="W391" s="133"/>
      <c r="X391" s="133"/>
      <c r="Y391" s="133"/>
      <c r="Z391" s="133"/>
      <c r="AA391" s="133"/>
      <c r="AB391" s="133"/>
      <c r="AC391" s="133"/>
      <c r="AD391" s="133"/>
      <c r="AE391" s="136"/>
    </row>
    <row r="392" spans="1:31" x14ac:dyDescent="0.2">
      <c r="A392" s="33"/>
      <c r="B392" s="33"/>
    </row>
    <row r="393" spans="1:31" x14ac:dyDescent="0.2">
      <c r="A393" s="33"/>
      <c r="B393" s="33"/>
    </row>
    <row r="394" spans="1:31" x14ac:dyDescent="0.2">
      <c r="A394" s="33"/>
      <c r="B394" s="33"/>
    </row>
  </sheetData>
  <autoFilter ref="A4:AY380">
    <filterColumn colId="0">
      <filters>
        <filter val="2.1.2.3"/>
        <filter val="2.1.2.3.1"/>
        <filter val="2.1.2.3.10"/>
        <filter val="2.1.2.3.11"/>
        <filter val="2.1.2.3.12"/>
        <filter val="2.1.2.3.13"/>
        <filter val="2.1.2.3.14"/>
        <filter val="2.1.2.3.15"/>
        <filter val="2.1.2.3.16"/>
        <filter val="2.1.2.3.17"/>
        <filter val="2.1.2.3.2"/>
        <filter val="2.1.2.3.3"/>
        <filter val="2.1.2.3.4"/>
        <filter val="2.1.2.3.5"/>
        <filter val="2.1.2.3.6"/>
        <filter val="2.1.2.3.7"/>
        <filter val="2.1.2.3.8"/>
        <filter val="2.1.2.3.9"/>
        <filter val="2.1.3.2"/>
        <filter val="2.1.3.2.1"/>
        <filter val="2.1.3.2.2"/>
        <filter val="2.1.3.2.3"/>
        <filter val="2.1.3.2.4"/>
        <filter val="3.1.1.1"/>
        <filter val="3.1.1.1.1"/>
        <filter val="3.1.1.1.2"/>
        <filter val="3.1.1.1.3"/>
        <filter val="3.1.1.1.4"/>
        <filter val="3.1.1.1.5"/>
        <filter val="3.1.1.1.6"/>
        <filter val="3.1.1.1.7"/>
        <filter val="3.1.1.1.8"/>
      </filters>
    </filterColumn>
  </autoFilter>
  <mergeCells count="10">
    <mergeCell ref="A381:C381"/>
    <mergeCell ref="A382:F382"/>
    <mergeCell ref="N374:O374"/>
    <mergeCell ref="S4:T4"/>
    <mergeCell ref="AN3:AY3"/>
    <mergeCell ref="A3:J3"/>
    <mergeCell ref="K3:P3"/>
    <mergeCell ref="Q3:U3"/>
    <mergeCell ref="AD3:AM3"/>
    <mergeCell ref="V3:AC3"/>
  </mergeCells>
  <phoneticPr fontId="0" type="noConversion"/>
  <pageMargins left="3.937007874015748E-2" right="3.937007874015748E-2" top="0.15748031496062992" bottom="0.15748031496062992" header="0.31496062992125984" footer="0.31496062992125984"/>
  <pageSetup paperSize="9" scale="41" fitToWidth="0" orientation="landscape" r:id="rId1"/>
  <drawing r:id="rId2"/>
  <legacy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apas13">
    <pageSetUpPr fitToPage="1"/>
  </sheetPr>
  <dimension ref="A1:E55"/>
  <sheetViews>
    <sheetView workbookViewId="0">
      <selection sqref="A1:XFD1048576"/>
    </sheetView>
  </sheetViews>
  <sheetFormatPr defaultRowHeight="15.75" x14ac:dyDescent="0.25"/>
  <cols>
    <col min="1" max="1" width="7.28515625" style="154" customWidth="1"/>
    <col min="2" max="2" width="65.28515625" style="154" customWidth="1"/>
    <col min="3" max="5" width="15.85546875" style="154" customWidth="1"/>
    <col min="6" max="16384" width="9.140625" style="154"/>
  </cols>
  <sheetData>
    <row r="1" spans="1:5" x14ac:dyDescent="0.25">
      <c r="A1" s="153" t="s">
        <v>1041</v>
      </c>
    </row>
    <row r="3" spans="1:5" ht="97.5" customHeight="1" x14ac:dyDescent="0.25">
      <c r="A3" s="155" t="s">
        <v>50</v>
      </c>
      <c r="B3" s="155" t="s">
        <v>219</v>
      </c>
      <c r="C3" s="155" t="s">
        <v>438</v>
      </c>
      <c r="D3" s="155" t="s">
        <v>439</v>
      </c>
      <c r="E3" s="155" t="s">
        <v>440</v>
      </c>
    </row>
    <row r="4" spans="1:5" x14ac:dyDescent="0.25">
      <c r="A4" s="155">
        <v>1</v>
      </c>
      <c r="B4" s="155" t="s">
        <v>220</v>
      </c>
      <c r="C4" s="156">
        <f>COUNTIF('Visi duomenys'!$AD$5:$AM$135,'PP Lentelė 7'!A4)</f>
        <v>0</v>
      </c>
      <c r="D4" s="156">
        <f>COUNTIF('Visi duomenys'!$AD$5:$AD$135,'PP Lentelė 7'!A4)</f>
        <v>0</v>
      </c>
      <c r="E4" s="157">
        <f>SUMIF('Visi duomenys'!$AD$5:$AD$135,'PP Lentelė 7'!A4,'Visi duomenys'!$P$5:$P$135)</f>
        <v>0</v>
      </c>
    </row>
    <row r="5" spans="1:5" x14ac:dyDescent="0.25">
      <c r="A5" s="155">
        <v>2</v>
      </c>
      <c r="B5" s="155" t="s">
        <v>1125</v>
      </c>
      <c r="C5" s="156">
        <f>COUNTIF('Visi duomenys'!$AD$5:$AM$135,'PP Lentelė 7'!A5)</f>
        <v>0</v>
      </c>
      <c r="D5" s="156">
        <f>COUNTIF('Visi duomenys'!$AD$5:$AD$135,'PP Lentelė 7'!A5)</f>
        <v>0</v>
      </c>
      <c r="E5" s="157">
        <f>SUMIF('Visi duomenys'!$AD$5:$AD$135,'PP Lentelė 7'!A5,'Visi duomenys'!$P$5:$P$135)</f>
        <v>0</v>
      </c>
    </row>
    <row r="6" spans="1:5" ht="31.5" x14ac:dyDescent="0.25">
      <c r="A6" s="155">
        <v>3</v>
      </c>
      <c r="B6" s="155" t="s">
        <v>1126</v>
      </c>
      <c r="C6" s="156">
        <f>COUNTIF('Visi duomenys'!$AD$5:$AM$135,'PP Lentelė 7'!A6)</f>
        <v>0</v>
      </c>
      <c r="D6" s="156">
        <f>COUNTIF('Visi duomenys'!$AD$5:$AD$135,'PP Lentelė 7'!A6)</f>
        <v>0</v>
      </c>
      <c r="E6" s="157">
        <f>SUMIF('Visi duomenys'!$AD$5:$AD$135,'PP Lentelė 7'!A6,'Visi duomenys'!$P$5:$P$135)</f>
        <v>0</v>
      </c>
    </row>
    <row r="7" spans="1:5" x14ac:dyDescent="0.25">
      <c r="A7" s="155">
        <v>4</v>
      </c>
      <c r="B7" s="155" t="s">
        <v>1127</v>
      </c>
      <c r="C7" s="156">
        <f>COUNTIF('Visi duomenys'!$AD$5:$AM$135,'PP Lentelė 7'!A7)</f>
        <v>0</v>
      </c>
      <c r="D7" s="156">
        <f>COUNTIF('Visi duomenys'!$AD$5:$AD$135,'PP Lentelė 7'!A7)</f>
        <v>0</v>
      </c>
      <c r="E7" s="157">
        <f>SUMIF('Visi duomenys'!$AD$5:$AD$135,'PP Lentelė 7'!A7,'Visi duomenys'!$P$5:$P$135)</f>
        <v>0</v>
      </c>
    </row>
    <row r="8" spans="1:5" ht="31.5" x14ac:dyDescent="0.25">
      <c r="A8" s="155">
        <v>5</v>
      </c>
      <c r="B8" s="155" t="s">
        <v>193</v>
      </c>
      <c r="C8" s="156">
        <f>COUNTIF('Visi duomenys'!$AD$5:$AM$135,'PP Lentelė 7'!A8)</f>
        <v>1</v>
      </c>
      <c r="D8" s="156">
        <f>COUNTIF('Visi duomenys'!$AD$5:$AD$135,'PP Lentelė 7'!A8)</f>
        <v>1</v>
      </c>
      <c r="E8" s="157">
        <f>SUMIF('Visi duomenys'!$AD$5:$AD$135,'PP Lentelė 7'!A8,'Visi duomenys'!$P$5:$P$135)</f>
        <v>2380217.62</v>
      </c>
    </row>
    <row r="9" spans="1:5" ht="31.5" x14ac:dyDescent="0.25">
      <c r="A9" s="155">
        <v>6</v>
      </c>
      <c r="B9" s="155" t="s">
        <v>1128</v>
      </c>
      <c r="C9" s="156">
        <f>COUNTIF('Visi duomenys'!$AD$5:$AM$135,'PP Lentelė 7'!A9)</f>
        <v>7</v>
      </c>
      <c r="D9" s="156">
        <f>COUNTIF('Visi duomenys'!$AD$5:$AD$135,'PP Lentelė 7'!A9)</f>
        <v>4</v>
      </c>
      <c r="E9" s="157">
        <f>SUMIF('Visi duomenys'!$AD$5:$AD$135,'PP Lentelė 7'!A9,'Visi duomenys'!$P$5:$P$135)</f>
        <v>2472799.7200000002</v>
      </c>
    </row>
    <row r="10" spans="1:5" x14ac:dyDescent="0.25">
      <c r="A10" s="155">
        <v>7</v>
      </c>
      <c r="B10" s="155" t="s">
        <v>226</v>
      </c>
      <c r="C10" s="156">
        <f>COUNTIF('Visi duomenys'!$AD$5:$AM$135,'PP Lentelė 7'!A10)</f>
        <v>8</v>
      </c>
      <c r="D10" s="156">
        <f>COUNTIF('Visi duomenys'!$AD$5:$AD$135,'PP Lentelė 7'!A10)</f>
        <v>4</v>
      </c>
      <c r="E10" s="157">
        <f>SUMIF('Visi duomenys'!$AD$5:$AD$135,'PP Lentelė 7'!A10,'Visi duomenys'!$P$5:$P$135)</f>
        <v>2727581</v>
      </c>
    </row>
    <row r="11" spans="1:5" x14ac:dyDescent="0.25">
      <c r="A11" s="155">
        <v>8</v>
      </c>
      <c r="B11" s="155" t="s">
        <v>227</v>
      </c>
      <c r="C11" s="156">
        <f>COUNTIF('Visi duomenys'!$AD$5:$AM$135,'PP Lentelė 7'!A11)</f>
        <v>1</v>
      </c>
      <c r="D11" s="156">
        <f>COUNTIF('Visi duomenys'!$AD$5:$AD$135,'PP Lentelė 7'!A11)</f>
        <v>1</v>
      </c>
      <c r="E11" s="157">
        <f>SUMIF('Visi duomenys'!$AD$5:$AD$135,'PP Lentelė 7'!A11,'Visi duomenys'!$P$5:$P$135)</f>
        <v>1428940.54</v>
      </c>
    </row>
    <row r="12" spans="1:5" x14ac:dyDescent="0.25">
      <c r="A12" s="155">
        <v>9</v>
      </c>
      <c r="B12" s="155" t="s">
        <v>228</v>
      </c>
      <c r="C12" s="156">
        <f>COUNTIF('Visi duomenys'!$AD$5:$AM$135,'PP Lentelė 7'!A12)</f>
        <v>0</v>
      </c>
      <c r="D12" s="156">
        <f>COUNTIF('Visi duomenys'!$AD$5:$AD$135,'PP Lentelė 7'!A12)</f>
        <v>0</v>
      </c>
      <c r="E12" s="157">
        <f>SUMIF('Visi duomenys'!$AD$5:$AD$135,'PP Lentelė 7'!A12,'Visi duomenys'!$P$5:$P$135)</f>
        <v>0</v>
      </c>
    </row>
    <row r="13" spans="1:5" x14ac:dyDescent="0.25">
      <c r="A13" s="155">
        <v>10</v>
      </c>
      <c r="B13" s="155" t="s">
        <v>229</v>
      </c>
      <c r="C13" s="156">
        <f>COUNTIF('Visi duomenys'!$AD$5:$AM$135,'PP Lentelė 7'!A13)</f>
        <v>1</v>
      </c>
      <c r="D13" s="156">
        <f>COUNTIF('Visi duomenys'!$AD$5:$AD$135,'PP Lentelė 7'!A13)</f>
        <v>1</v>
      </c>
      <c r="E13" s="157">
        <f>SUMIF('Visi duomenys'!$AD$5:$AD$135,'PP Lentelė 7'!A13,'Visi duomenys'!$P$5:$P$135)</f>
        <v>679119</v>
      </c>
    </row>
    <row r="14" spans="1:5" x14ac:dyDescent="0.25">
      <c r="A14" s="155">
        <v>11</v>
      </c>
      <c r="B14" s="155" t="s">
        <v>230</v>
      </c>
      <c r="C14" s="156">
        <f>COUNTIF('Visi duomenys'!$AD$5:$AM$135,'PP Lentelė 7'!A14)</f>
        <v>0</v>
      </c>
      <c r="D14" s="156">
        <f>COUNTIF('Visi duomenys'!$AD$5:$AD$135,'PP Lentelė 7'!A14)</f>
        <v>0</v>
      </c>
      <c r="E14" s="157">
        <f>SUMIF('Visi duomenys'!$AD$5:$AD$135,'PP Lentelė 7'!A14,'Visi duomenys'!$P$5:$P$135)</f>
        <v>0</v>
      </c>
    </row>
    <row r="15" spans="1:5" x14ac:dyDescent="0.25">
      <c r="A15" s="155">
        <v>12</v>
      </c>
      <c r="B15" s="155" t="s">
        <v>231</v>
      </c>
      <c r="C15" s="156">
        <f>COUNTIF('Visi duomenys'!$AD$5:$AM$135,'PP Lentelė 7'!A15)</f>
        <v>3</v>
      </c>
      <c r="D15" s="156">
        <f>COUNTIF('Visi duomenys'!$AD$5:$AD$135,'PP Lentelė 7'!A15)</f>
        <v>3</v>
      </c>
      <c r="E15" s="157">
        <f>SUMIF('Visi duomenys'!$AD$5:$AD$135,'PP Lentelė 7'!A15,'Visi duomenys'!$P$5:$P$135)</f>
        <v>2035093</v>
      </c>
    </row>
    <row r="16" spans="1:5" x14ac:dyDescent="0.25">
      <c r="A16" s="155">
        <v>13</v>
      </c>
      <c r="B16" s="155" t="s">
        <v>232</v>
      </c>
      <c r="C16" s="156">
        <f>COUNTIF('Visi duomenys'!$AD$5:$AM$135,'PP Lentelė 7'!A16)</f>
        <v>0</v>
      </c>
      <c r="D16" s="156">
        <f>COUNTIF('Visi duomenys'!$AD$5:$AD$135,'PP Lentelė 7'!A16)</f>
        <v>0</v>
      </c>
      <c r="E16" s="157">
        <f>SUMIF('Visi duomenys'!$AD$5:$AD$135,'PP Lentelė 7'!A16,'Visi duomenys'!$P$5:$P$135)</f>
        <v>0</v>
      </c>
    </row>
    <row r="17" spans="1:5" x14ac:dyDescent="0.25">
      <c r="A17" s="155">
        <v>14</v>
      </c>
      <c r="B17" s="155" t="s">
        <v>233</v>
      </c>
      <c r="C17" s="156">
        <f>COUNTIF('Visi duomenys'!$AD$5:$AM$135,'PP Lentelė 7'!A17)</f>
        <v>0</v>
      </c>
      <c r="D17" s="156">
        <f>COUNTIF('Visi duomenys'!$AD$5:$AD$135,'PP Lentelė 7'!A17)</f>
        <v>0</v>
      </c>
      <c r="E17" s="157">
        <f>SUMIF('Visi duomenys'!$AD$5:$AD$135,'PP Lentelė 7'!A17,'Visi duomenys'!$P$5:$P$135)</f>
        <v>0</v>
      </c>
    </row>
    <row r="18" spans="1:5" x14ac:dyDescent="0.25">
      <c r="A18" s="155">
        <v>15</v>
      </c>
      <c r="B18" s="155" t="s">
        <v>234</v>
      </c>
      <c r="C18" s="156">
        <f>COUNTIF('Visi duomenys'!$AD$5:$AM$135,'PP Lentelė 7'!A18)</f>
        <v>0</v>
      </c>
      <c r="D18" s="156">
        <f>COUNTIF('Visi duomenys'!$AD$5:$AD$135,'PP Lentelė 7'!A18)</f>
        <v>0</v>
      </c>
      <c r="E18" s="157">
        <f>SUMIF('Visi duomenys'!$AD$5:$AD$135,'PP Lentelė 7'!A18,'Visi duomenys'!$P$5:$P$135)</f>
        <v>0</v>
      </c>
    </row>
    <row r="19" spans="1:5" x14ac:dyDescent="0.25">
      <c r="A19" s="155">
        <v>16</v>
      </c>
      <c r="B19" s="155" t="s">
        <v>235</v>
      </c>
      <c r="C19" s="156">
        <f>COUNTIF('Visi duomenys'!$AD$5:$AM$135,'PP Lentelė 7'!A19)</f>
        <v>0</v>
      </c>
      <c r="D19" s="156">
        <f>COUNTIF('Visi duomenys'!$AD$5:$AD$135,'PP Lentelė 7'!A19)</f>
        <v>0</v>
      </c>
      <c r="E19" s="157">
        <f>SUMIF('Visi duomenys'!$AD$5:$AD$135,'PP Lentelė 7'!A19,'Visi duomenys'!$P$5:$P$135)</f>
        <v>0</v>
      </c>
    </row>
    <row r="20" spans="1:5" x14ac:dyDescent="0.25">
      <c r="A20" s="155">
        <v>17</v>
      </c>
      <c r="B20" s="155" t="s">
        <v>236</v>
      </c>
      <c r="C20" s="156">
        <f>COUNTIF('Visi duomenys'!$AD$5:$AM$135,'PP Lentelė 7'!A20)</f>
        <v>0</v>
      </c>
      <c r="D20" s="156">
        <f>COUNTIF('Visi duomenys'!$AD$5:$AD$135,'PP Lentelė 7'!A20)</f>
        <v>0</v>
      </c>
      <c r="E20" s="157">
        <f>SUMIF('Visi duomenys'!$AD$5:$AD$135,'PP Lentelė 7'!A20,'Visi duomenys'!$P$5:$P$135)</f>
        <v>0</v>
      </c>
    </row>
    <row r="21" spans="1:5" x14ac:dyDescent="0.25">
      <c r="A21" s="155">
        <v>18</v>
      </c>
      <c r="B21" s="155" t="s">
        <v>237</v>
      </c>
      <c r="C21" s="156">
        <f>COUNTIF('Visi duomenys'!$AD$5:$AM$135,'PP Lentelė 7'!A21)</f>
        <v>1</v>
      </c>
      <c r="D21" s="156">
        <f>COUNTIF('Visi duomenys'!$AD$5:$AD$135,'PP Lentelė 7'!A21)</f>
        <v>0</v>
      </c>
      <c r="E21" s="157">
        <f>SUMIF('Visi duomenys'!$AD$5:$AD$135,'PP Lentelė 7'!A21,'Visi duomenys'!$P$5:$P$135)</f>
        <v>0</v>
      </c>
    </row>
    <row r="22" spans="1:5" ht="47.25" x14ac:dyDescent="0.25">
      <c r="A22" s="155">
        <v>19</v>
      </c>
      <c r="B22" s="155" t="s">
        <v>872</v>
      </c>
      <c r="C22" s="156">
        <f>COUNTIF('Visi duomenys'!$AD$5:$AM$135,'PP Lentelė 7'!A22)</f>
        <v>7</v>
      </c>
      <c r="D22" s="156">
        <f>COUNTIF('Visi duomenys'!$AD$5:$AD$135,'PP Lentelė 7'!A22)</f>
        <v>7</v>
      </c>
      <c r="E22" s="157">
        <f>SUMIF('Visi duomenys'!$AD$5:$AD$135,'PP Lentelė 7'!A22,'Visi duomenys'!$P$5:$P$135)</f>
        <v>1760218</v>
      </c>
    </row>
    <row r="23" spans="1:5" x14ac:dyDescent="0.25">
      <c r="A23" s="155">
        <v>20</v>
      </c>
      <c r="B23" s="155" t="s">
        <v>238</v>
      </c>
      <c r="C23" s="156">
        <f>COUNTIF('Visi duomenys'!$AD$5:$AM$135,'PP Lentelė 7'!A23)</f>
        <v>0</v>
      </c>
      <c r="D23" s="156">
        <f>COUNTIF('Visi duomenys'!$AD$5:$AD$135,'PP Lentelė 7'!A23)</f>
        <v>0</v>
      </c>
      <c r="E23" s="157">
        <f>SUMIF('Visi duomenys'!$AD$5:$AD$135,'PP Lentelė 7'!A23,'Visi duomenys'!$P$5:$P$135)</f>
        <v>0</v>
      </c>
    </row>
    <row r="24" spans="1:5" x14ac:dyDescent="0.25">
      <c r="A24" s="155">
        <v>21</v>
      </c>
      <c r="B24" s="155" t="s">
        <v>239</v>
      </c>
      <c r="C24" s="156">
        <f>COUNTIF('Visi duomenys'!$AD$5:$AM$135,'PP Lentelė 7'!A24)</f>
        <v>0</v>
      </c>
      <c r="D24" s="156">
        <f>COUNTIF('Visi duomenys'!$AD$5:$AD$135,'PP Lentelė 7'!A24)</f>
        <v>0</v>
      </c>
      <c r="E24" s="157">
        <f>SUMIF('Visi duomenys'!$AD$5:$AD$135,'PP Lentelė 7'!A24,'Visi duomenys'!$P$5:$P$135)</f>
        <v>0</v>
      </c>
    </row>
    <row r="25" spans="1:5" x14ac:dyDescent="0.25">
      <c r="A25" s="155">
        <v>22</v>
      </c>
      <c r="B25" s="155" t="s">
        <v>240</v>
      </c>
      <c r="C25" s="156">
        <f>COUNTIF('Visi duomenys'!$AD$5:$AM$135,'PP Lentelė 7'!A25)</f>
        <v>4</v>
      </c>
      <c r="D25" s="156">
        <f>COUNTIF('Visi duomenys'!$AD$5:$AD$135,'PP Lentelė 7'!A25)</f>
        <v>4</v>
      </c>
      <c r="E25" s="157">
        <f>SUMIF('Visi duomenys'!$AD$5:$AD$135,'PP Lentelė 7'!A25,'Visi duomenys'!$P$5:$P$135)</f>
        <v>1208372</v>
      </c>
    </row>
    <row r="26" spans="1:5" x14ac:dyDescent="0.25">
      <c r="A26" s="155">
        <v>23</v>
      </c>
      <c r="B26" s="155" t="s">
        <v>241</v>
      </c>
      <c r="C26" s="156">
        <f>COUNTIF('Visi duomenys'!$AD$5:$AM$135,'PP Lentelė 7'!A26)</f>
        <v>3</v>
      </c>
      <c r="D26" s="156">
        <f>COUNTIF('Visi duomenys'!$AD$5:$AD$135,'PP Lentelė 7'!A26)</f>
        <v>3</v>
      </c>
      <c r="E26" s="157">
        <f>SUMIF('Visi duomenys'!$AD$5:$AD$135,'PP Lentelė 7'!A26,'Visi duomenys'!$P$5:$P$135)</f>
        <v>693247</v>
      </c>
    </row>
    <row r="27" spans="1:5" x14ac:dyDescent="0.25">
      <c r="A27" s="155">
        <v>24</v>
      </c>
      <c r="B27" s="155" t="s">
        <v>242</v>
      </c>
      <c r="C27" s="156">
        <f>COUNTIF('Visi duomenys'!$AD$5:$AM$135,'PP Lentelė 7'!A27)</f>
        <v>4</v>
      </c>
      <c r="D27" s="156">
        <f>COUNTIF('Visi duomenys'!$AD$5:$AD$135,'PP Lentelė 7'!A27)</f>
        <v>4</v>
      </c>
      <c r="E27" s="157">
        <f>SUMIF('Visi duomenys'!$AD$5:$AD$135,'PP Lentelė 7'!A27,'Visi duomenys'!$P$5:$P$135)</f>
        <v>555149</v>
      </c>
    </row>
    <row r="28" spans="1:5" x14ac:dyDescent="0.25">
      <c r="A28" s="155">
        <v>25</v>
      </c>
      <c r="B28" s="155" t="s">
        <v>243</v>
      </c>
      <c r="C28" s="156">
        <f>COUNTIF('Visi duomenys'!$AD$5:$AM$135,'PP Lentelė 7'!A28)</f>
        <v>1</v>
      </c>
      <c r="D28" s="156">
        <f>COUNTIF('Visi duomenys'!$AD$5:$AD$135,'PP Lentelė 7'!A28)</f>
        <v>1</v>
      </c>
      <c r="E28" s="157">
        <f>SUMIF('Visi duomenys'!$AD$5:$AD$135,'PP Lentelė 7'!A28,'Visi duomenys'!$P$5:$P$135)</f>
        <v>173384</v>
      </c>
    </row>
    <row r="29" spans="1:5" x14ac:dyDescent="0.25">
      <c r="A29" s="155">
        <v>26</v>
      </c>
      <c r="B29" s="155" t="s">
        <v>244</v>
      </c>
      <c r="C29" s="156">
        <f>COUNTIF('Visi duomenys'!$AD$5:$AM$135,'PP Lentelė 7'!A29)</f>
        <v>3</v>
      </c>
      <c r="D29" s="156">
        <f>COUNTIF('Visi duomenys'!$AD$5:$AD$135,'PP Lentelė 7'!A29)</f>
        <v>3</v>
      </c>
      <c r="E29" s="157">
        <f>SUMIF('Visi duomenys'!$AD$5:$AD$135,'PP Lentelė 7'!A29,'Visi duomenys'!$P$5:$P$135)</f>
        <v>1974736</v>
      </c>
    </row>
    <row r="30" spans="1:5" x14ac:dyDescent="0.25">
      <c r="A30" s="155">
        <v>27</v>
      </c>
      <c r="B30" s="155" t="s">
        <v>1050</v>
      </c>
      <c r="C30" s="156">
        <f>COUNTIF('Visi duomenys'!$AD$5:$AM$135,'PP Lentelė 7'!A30)</f>
        <v>21</v>
      </c>
      <c r="D30" s="156">
        <f>COUNTIF('Visi duomenys'!$AD$5:$AD$135,'PP Lentelė 7'!A30)</f>
        <v>21</v>
      </c>
      <c r="E30" s="157">
        <f>SUMIF('Visi duomenys'!$AD$5:$AD$135,'PP Lentelė 7'!A30,'Visi duomenys'!$P$5:$P$135)</f>
        <v>1424229</v>
      </c>
    </row>
    <row r="31" spans="1:5" ht="31.5" x14ac:dyDescent="0.25">
      <c r="A31" s="155">
        <v>28</v>
      </c>
      <c r="B31" s="155" t="s">
        <v>246</v>
      </c>
      <c r="C31" s="156">
        <f>COUNTIF('Visi duomenys'!$AD$5:$AM$135,'PP Lentelė 7'!A31)</f>
        <v>1</v>
      </c>
      <c r="D31" s="156">
        <f>COUNTIF('Visi duomenys'!$AD$5:$AD$135,'PP Lentelė 7'!A31)</f>
        <v>1</v>
      </c>
      <c r="E31" s="157">
        <f>SUMIF('Visi duomenys'!$AD$5:$AD$135,'PP Lentelė 7'!A31,'Visi duomenys'!$P$5:$P$135)</f>
        <v>345489</v>
      </c>
    </row>
    <row r="32" spans="1:5" ht="31.5" x14ac:dyDescent="0.25">
      <c r="A32" s="155">
        <v>29</v>
      </c>
      <c r="B32" s="155" t="s">
        <v>247</v>
      </c>
      <c r="C32" s="156">
        <f>COUNTIF('Visi duomenys'!$AD$5:$AM$135,'PP Lentelė 7'!A32)</f>
        <v>3</v>
      </c>
      <c r="D32" s="156">
        <f>COUNTIF('Visi duomenys'!$AD$5:$AD$135,'PP Lentelė 7'!A32)</f>
        <v>3</v>
      </c>
      <c r="E32" s="157">
        <f>SUMIF('Visi duomenys'!$AD$5:$AD$135,'PP Lentelė 7'!A32,'Visi duomenys'!$P$5:$P$135)</f>
        <v>2021401</v>
      </c>
    </row>
    <row r="33" spans="1:5" ht="31.5" x14ac:dyDescent="0.25">
      <c r="A33" s="155">
        <v>30</v>
      </c>
      <c r="B33" s="155" t="s">
        <v>248</v>
      </c>
      <c r="C33" s="156">
        <f>COUNTIF('Visi duomenys'!$AD$5:$AM$135,'PP Lentelė 7'!A33)</f>
        <v>3</v>
      </c>
      <c r="D33" s="156">
        <f>COUNTIF('Visi duomenys'!$AD$5:$AD$135,'PP Lentelė 7'!A33)</f>
        <v>1</v>
      </c>
      <c r="E33" s="157">
        <f>SUMIF('Visi duomenys'!$AD$5:$AD$135,'PP Lentelė 7'!A33,'Visi duomenys'!$P$5:$P$135)</f>
        <v>392507</v>
      </c>
    </row>
    <row r="34" spans="1:5" ht="31.5" x14ac:dyDescent="0.25">
      <c r="A34" s="155">
        <v>31</v>
      </c>
      <c r="B34" s="155" t="s">
        <v>1129</v>
      </c>
      <c r="C34" s="156">
        <f>COUNTIF('Visi duomenys'!$AD$5:$AM$135,'PP Lentelė 7'!A34)</f>
        <v>0</v>
      </c>
      <c r="D34" s="156">
        <f>COUNTIF('Visi duomenys'!$AD$5:$AD$135,'PP Lentelė 7'!A34)</f>
        <v>0</v>
      </c>
      <c r="E34" s="157">
        <f>SUMIF('Visi duomenys'!$AD$5:$AD$135,'PP Lentelė 7'!A34,'Visi duomenys'!$P$5:$P$135)</f>
        <v>0</v>
      </c>
    </row>
    <row r="35" spans="1:5" ht="31.5" x14ac:dyDescent="0.25">
      <c r="A35" s="155">
        <v>32</v>
      </c>
      <c r="B35" s="155" t="s">
        <v>250</v>
      </c>
      <c r="C35" s="156">
        <f>COUNTIF('Visi duomenys'!$AD$5:$AM$135,'PP Lentelė 7'!A35)</f>
        <v>0</v>
      </c>
      <c r="D35" s="156">
        <f>COUNTIF('Visi duomenys'!$AD$5:$AD$135,'PP Lentelė 7'!A35)</f>
        <v>0</v>
      </c>
      <c r="E35" s="157">
        <f>SUMIF('Visi duomenys'!$AD$5:$AD$135,'PP Lentelė 7'!A35,'Visi duomenys'!$P$5:$P$135)</f>
        <v>0</v>
      </c>
    </row>
    <row r="36" spans="1:5" ht="31.5" x14ac:dyDescent="0.25">
      <c r="A36" s="155">
        <v>33</v>
      </c>
      <c r="B36" s="155" t="s">
        <v>251</v>
      </c>
      <c r="C36" s="156">
        <f>COUNTIF('Visi duomenys'!$AD$5:$AM$135,'PP Lentelė 7'!A36)</f>
        <v>2</v>
      </c>
      <c r="D36" s="156">
        <f>COUNTIF('Visi duomenys'!$AD$5:$AD$135,'PP Lentelė 7'!A36)</f>
        <v>2</v>
      </c>
      <c r="E36" s="157">
        <f>SUMIF('Visi duomenys'!$AD$5:$AD$135,'PP Lentelė 7'!A36,'Visi duomenys'!$P$5:$P$135)</f>
        <v>691898.39</v>
      </c>
    </row>
    <row r="37" spans="1:5" ht="31.5" x14ac:dyDescent="0.25">
      <c r="A37" s="155">
        <v>34</v>
      </c>
      <c r="B37" s="155" t="s">
        <v>252</v>
      </c>
      <c r="C37" s="156">
        <f>COUNTIF('Visi duomenys'!$AD$5:$AM$135,'PP Lentelė 7'!A37)</f>
        <v>2</v>
      </c>
      <c r="D37" s="156">
        <f>COUNTIF('Visi duomenys'!$AD$5:$AD$135,'PP Lentelė 7'!A37)</f>
        <v>1</v>
      </c>
      <c r="E37" s="157">
        <f>SUMIF('Visi duomenys'!$AD$5:$AD$135,'PP Lentelė 7'!A37,'Visi duomenys'!$P$5:$P$135)</f>
        <v>868900</v>
      </c>
    </row>
    <row r="38" spans="1:5" x14ac:dyDescent="0.25">
      <c r="A38" s="155">
        <v>35</v>
      </c>
      <c r="B38" s="155" t="s">
        <v>253</v>
      </c>
      <c r="C38" s="156">
        <f>COUNTIF('Visi duomenys'!$AD$5:$AM$135,'PP Lentelė 7'!A38)</f>
        <v>0</v>
      </c>
      <c r="D38" s="156">
        <f>COUNTIF('Visi duomenys'!$AD$5:$AD$135,'PP Lentelė 7'!A38)</f>
        <v>0</v>
      </c>
      <c r="E38" s="157">
        <f>SUMIF('Visi duomenys'!$AD$5:$AD$135,'PP Lentelė 7'!A38,'Visi duomenys'!$P$5:$P$135)</f>
        <v>0</v>
      </c>
    </row>
    <row r="39" spans="1:5" ht="31.5" x14ac:dyDescent="0.25">
      <c r="A39" s="155">
        <v>36</v>
      </c>
      <c r="B39" s="155" t="s">
        <v>254</v>
      </c>
      <c r="C39" s="156">
        <f>COUNTIF('Visi duomenys'!$AD$5:$AM$135,'PP Lentelė 7'!A39)</f>
        <v>0</v>
      </c>
      <c r="D39" s="156">
        <f>COUNTIF('Visi duomenys'!$AD$5:$AD$135,'PP Lentelė 7'!A39)</f>
        <v>0</v>
      </c>
      <c r="E39" s="157">
        <f>SUMIF('Visi duomenys'!$AD$5:$AD$135,'PP Lentelė 7'!A39,'Visi duomenys'!$P$5:$P$135)</f>
        <v>0</v>
      </c>
    </row>
    <row r="40" spans="1:5" ht="31.5" x14ac:dyDescent="0.25">
      <c r="A40" s="155">
        <v>37</v>
      </c>
      <c r="B40" s="155" t="s">
        <v>255</v>
      </c>
      <c r="C40" s="156">
        <f>COUNTIF('Visi duomenys'!$AD$5:$AM$135,'PP Lentelė 7'!A40)</f>
        <v>0</v>
      </c>
      <c r="D40" s="156">
        <f>COUNTIF('Visi duomenys'!$AD$5:$AD$135,'PP Lentelė 7'!A40)</f>
        <v>0</v>
      </c>
      <c r="E40" s="157">
        <f>SUMIF('Visi duomenys'!$AD$5:$AD$135,'PP Lentelė 7'!A40,'Visi duomenys'!$P$5:$P$135)</f>
        <v>0</v>
      </c>
    </row>
    <row r="41" spans="1:5" ht="31.5" x14ac:dyDescent="0.25">
      <c r="A41" s="155">
        <v>38</v>
      </c>
      <c r="B41" s="155" t="s">
        <v>256</v>
      </c>
      <c r="C41" s="156">
        <f>COUNTIF('Visi duomenys'!$AD$5:$AM$135,'PP Lentelė 7'!A41)</f>
        <v>6</v>
      </c>
      <c r="D41" s="156">
        <f>COUNTIF('Visi duomenys'!$AD$5:$AD$135,'PP Lentelė 7'!A41)</f>
        <v>6</v>
      </c>
      <c r="E41" s="157">
        <f>SUMIF('Visi duomenys'!$AD$5:$AD$135,'PP Lentelė 7'!A41,'Visi duomenys'!$P$5:$P$135)</f>
        <v>1901532</v>
      </c>
    </row>
    <row r="42" spans="1:5" x14ac:dyDescent="0.25">
      <c r="A42" s="155">
        <v>39</v>
      </c>
      <c r="B42" s="155" t="s">
        <v>257</v>
      </c>
      <c r="C42" s="156">
        <f>COUNTIF('Visi duomenys'!$AD$5:$AM$135,'PP Lentelė 7'!A42)</f>
        <v>1</v>
      </c>
      <c r="D42" s="156">
        <f>COUNTIF('Visi duomenys'!$AD$5:$AD$135,'PP Lentelė 7'!A42)</f>
        <v>1</v>
      </c>
      <c r="E42" s="157">
        <f>SUMIF('Visi duomenys'!$AD$5:$AD$135,'PP Lentelė 7'!A42,'Visi duomenys'!$P$5:$P$135)</f>
        <v>252035.07</v>
      </c>
    </row>
    <row r="43" spans="1:5" x14ac:dyDescent="0.25">
      <c r="A43" s="155">
        <v>40</v>
      </c>
      <c r="B43" s="155" t="s">
        <v>258</v>
      </c>
      <c r="C43" s="156">
        <f>COUNTIF('Visi duomenys'!$AD$5:$AM$135,'PP Lentelė 7'!A43)</f>
        <v>0</v>
      </c>
      <c r="D43" s="156">
        <f>COUNTIF('Visi duomenys'!$AD$5:$AD$135,'PP Lentelė 7'!A43)</f>
        <v>0</v>
      </c>
      <c r="E43" s="157">
        <f>SUMIF('Visi duomenys'!$AD$5:$AD$135,'PP Lentelė 7'!A43,'Visi duomenys'!$P$5:$P$135)</f>
        <v>0</v>
      </c>
    </row>
    <row r="44" spans="1:5" x14ac:dyDescent="0.25">
      <c r="A44" s="155">
        <v>41</v>
      </c>
      <c r="B44" s="155" t="s">
        <v>259</v>
      </c>
      <c r="C44" s="156">
        <f>COUNTIF('Visi duomenys'!$AD$5:$AM$135,'PP Lentelė 7'!A44)</f>
        <v>0</v>
      </c>
      <c r="D44" s="156">
        <f>COUNTIF('Visi duomenys'!$AD$5:$AD$135,'PP Lentelė 7'!A44)</f>
        <v>0</v>
      </c>
      <c r="E44" s="157">
        <f>SUMIF('Visi duomenys'!$AD$5:$AD$135,'PP Lentelė 7'!A44,'Visi duomenys'!$P$5:$P$135)</f>
        <v>0</v>
      </c>
    </row>
    <row r="45" spans="1:5" x14ac:dyDescent="0.25">
      <c r="A45" s="155">
        <v>42</v>
      </c>
      <c r="B45" s="155" t="s">
        <v>260</v>
      </c>
      <c r="C45" s="156">
        <f>COUNTIF('Visi duomenys'!$AD$5:$AM$135,'PP Lentelė 7'!A45)</f>
        <v>1</v>
      </c>
      <c r="D45" s="156">
        <f>COUNTIF('Visi duomenys'!$AD$5:$AD$135,'PP Lentelė 7'!A45)</f>
        <v>1</v>
      </c>
      <c r="E45" s="157">
        <f>SUMIF('Visi duomenys'!$AD$5:$AD$135,'PP Lentelė 7'!A45,'Visi duomenys'!$P$5:$P$135)</f>
        <v>396886.69</v>
      </c>
    </row>
    <row r="46" spans="1:5" x14ac:dyDescent="0.25">
      <c r="A46" s="155">
        <v>43</v>
      </c>
      <c r="B46" s="158" t="s">
        <v>261</v>
      </c>
      <c r="C46" s="156">
        <f>COUNTIF('Visi duomenys'!$AD$5:$AM$135,'PP Lentelė 7'!A46)</f>
        <v>0</v>
      </c>
      <c r="D46" s="156">
        <f>COUNTIF('Visi duomenys'!$AD$5:$AD$135,'PP Lentelė 7'!A46)</f>
        <v>0</v>
      </c>
      <c r="E46" s="157">
        <f>SUMIF('Visi duomenys'!$AD$5:$AD$135,'PP Lentelė 7'!A46,'Visi duomenys'!$P$5:$P$135)</f>
        <v>0</v>
      </c>
    </row>
    <row r="47" spans="1:5" x14ac:dyDescent="0.25">
      <c r="A47" s="155">
        <v>44</v>
      </c>
      <c r="B47" s="158" t="s">
        <v>191</v>
      </c>
      <c r="C47" s="156">
        <f>COUNTIF('Visi duomenys'!$AD$5:$AM$135,'PP Lentelė 7'!A47)</f>
        <v>4</v>
      </c>
      <c r="D47" s="156">
        <f>COUNTIF('Visi duomenys'!$AD$5:$AD$135,'PP Lentelė 7'!A47)</f>
        <v>4</v>
      </c>
      <c r="E47" s="157">
        <f>SUMIF('Visi duomenys'!$AD$5:$AD$135,'PP Lentelė 7'!A47,'Visi duomenys'!$P$5:$P$135)</f>
        <v>1030281.1100000001</v>
      </c>
    </row>
    <row r="48" spans="1:5" x14ac:dyDescent="0.25">
      <c r="A48" s="155">
        <v>45</v>
      </c>
      <c r="B48" s="158" t="s">
        <v>262</v>
      </c>
      <c r="C48" s="156">
        <f>COUNTIF('Visi duomenys'!$AD$5:$AM$135,'PP Lentelė 7'!A48)</f>
        <v>0</v>
      </c>
      <c r="D48" s="156">
        <f>COUNTIF('Visi duomenys'!$AD$5:$AD$135,'PP Lentelė 7'!A48)</f>
        <v>0</v>
      </c>
      <c r="E48" s="157">
        <f>SUMIF('Visi duomenys'!$AD$5:$AD$135,'PP Lentelė 7'!A48,'Visi duomenys'!$P$5:$P$135)</f>
        <v>0</v>
      </c>
    </row>
    <row r="49" spans="1:5" x14ac:dyDescent="0.25">
      <c r="A49" s="155">
        <v>46</v>
      </c>
      <c r="B49" s="158" t="s">
        <v>263</v>
      </c>
      <c r="C49" s="156">
        <f>COUNTIF('Visi duomenys'!$AD$5:$AM$135,'PP Lentelė 7'!A49)</f>
        <v>0</v>
      </c>
      <c r="D49" s="156">
        <f>COUNTIF('Visi duomenys'!$AD$5:$AD$135,'PP Lentelė 7'!A49)</f>
        <v>0</v>
      </c>
      <c r="E49" s="157">
        <f>SUMIF('Visi duomenys'!$AD$5:$AD$135,'PP Lentelė 7'!A49,'Visi duomenys'!$P$5:$P$135)</f>
        <v>0</v>
      </c>
    </row>
    <row r="50" spans="1:5" x14ac:dyDescent="0.25">
      <c r="A50" s="155">
        <v>47</v>
      </c>
      <c r="B50" s="158" t="s">
        <v>264</v>
      </c>
      <c r="C50" s="156">
        <f>COUNTIF('Visi duomenys'!$AD$5:$AM$135,'PP Lentelė 7'!A50)</f>
        <v>8</v>
      </c>
      <c r="D50" s="156">
        <f>COUNTIF('Visi duomenys'!$AD$5:$AD$135,'PP Lentelė 7'!A50)</f>
        <v>8</v>
      </c>
      <c r="E50" s="157">
        <f>SUMIF('Visi duomenys'!$AD$5:$AD$135,'PP Lentelė 7'!A50,'Visi duomenys'!$P$5:$P$135)</f>
        <v>460592</v>
      </c>
    </row>
    <row r="51" spans="1:5" x14ac:dyDescent="0.25">
      <c r="A51" s="155">
        <v>48</v>
      </c>
      <c r="B51" s="158" t="s">
        <v>265</v>
      </c>
      <c r="C51" s="156">
        <f>COUNTIF('Visi duomenys'!$AD$5:$AM$135,'PP Lentelė 7'!A51)</f>
        <v>0</v>
      </c>
      <c r="D51" s="156">
        <f>COUNTIF('Visi duomenys'!$AD$5:$AD$135,'PP Lentelė 7'!A51)</f>
        <v>0</v>
      </c>
      <c r="E51" s="157">
        <f>SUMIF('Visi duomenys'!$AD$5:$AD$135,'PP Lentelė 7'!A51,'Visi duomenys'!$P$5:$P$135)</f>
        <v>0</v>
      </c>
    </row>
    <row r="52" spans="1:5" x14ac:dyDescent="0.25">
      <c r="A52" s="155">
        <v>49</v>
      </c>
      <c r="B52" s="158" t="s">
        <v>266</v>
      </c>
      <c r="C52" s="156">
        <f>COUNTIF('Visi duomenys'!$AD$5:$AM$135,'PP Lentelė 7'!A52)</f>
        <v>2</v>
      </c>
      <c r="D52" s="156">
        <f>COUNTIF('Visi duomenys'!$AD$5:$AD$135,'PP Lentelė 7'!A52)</f>
        <v>2</v>
      </c>
      <c r="E52" s="157">
        <f>SUMIF('Visi duomenys'!$AD$5:$AD$135,'PP Lentelė 7'!A52,'Visi duomenys'!$P$5:$P$135)</f>
        <v>791781</v>
      </c>
    </row>
    <row r="53" spans="1:5" x14ac:dyDescent="0.25">
      <c r="A53" s="155">
        <v>50</v>
      </c>
      <c r="B53" s="158" t="s">
        <v>1032</v>
      </c>
      <c r="C53" s="156">
        <f>COUNTIF('Visi duomenys'!$AD$5:$AM$135,'PP Lentelė 7'!A53)</f>
        <v>4</v>
      </c>
      <c r="D53" s="156">
        <f>COUNTIF('Visi duomenys'!$AD$5:$AD$135,'PP Lentelė 7'!A53)</f>
        <v>2</v>
      </c>
      <c r="E53" s="157">
        <f>SUMIF('Visi duomenys'!$AD$5:$AD$135,'PP Lentelė 7'!A53,'Visi duomenys'!$P$5:$P$135)</f>
        <v>3331477</v>
      </c>
    </row>
    <row r="54" spans="1:5" ht="31.5" x14ac:dyDescent="0.25">
      <c r="A54" s="155">
        <v>51</v>
      </c>
      <c r="B54" s="155" t="s">
        <v>1036</v>
      </c>
      <c r="C54" s="156">
        <f>COUNTIF('Visi duomenys'!$AD$5:$AM$135,'PP Lentelė 7'!A54)</f>
        <v>0</v>
      </c>
      <c r="D54" s="156">
        <f>COUNTIF('Visi duomenys'!$AD$5:$AD$135,'PP Lentelė 7'!A54)</f>
        <v>0</v>
      </c>
      <c r="E54" s="157">
        <f>SUMIF('Visi duomenys'!$AD$5:$AD$135,'PP Lentelė 7'!A54,'Visi duomenys'!$P$5:$P$135)</f>
        <v>0</v>
      </c>
    </row>
    <row r="55" spans="1:5" ht="31.5" x14ac:dyDescent="0.25">
      <c r="A55" s="155">
        <v>52</v>
      </c>
      <c r="B55" s="155" t="s">
        <v>1037</v>
      </c>
      <c r="C55" s="156">
        <f>COUNTIF('Visi duomenys'!$AD$5:$AM$135,'PP Lentelė 7'!A55)</f>
        <v>0</v>
      </c>
      <c r="D55" s="156">
        <f>COUNTIF('Visi duomenys'!$AD$5:$AD$135,'PP Lentelė 7'!A55)</f>
        <v>0</v>
      </c>
      <c r="E55" s="157">
        <f>SUMIF('Visi duomenys'!$AD$5:$AD$135,'PP Lentelė 7'!A55,'Visi duomenys'!$P$5:$P$135)</f>
        <v>0</v>
      </c>
    </row>
  </sheetData>
  <autoFilter ref="A3:E55"/>
  <pageMargins left="0.7" right="0.7" top="0.75" bottom="0.75" header="0.3" footer="0.3"/>
  <pageSetup paperSize="9" scale="62"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apas14">
    <pageSetUpPr fitToPage="1"/>
  </sheetPr>
  <dimension ref="A2:N20"/>
  <sheetViews>
    <sheetView view="pageLayout" topLeftCell="B1" zoomScaleNormal="100" workbookViewId="0">
      <selection activeCell="N3" sqref="N3"/>
    </sheetView>
  </sheetViews>
  <sheetFormatPr defaultRowHeight="15" x14ac:dyDescent="0.25"/>
  <cols>
    <col min="1" max="16384" width="9.140625" style="8"/>
  </cols>
  <sheetData>
    <row r="2" spans="1:14" x14ac:dyDescent="0.25">
      <c r="A2" s="145"/>
      <c r="B2" s="145"/>
      <c r="C2" s="145"/>
      <c r="D2" s="145"/>
      <c r="E2" s="145"/>
      <c r="F2" s="145"/>
      <c r="G2" s="145"/>
      <c r="H2" s="145"/>
      <c r="I2" s="145"/>
      <c r="J2" s="145"/>
      <c r="K2" s="145"/>
      <c r="L2" s="145"/>
      <c r="M2" s="145"/>
      <c r="N2" s="145"/>
    </row>
    <row r="3" spans="1:14" ht="15.75" x14ac:dyDescent="0.25">
      <c r="A3" s="24"/>
      <c r="B3" s="24"/>
      <c r="C3" s="24"/>
      <c r="D3" s="24"/>
      <c r="E3" s="24"/>
      <c r="F3" s="24"/>
      <c r="G3" s="24"/>
      <c r="H3" s="24"/>
      <c r="I3" s="146"/>
      <c r="J3" s="24"/>
      <c r="K3" s="24"/>
      <c r="L3" s="24"/>
      <c r="M3" s="24"/>
      <c r="N3" s="24"/>
    </row>
    <row r="4" spans="1:14" x14ac:dyDescent="0.25">
      <c r="A4" s="24"/>
      <c r="B4" s="24"/>
      <c r="C4" s="24"/>
      <c r="D4" s="24"/>
      <c r="E4" s="24"/>
      <c r="F4" s="24"/>
      <c r="G4" s="24"/>
      <c r="H4" s="24"/>
      <c r="I4" s="24"/>
      <c r="J4" s="24"/>
      <c r="K4" s="24"/>
      <c r="L4" s="24"/>
      <c r="M4" s="24"/>
      <c r="N4" s="24"/>
    </row>
    <row r="5" spans="1:14" ht="18.75" x14ac:dyDescent="0.3">
      <c r="A5" s="431" t="s">
        <v>554</v>
      </c>
      <c r="B5" s="431"/>
      <c r="C5" s="431"/>
      <c r="D5" s="431"/>
      <c r="E5" s="431"/>
      <c r="F5" s="431"/>
      <c r="G5" s="431"/>
      <c r="H5" s="431"/>
      <c r="I5" s="431"/>
      <c r="J5" s="431"/>
      <c r="K5" s="431"/>
      <c r="L5" s="431"/>
      <c r="M5" s="431"/>
      <c r="N5" s="431"/>
    </row>
    <row r="7" spans="1:14" x14ac:dyDescent="0.25">
      <c r="A7" s="147"/>
    </row>
    <row r="9" spans="1:14" x14ac:dyDescent="0.25">
      <c r="A9" s="152" t="s">
        <v>555</v>
      </c>
    </row>
    <row r="10" spans="1:14" x14ac:dyDescent="0.25">
      <c r="A10" s="152" t="s">
        <v>556</v>
      </c>
    </row>
    <row r="11" spans="1:14" x14ac:dyDescent="0.25">
      <c r="A11" s="152" t="s">
        <v>557</v>
      </c>
    </row>
    <row r="12" spans="1:14" x14ac:dyDescent="0.25">
      <c r="A12" s="152" t="s">
        <v>558</v>
      </c>
    </row>
    <row r="13" spans="1:14" x14ac:dyDescent="0.25">
      <c r="A13" s="152" t="s">
        <v>871</v>
      </c>
    </row>
    <row r="14" spans="1:14" x14ac:dyDescent="0.25">
      <c r="A14" s="152" t="s">
        <v>874</v>
      </c>
    </row>
    <row r="15" spans="1:14" x14ac:dyDescent="0.25">
      <c r="A15" s="152" t="s">
        <v>883</v>
      </c>
    </row>
    <row r="16" spans="1:14" x14ac:dyDescent="0.25">
      <c r="A16" s="152" t="s">
        <v>913</v>
      </c>
    </row>
    <row r="17" spans="1:1" x14ac:dyDescent="0.25">
      <c r="A17" s="152" t="s">
        <v>939</v>
      </c>
    </row>
    <row r="18" spans="1:1" x14ac:dyDescent="0.25">
      <c r="A18" s="152" t="s">
        <v>951</v>
      </c>
    </row>
    <row r="19" spans="1:1" x14ac:dyDescent="0.25">
      <c r="A19" s="152" t="s">
        <v>1044</v>
      </c>
    </row>
    <row r="20" spans="1:1" x14ac:dyDescent="0.25">
      <c r="A20" s="152" t="s">
        <v>1146</v>
      </c>
    </row>
  </sheetData>
  <mergeCells count="1">
    <mergeCell ref="A5:N5"/>
  </mergeCells>
  <pageMargins left="0.70866141732283472" right="0.70866141732283472" top="0.74803149606299213" bottom="0.74803149606299213" header="0.31496062992125984" footer="0.31496062992125984"/>
  <pageSetup paperSize="9" orientation="landscape" r:id="rId1"/>
  <headerFooter>
    <oddHeader>&amp;L&amp;G&amp;R
Tauragės regiono plėtros plano 2014-2020 m. 
stebėsena</oddHeader>
  </headerFooter>
  <legacyDrawingHF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apas15">
    <pageSetUpPr fitToPage="1"/>
  </sheetPr>
  <dimension ref="A1:F51"/>
  <sheetViews>
    <sheetView view="pageLayout" zoomScaleNormal="100" workbookViewId="0">
      <selection sqref="A1:XFD1048576"/>
    </sheetView>
  </sheetViews>
  <sheetFormatPr defaultRowHeight="15" x14ac:dyDescent="0.25"/>
  <cols>
    <col min="1" max="1" width="9.140625" style="199"/>
    <col min="2" max="3" width="25.140625" style="199" customWidth="1"/>
    <col min="4" max="5" width="16.140625" style="199" customWidth="1"/>
    <col min="6" max="6" width="25.140625" style="199" customWidth="1"/>
    <col min="7" max="257" width="9.140625" style="199"/>
    <col min="258" max="259" width="25.140625" style="199" customWidth="1"/>
    <col min="260" max="261" width="16.140625" style="199" customWidth="1"/>
    <col min="262" max="262" width="25.140625" style="199" customWidth="1"/>
    <col min="263" max="513" width="9.140625" style="199"/>
    <col min="514" max="515" width="25.140625" style="199" customWidth="1"/>
    <col min="516" max="517" width="16.140625" style="199" customWidth="1"/>
    <col min="518" max="518" width="25.140625" style="199" customWidth="1"/>
    <col min="519" max="769" width="9.140625" style="199"/>
    <col min="770" max="771" width="25.140625" style="199" customWidth="1"/>
    <col min="772" max="773" width="16.140625" style="199" customWidth="1"/>
    <col min="774" max="774" width="25.140625" style="199" customWidth="1"/>
    <col min="775" max="1025" width="9.140625" style="199"/>
    <col min="1026" max="1027" width="25.140625" style="199" customWidth="1"/>
    <col min="1028" max="1029" width="16.140625" style="199" customWidth="1"/>
    <col min="1030" max="1030" width="25.140625" style="199" customWidth="1"/>
    <col min="1031" max="1281" width="9.140625" style="199"/>
    <col min="1282" max="1283" width="25.140625" style="199" customWidth="1"/>
    <col min="1284" max="1285" width="16.140625" style="199" customWidth="1"/>
    <col min="1286" max="1286" width="25.140625" style="199" customWidth="1"/>
    <col min="1287" max="1537" width="9.140625" style="199"/>
    <col min="1538" max="1539" width="25.140625" style="199" customWidth="1"/>
    <col min="1540" max="1541" width="16.140625" style="199" customWidth="1"/>
    <col min="1542" max="1542" width="25.140625" style="199" customWidth="1"/>
    <col min="1543" max="1793" width="9.140625" style="199"/>
    <col min="1794" max="1795" width="25.140625" style="199" customWidth="1"/>
    <col min="1796" max="1797" width="16.140625" style="199" customWidth="1"/>
    <col min="1798" max="1798" width="25.140625" style="199" customWidth="1"/>
    <col min="1799" max="2049" width="9.140625" style="199"/>
    <col min="2050" max="2051" width="25.140625" style="199" customWidth="1"/>
    <col min="2052" max="2053" width="16.140625" style="199" customWidth="1"/>
    <col min="2054" max="2054" width="25.140625" style="199" customWidth="1"/>
    <col min="2055" max="2305" width="9.140625" style="199"/>
    <col min="2306" max="2307" width="25.140625" style="199" customWidth="1"/>
    <col min="2308" max="2309" width="16.140625" style="199" customWidth="1"/>
    <col min="2310" max="2310" width="25.140625" style="199" customWidth="1"/>
    <col min="2311" max="2561" width="9.140625" style="199"/>
    <col min="2562" max="2563" width="25.140625" style="199" customWidth="1"/>
    <col min="2564" max="2565" width="16.140625" style="199" customWidth="1"/>
    <col min="2566" max="2566" width="25.140625" style="199" customWidth="1"/>
    <col min="2567" max="2817" width="9.140625" style="199"/>
    <col min="2818" max="2819" width="25.140625" style="199" customWidth="1"/>
    <col min="2820" max="2821" width="16.140625" style="199" customWidth="1"/>
    <col min="2822" max="2822" width="25.140625" style="199" customWidth="1"/>
    <col min="2823" max="3073" width="9.140625" style="199"/>
    <col min="3074" max="3075" width="25.140625" style="199" customWidth="1"/>
    <col min="3076" max="3077" width="16.140625" style="199" customWidth="1"/>
    <col min="3078" max="3078" width="25.140625" style="199" customWidth="1"/>
    <col min="3079" max="3329" width="9.140625" style="199"/>
    <col min="3330" max="3331" width="25.140625" style="199" customWidth="1"/>
    <col min="3332" max="3333" width="16.140625" style="199" customWidth="1"/>
    <col min="3334" max="3334" width="25.140625" style="199" customWidth="1"/>
    <col min="3335" max="3585" width="9.140625" style="199"/>
    <col min="3586" max="3587" width="25.140625" style="199" customWidth="1"/>
    <col min="3588" max="3589" width="16.140625" style="199" customWidth="1"/>
    <col min="3590" max="3590" width="25.140625" style="199" customWidth="1"/>
    <col min="3591" max="3841" width="9.140625" style="199"/>
    <col min="3842" max="3843" width="25.140625" style="199" customWidth="1"/>
    <col min="3844" max="3845" width="16.140625" style="199" customWidth="1"/>
    <col min="3846" max="3846" width="25.140625" style="199" customWidth="1"/>
    <col min="3847" max="4097" width="9.140625" style="199"/>
    <col min="4098" max="4099" width="25.140625" style="199" customWidth="1"/>
    <col min="4100" max="4101" width="16.140625" style="199" customWidth="1"/>
    <col min="4102" max="4102" width="25.140625" style="199" customWidth="1"/>
    <col min="4103" max="4353" width="9.140625" style="199"/>
    <col min="4354" max="4355" width="25.140625" style="199" customWidth="1"/>
    <col min="4356" max="4357" width="16.140625" style="199" customWidth="1"/>
    <col min="4358" max="4358" width="25.140625" style="199" customWidth="1"/>
    <col min="4359" max="4609" width="9.140625" style="199"/>
    <col min="4610" max="4611" width="25.140625" style="199" customWidth="1"/>
    <col min="4612" max="4613" width="16.140625" style="199" customWidth="1"/>
    <col min="4614" max="4614" width="25.140625" style="199" customWidth="1"/>
    <col min="4615" max="4865" width="9.140625" style="199"/>
    <col min="4866" max="4867" width="25.140625" style="199" customWidth="1"/>
    <col min="4868" max="4869" width="16.140625" style="199" customWidth="1"/>
    <col min="4870" max="4870" width="25.140625" style="199" customWidth="1"/>
    <col min="4871" max="5121" width="9.140625" style="199"/>
    <col min="5122" max="5123" width="25.140625" style="199" customWidth="1"/>
    <col min="5124" max="5125" width="16.140625" style="199" customWidth="1"/>
    <col min="5126" max="5126" width="25.140625" style="199" customWidth="1"/>
    <col min="5127" max="5377" width="9.140625" style="199"/>
    <col min="5378" max="5379" width="25.140625" style="199" customWidth="1"/>
    <col min="5380" max="5381" width="16.140625" style="199" customWidth="1"/>
    <col min="5382" max="5382" width="25.140625" style="199" customWidth="1"/>
    <col min="5383" max="5633" width="9.140625" style="199"/>
    <col min="5634" max="5635" width="25.140625" style="199" customWidth="1"/>
    <col min="5636" max="5637" width="16.140625" style="199" customWidth="1"/>
    <col min="5638" max="5638" width="25.140625" style="199" customWidth="1"/>
    <col min="5639" max="5889" width="9.140625" style="199"/>
    <col min="5890" max="5891" width="25.140625" style="199" customWidth="1"/>
    <col min="5892" max="5893" width="16.140625" style="199" customWidth="1"/>
    <col min="5894" max="5894" width="25.140625" style="199" customWidth="1"/>
    <col min="5895" max="6145" width="9.140625" style="199"/>
    <col min="6146" max="6147" width="25.140625" style="199" customWidth="1"/>
    <col min="6148" max="6149" width="16.140625" style="199" customWidth="1"/>
    <col min="6150" max="6150" width="25.140625" style="199" customWidth="1"/>
    <col min="6151" max="6401" width="9.140625" style="199"/>
    <col min="6402" max="6403" width="25.140625" style="199" customWidth="1"/>
    <col min="6404" max="6405" width="16.140625" style="199" customWidth="1"/>
    <col min="6406" max="6406" width="25.140625" style="199" customWidth="1"/>
    <col min="6407" max="6657" width="9.140625" style="199"/>
    <col min="6658" max="6659" width="25.140625" style="199" customWidth="1"/>
    <col min="6660" max="6661" width="16.140625" style="199" customWidth="1"/>
    <col min="6662" max="6662" width="25.140625" style="199" customWidth="1"/>
    <col min="6663" max="6913" width="9.140625" style="199"/>
    <col min="6914" max="6915" width="25.140625" style="199" customWidth="1"/>
    <col min="6916" max="6917" width="16.140625" style="199" customWidth="1"/>
    <col min="6918" max="6918" width="25.140625" style="199" customWidth="1"/>
    <col min="6919" max="7169" width="9.140625" style="199"/>
    <col min="7170" max="7171" width="25.140625" style="199" customWidth="1"/>
    <col min="7172" max="7173" width="16.140625" style="199" customWidth="1"/>
    <col min="7174" max="7174" width="25.140625" style="199" customWidth="1"/>
    <col min="7175" max="7425" width="9.140625" style="199"/>
    <col min="7426" max="7427" width="25.140625" style="199" customWidth="1"/>
    <col min="7428" max="7429" width="16.140625" style="199" customWidth="1"/>
    <col min="7430" max="7430" width="25.140625" style="199" customWidth="1"/>
    <col min="7431" max="7681" width="9.140625" style="199"/>
    <col min="7682" max="7683" width="25.140625" style="199" customWidth="1"/>
    <col min="7684" max="7685" width="16.140625" style="199" customWidth="1"/>
    <col min="7686" max="7686" width="25.140625" style="199" customWidth="1"/>
    <col min="7687" max="7937" width="9.140625" style="199"/>
    <col min="7938" max="7939" width="25.140625" style="199" customWidth="1"/>
    <col min="7940" max="7941" width="16.140625" style="199" customWidth="1"/>
    <col min="7942" max="7942" width="25.140625" style="199" customWidth="1"/>
    <col min="7943" max="8193" width="9.140625" style="199"/>
    <col min="8194" max="8195" width="25.140625" style="199" customWidth="1"/>
    <col min="8196" max="8197" width="16.140625" style="199" customWidth="1"/>
    <col min="8198" max="8198" width="25.140625" style="199" customWidth="1"/>
    <col min="8199" max="8449" width="9.140625" style="199"/>
    <col min="8450" max="8451" width="25.140625" style="199" customWidth="1"/>
    <col min="8452" max="8453" width="16.140625" style="199" customWidth="1"/>
    <col min="8454" max="8454" width="25.140625" style="199" customWidth="1"/>
    <col min="8455" max="8705" width="9.140625" style="199"/>
    <col min="8706" max="8707" width="25.140625" style="199" customWidth="1"/>
    <col min="8708" max="8709" width="16.140625" style="199" customWidth="1"/>
    <col min="8710" max="8710" width="25.140625" style="199" customWidth="1"/>
    <col min="8711" max="8961" width="9.140625" style="199"/>
    <col min="8962" max="8963" width="25.140625" style="199" customWidth="1"/>
    <col min="8964" max="8965" width="16.140625" style="199" customWidth="1"/>
    <col min="8966" max="8966" width="25.140625" style="199" customWidth="1"/>
    <col min="8967" max="9217" width="9.140625" style="199"/>
    <col min="9218" max="9219" width="25.140625" style="199" customWidth="1"/>
    <col min="9220" max="9221" width="16.140625" style="199" customWidth="1"/>
    <col min="9222" max="9222" width="25.140625" style="199" customWidth="1"/>
    <col min="9223" max="9473" width="9.140625" style="199"/>
    <col min="9474" max="9475" width="25.140625" style="199" customWidth="1"/>
    <col min="9476" max="9477" width="16.140625" style="199" customWidth="1"/>
    <col min="9478" max="9478" width="25.140625" style="199" customWidth="1"/>
    <col min="9479" max="9729" width="9.140625" style="199"/>
    <col min="9730" max="9731" width="25.140625" style="199" customWidth="1"/>
    <col min="9732" max="9733" width="16.140625" style="199" customWidth="1"/>
    <col min="9734" max="9734" width="25.140625" style="199" customWidth="1"/>
    <col min="9735" max="9985" width="9.140625" style="199"/>
    <col min="9986" max="9987" width="25.140625" style="199" customWidth="1"/>
    <col min="9988" max="9989" width="16.140625" style="199" customWidth="1"/>
    <col min="9990" max="9990" width="25.140625" style="199" customWidth="1"/>
    <col min="9991" max="10241" width="9.140625" style="199"/>
    <col min="10242" max="10243" width="25.140625" style="199" customWidth="1"/>
    <col min="10244" max="10245" width="16.140625" style="199" customWidth="1"/>
    <col min="10246" max="10246" width="25.140625" style="199" customWidth="1"/>
    <col min="10247" max="10497" width="9.140625" style="199"/>
    <col min="10498" max="10499" width="25.140625" style="199" customWidth="1"/>
    <col min="10500" max="10501" width="16.140625" style="199" customWidth="1"/>
    <col min="10502" max="10502" width="25.140625" style="199" customWidth="1"/>
    <col min="10503" max="10753" width="9.140625" style="199"/>
    <col min="10754" max="10755" width="25.140625" style="199" customWidth="1"/>
    <col min="10756" max="10757" width="16.140625" style="199" customWidth="1"/>
    <col min="10758" max="10758" width="25.140625" style="199" customWidth="1"/>
    <col min="10759" max="11009" width="9.140625" style="199"/>
    <col min="11010" max="11011" width="25.140625" style="199" customWidth="1"/>
    <col min="11012" max="11013" width="16.140625" style="199" customWidth="1"/>
    <col min="11014" max="11014" width="25.140625" style="199" customWidth="1"/>
    <col min="11015" max="11265" width="9.140625" style="199"/>
    <col min="11266" max="11267" width="25.140625" style="199" customWidth="1"/>
    <col min="11268" max="11269" width="16.140625" style="199" customWidth="1"/>
    <col min="11270" max="11270" width="25.140625" style="199" customWidth="1"/>
    <col min="11271" max="11521" width="9.140625" style="199"/>
    <col min="11522" max="11523" width="25.140625" style="199" customWidth="1"/>
    <col min="11524" max="11525" width="16.140625" style="199" customWidth="1"/>
    <col min="11526" max="11526" width="25.140625" style="199" customWidth="1"/>
    <col min="11527" max="11777" width="9.140625" style="199"/>
    <col min="11778" max="11779" width="25.140625" style="199" customWidth="1"/>
    <col min="11780" max="11781" width="16.140625" style="199" customWidth="1"/>
    <col min="11782" max="11782" width="25.140625" style="199" customWidth="1"/>
    <col min="11783" max="12033" width="9.140625" style="199"/>
    <col min="12034" max="12035" width="25.140625" style="199" customWidth="1"/>
    <col min="12036" max="12037" width="16.140625" style="199" customWidth="1"/>
    <col min="12038" max="12038" width="25.140625" style="199" customWidth="1"/>
    <col min="12039" max="12289" width="9.140625" style="199"/>
    <col min="12290" max="12291" width="25.140625" style="199" customWidth="1"/>
    <col min="12292" max="12293" width="16.140625" style="199" customWidth="1"/>
    <col min="12294" max="12294" width="25.140625" style="199" customWidth="1"/>
    <col min="12295" max="12545" width="9.140625" style="199"/>
    <col min="12546" max="12547" width="25.140625" style="199" customWidth="1"/>
    <col min="12548" max="12549" width="16.140625" style="199" customWidth="1"/>
    <col min="12550" max="12550" width="25.140625" style="199" customWidth="1"/>
    <col min="12551" max="12801" width="9.140625" style="199"/>
    <col min="12802" max="12803" width="25.140625" style="199" customWidth="1"/>
    <col min="12804" max="12805" width="16.140625" style="199" customWidth="1"/>
    <col min="12806" max="12806" width="25.140625" style="199" customWidth="1"/>
    <col min="12807" max="13057" width="9.140625" style="199"/>
    <col min="13058" max="13059" width="25.140625" style="199" customWidth="1"/>
    <col min="13060" max="13061" width="16.140625" style="199" customWidth="1"/>
    <col min="13062" max="13062" width="25.140625" style="199" customWidth="1"/>
    <col min="13063" max="13313" width="9.140625" style="199"/>
    <col min="13314" max="13315" width="25.140625" style="199" customWidth="1"/>
    <col min="13316" max="13317" width="16.140625" style="199" customWidth="1"/>
    <col min="13318" max="13318" width="25.140625" style="199" customWidth="1"/>
    <col min="13319" max="13569" width="9.140625" style="199"/>
    <col min="13570" max="13571" width="25.140625" style="199" customWidth="1"/>
    <col min="13572" max="13573" width="16.140625" style="199" customWidth="1"/>
    <col min="13574" max="13574" width="25.140625" style="199" customWidth="1"/>
    <col min="13575" max="13825" width="9.140625" style="199"/>
    <col min="13826" max="13827" width="25.140625" style="199" customWidth="1"/>
    <col min="13828" max="13829" width="16.140625" style="199" customWidth="1"/>
    <col min="13830" max="13830" width="25.140625" style="199" customWidth="1"/>
    <col min="13831" max="14081" width="9.140625" style="199"/>
    <col min="14082" max="14083" width="25.140625" style="199" customWidth="1"/>
    <col min="14084" max="14085" width="16.140625" style="199" customWidth="1"/>
    <col min="14086" max="14086" width="25.140625" style="199" customWidth="1"/>
    <col min="14087" max="14337" width="9.140625" style="199"/>
    <col min="14338" max="14339" width="25.140625" style="199" customWidth="1"/>
    <col min="14340" max="14341" width="16.140625" style="199" customWidth="1"/>
    <col min="14342" max="14342" width="25.140625" style="199" customWidth="1"/>
    <col min="14343" max="14593" width="9.140625" style="199"/>
    <col min="14594" max="14595" width="25.140625" style="199" customWidth="1"/>
    <col min="14596" max="14597" width="16.140625" style="199" customWidth="1"/>
    <col min="14598" max="14598" width="25.140625" style="199" customWidth="1"/>
    <col min="14599" max="14849" width="9.140625" style="199"/>
    <col min="14850" max="14851" width="25.140625" style="199" customWidth="1"/>
    <col min="14852" max="14853" width="16.140625" style="199" customWidth="1"/>
    <col min="14854" max="14854" width="25.140625" style="199" customWidth="1"/>
    <col min="14855" max="15105" width="9.140625" style="199"/>
    <col min="15106" max="15107" width="25.140625" style="199" customWidth="1"/>
    <col min="15108" max="15109" width="16.140625" style="199" customWidth="1"/>
    <col min="15110" max="15110" width="25.140625" style="199" customWidth="1"/>
    <col min="15111" max="15361" width="9.140625" style="199"/>
    <col min="15362" max="15363" width="25.140625" style="199" customWidth="1"/>
    <col min="15364" max="15365" width="16.140625" style="199" customWidth="1"/>
    <col min="15366" max="15366" width="25.140625" style="199" customWidth="1"/>
    <col min="15367" max="15617" width="9.140625" style="199"/>
    <col min="15618" max="15619" width="25.140625" style="199" customWidth="1"/>
    <col min="15620" max="15621" width="16.140625" style="199" customWidth="1"/>
    <col min="15622" max="15622" width="25.140625" style="199" customWidth="1"/>
    <col min="15623" max="15873" width="9.140625" style="199"/>
    <col min="15874" max="15875" width="25.140625" style="199" customWidth="1"/>
    <col min="15876" max="15877" width="16.140625" style="199" customWidth="1"/>
    <col min="15878" max="15878" width="25.140625" style="199" customWidth="1"/>
    <col min="15879" max="16129" width="9.140625" style="199"/>
    <col min="16130" max="16131" width="25.140625" style="199" customWidth="1"/>
    <col min="16132" max="16133" width="16.140625" style="199" customWidth="1"/>
    <col min="16134" max="16134" width="25.140625" style="199" customWidth="1"/>
    <col min="16135" max="16384" width="9.140625" style="199"/>
  </cols>
  <sheetData>
    <row r="1" spans="1:6" x14ac:dyDescent="0.25">
      <c r="A1" s="198" t="s">
        <v>559</v>
      </c>
    </row>
    <row r="2" spans="1:6" s="201" customFormat="1" ht="47.25" x14ac:dyDescent="0.25">
      <c r="A2" s="200" t="s">
        <v>50</v>
      </c>
      <c r="B2" s="200" t="s">
        <v>560</v>
      </c>
      <c r="C2" s="200" t="s">
        <v>561</v>
      </c>
      <c r="D2" s="200" t="s">
        <v>562</v>
      </c>
      <c r="E2" s="200" t="s">
        <v>563</v>
      </c>
      <c r="F2" s="200" t="s">
        <v>564</v>
      </c>
    </row>
    <row r="3" spans="1:6" s="201" customFormat="1" ht="15.75" x14ac:dyDescent="0.25">
      <c r="A3" s="455"/>
      <c r="B3" s="301" t="s">
        <v>565</v>
      </c>
      <c r="C3" s="455"/>
      <c r="D3" s="455"/>
      <c r="E3" s="455"/>
      <c r="F3" s="455"/>
    </row>
    <row r="4" spans="1:6" s="201" customFormat="1" ht="47.25" x14ac:dyDescent="0.25">
      <c r="A4" s="455"/>
      <c r="B4" s="301" t="s">
        <v>566</v>
      </c>
      <c r="C4" s="455"/>
      <c r="D4" s="455"/>
      <c r="E4" s="455"/>
      <c r="F4" s="455"/>
    </row>
    <row r="5" spans="1:6" s="201" customFormat="1" ht="15.75" customHeight="1" x14ac:dyDescent="0.25">
      <c r="A5" s="455" t="s">
        <v>567</v>
      </c>
      <c r="B5" s="301" t="s">
        <v>568</v>
      </c>
      <c r="C5" s="455" t="s">
        <v>569</v>
      </c>
      <c r="D5" s="455">
        <v>670.1</v>
      </c>
      <c r="E5" s="455">
        <v>770.4</v>
      </c>
      <c r="F5" s="301" t="s">
        <v>570</v>
      </c>
    </row>
    <row r="6" spans="1:6" s="201" customFormat="1" ht="15.75" x14ac:dyDescent="0.25">
      <c r="A6" s="455"/>
      <c r="B6" s="456" t="s">
        <v>571</v>
      </c>
      <c r="C6" s="455"/>
      <c r="D6" s="455"/>
      <c r="E6" s="455"/>
      <c r="F6" s="301" t="s">
        <v>572</v>
      </c>
    </row>
    <row r="7" spans="1:6" s="201" customFormat="1" ht="31.5" x14ac:dyDescent="0.25">
      <c r="A7" s="455"/>
      <c r="B7" s="457"/>
      <c r="C7" s="455"/>
      <c r="D7" s="455"/>
      <c r="E7" s="455"/>
      <c r="F7" s="301" t="s">
        <v>573</v>
      </c>
    </row>
    <row r="8" spans="1:6" s="201" customFormat="1" ht="27" customHeight="1" x14ac:dyDescent="0.25">
      <c r="A8" s="455"/>
      <c r="B8" s="458"/>
      <c r="C8" s="455"/>
      <c r="D8" s="455"/>
      <c r="E8" s="455"/>
      <c r="F8" s="301" t="s">
        <v>574</v>
      </c>
    </row>
    <row r="9" spans="1:6" s="201" customFormat="1" ht="15.75" x14ac:dyDescent="0.25">
      <c r="A9" s="455" t="s">
        <v>575</v>
      </c>
      <c r="B9" s="301" t="s">
        <v>576</v>
      </c>
      <c r="C9" s="455" t="s">
        <v>577</v>
      </c>
      <c r="D9" s="455">
        <v>125.3</v>
      </c>
      <c r="E9" s="455">
        <v>115</v>
      </c>
      <c r="F9" s="301" t="s">
        <v>578</v>
      </c>
    </row>
    <row r="10" spans="1:6" s="201" customFormat="1" ht="15.75" x14ac:dyDescent="0.25">
      <c r="A10" s="455"/>
      <c r="B10" s="456" t="s">
        <v>571</v>
      </c>
      <c r="C10" s="455"/>
      <c r="D10" s="455"/>
      <c r="E10" s="455"/>
      <c r="F10" s="301" t="s">
        <v>579</v>
      </c>
    </row>
    <row r="11" spans="1:6" s="201" customFormat="1" ht="31.5" x14ac:dyDescent="0.25">
      <c r="A11" s="455"/>
      <c r="B11" s="457"/>
      <c r="C11" s="455"/>
      <c r="D11" s="455"/>
      <c r="E11" s="455"/>
      <c r="F11" s="301" t="s">
        <v>580</v>
      </c>
    </row>
    <row r="12" spans="1:6" s="201" customFormat="1" ht="15.75" x14ac:dyDescent="0.25">
      <c r="A12" s="455"/>
      <c r="B12" s="458"/>
      <c r="C12" s="455"/>
      <c r="D12" s="455"/>
      <c r="E12" s="455"/>
      <c r="F12" s="301" t="s">
        <v>1047</v>
      </c>
    </row>
    <row r="13" spans="1:6" s="201" customFormat="1" ht="15.75" customHeight="1" x14ac:dyDescent="0.25">
      <c r="A13" s="455" t="s">
        <v>581</v>
      </c>
      <c r="B13" s="301" t="s">
        <v>582</v>
      </c>
      <c r="C13" s="455" t="s">
        <v>583</v>
      </c>
      <c r="D13" s="455">
        <v>0</v>
      </c>
      <c r="E13" s="455" t="s">
        <v>584</v>
      </c>
      <c r="F13" s="455" t="s">
        <v>585</v>
      </c>
    </row>
    <row r="14" spans="1:6" s="201" customFormat="1" ht="15.75" customHeight="1" x14ac:dyDescent="0.25">
      <c r="A14" s="455"/>
      <c r="B14" s="456" t="s">
        <v>586</v>
      </c>
      <c r="C14" s="455"/>
      <c r="D14" s="455"/>
      <c r="E14" s="455"/>
      <c r="F14" s="455"/>
    </row>
    <row r="15" spans="1:6" s="201" customFormat="1" ht="15.75" x14ac:dyDescent="0.25">
      <c r="A15" s="455"/>
      <c r="B15" s="457"/>
      <c r="C15" s="455"/>
      <c r="D15" s="455"/>
      <c r="E15" s="455"/>
      <c r="F15" s="301" t="s">
        <v>587</v>
      </c>
    </row>
    <row r="16" spans="1:6" s="201" customFormat="1" ht="15.75" x14ac:dyDescent="0.25">
      <c r="A16" s="455"/>
      <c r="B16" s="457"/>
      <c r="C16" s="455"/>
      <c r="D16" s="455"/>
      <c r="E16" s="455"/>
      <c r="F16" s="301" t="s">
        <v>588</v>
      </c>
    </row>
    <row r="17" spans="1:6" s="201" customFormat="1" ht="15.75" x14ac:dyDescent="0.25">
      <c r="A17" s="455"/>
      <c r="B17" s="458"/>
      <c r="C17" s="455"/>
      <c r="D17" s="455"/>
      <c r="E17" s="455"/>
      <c r="F17" s="301" t="s">
        <v>589</v>
      </c>
    </row>
    <row r="18" spans="1:6" s="201" customFormat="1" ht="15.75" x14ac:dyDescent="0.25">
      <c r="A18" s="455" t="s">
        <v>590</v>
      </c>
      <c r="B18" s="301" t="s">
        <v>582</v>
      </c>
      <c r="C18" s="455" t="s">
        <v>591</v>
      </c>
      <c r="D18" s="455">
        <v>80.7</v>
      </c>
      <c r="E18" s="455">
        <v>86.5</v>
      </c>
      <c r="F18" s="455" t="s">
        <v>1046</v>
      </c>
    </row>
    <row r="19" spans="1:6" s="201" customFormat="1" ht="15.75" customHeight="1" x14ac:dyDescent="0.25">
      <c r="A19" s="455"/>
      <c r="B19" s="456" t="s">
        <v>586</v>
      </c>
      <c r="C19" s="455"/>
      <c r="D19" s="455"/>
      <c r="E19" s="455"/>
      <c r="F19" s="455"/>
    </row>
    <row r="20" spans="1:6" s="201" customFormat="1" ht="15.75" x14ac:dyDescent="0.25">
      <c r="A20" s="455"/>
      <c r="B20" s="457"/>
      <c r="C20" s="455"/>
      <c r="D20" s="455"/>
      <c r="E20" s="455"/>
      <c r="F20" s="301" t="s">
        <v>592</v>
      </c>
    </row>
    <row r="21" spans="1:6" s="201" customFormat="1" ht="15.75" x14ac:dyDescent="0.25">
      <c r="A21" s="455"/>
      <c r="B21" s="457"/>
      <c r="C21" s="455"/>
      <c r="D21" s="455"/>
      <c r="E21" s="455"/>
      <c r="F21" s="301" t="s">
        <v>593</v>
      </c>
    </row>
    <row r="22" spans="1:6" s="201" customFormat="1" ht="15.75" x14ac:dyDescent="0.25">
      <c r="A22" s="455"/>
      <c r="B22" s="458"/>
      <c r="C22" s="455"/>
      <c r="D22" s="455"/>
      <c r="E22" s="455"/>
      <c r="F22" s="301" t="s">
        <v>1045</v>
      </c>
    </row>
    <row r="23" spans="1:6" s="201" customFormat="1" ht="15.75" x14ac:dyDescent="0.25">
      <c r="A23" s="455"/>
      <c r="B23" s="301" t="s">
        <v>594</v>
      </c>
      <c r="C23" s="455"/>
      <c r="D23" s="455"/>
      <c r="E23" s="455"/>
      <c r="F23" s="455"/>
    </row>
    <row r="24" spans="1:6" s="201" customFormat="1" ht="31.5" x14ac:dyDescent="0.25">
      <c r="A24" s="455"/>
      <c r="B24" s="301" t="s">
        <v>595</v>
      </c>
      <c r="C24" s="455"/>
      <c r="D24" s="455"/>
      <c r="E24" s="455"/>
      <c r="F24" s="455"/>
    </row>
    <row r="25" spans="1:6" s="201" customFormat="1" ht="15.75" customHeight="1" x14ac:dyDescent="0.25">
      <c r="A25" s="455" t="s">
        <v>596</v>
      </c>
      <c r="B25" s="301" t="s">
        <v>568</v>
      </c>
      <c r="C25" s="455" t="s">
        <v>597</v>
      </c>
      <c r="D25" s="455">
        <v>0</v>
      </c>
      <c r="E25" s="455" t="s">
        <v>598</v>
      </c>
      <c r="F25" s="455" t="s">
        <v>585</v>
      </c>
    </row>
    <row r="26" spans="1:6" s="201" customFormat="1" ht="15.75" customHeight="1" x14ac:dyDescent="0.25">
      <c r="A26" s="455"/>
      <c r="B26" s="456" t="s">
        <v>599</v>
      </c>
      <c r="C26" s="455"/>
      <c r="D26" s="455"/>
      <c r="E26" s="455"/>
      <c r="F26" s="455"/>
    </row>
    <row r="27" spans="1:6" s="201" customFormat="1" ht="15.75" x14ac:dyDescent="0.25">
      <c r="A27" s="455"/>
      <c r="B27" s="457"/>
      <c r="C27" s="455"/>
      <c r="D27" s="455"/>
      <c r="E27" s="455"/>
      <c r="F27" s="301" t="s">
        <v>600</v>
      </c>
    </row>
    <row r="28" spans="1:6" s="201" customFormat="1" ht="15.75" x14ac:dyDescent="0.25">
      <c r="A28" s="455"/>
      <c r="B28" s="457"/>
      <c r="C28" s="455"/>
      <c r="D28" s="455"/>
      <c r="E28" s="455"/>
      <c r="F28" s="301" t="s">
        <v>601</v>
      </c>
    </row>
    <row r="29" spans="1:6" s="201" customFormat="1" ht="15.75" x14ac:dyDescent="0.25">
      <c r="A29" s="455"/>
      <c r="B29" s="458"/>
      <c r="C29" s="455"/>
      <c r="D29" s="455"/>
      <c r="E29" s="455"/>
      <c r="F29" s="301" t="s">
        <v>602</v>
      </c>
    </row>
    <row r="30" spans="1:6" s="201" customFormat="1" ht="15.75" x14ac:dyDescent="0.25">
      <c r="A30" s="455" t="s">
        <v>603</v>
      </c>
      <c r="B30" s="301" t="s">
        <v>568</v>
      </c>
      <c r="C30" s="455" t="s">
        <v>604</v>
      </c>
      <c r="D30" s="455">
        <v>0</v>
      </c>
      <c r="E30" s="455" t="s">
        <v>605</v>
      </c>
      <c r="F30" s="301" t="s">
        <v>606</v>
      </c>
    </row>
    <row r="31" spans="1:6" s="201" customFormat="1" ht="15.75" x14ac:dyDescent="0.25">
      <c r="A31" s="455"/>
      <c r="B31" s="456" t="s">
        <v>599</v>
      </c>
      <c r="C31" s="455"/>
      <c r="D31" s="455"/>
      <c r="E31" s="455"/>
      <c r="F31" s="301" t="s">
        <v>607</v>
      </c>
    </row>
    <row r="32" spans="1:6" s="201" customFormat="1" ht="15.75" x14ac:dyDescent="0.25">
      <c r="A32" s="455"/>
      <c r="B32" s="457"/>
      <c r="C32" s="455"/>
      <c r="D32" s="455"/>
      <c r="E32" s="455"/>
      <c r="F32" s="301" t="s">
        <v>608</v>
      </c>
    </row>
    <row r="33" spans="1:6" s="201" customFormat="1" ht="54" customHeight="1" x14ac:dyDescent="0.25">
      <c r="A33" s="455"/>
      <c r="B33" s="458"/>
      <c r="C33" s="455"/>
      <c r="D33" s="455"/>
      <c r="E33" s="455"/>
      <c r="F33" s="301" t="s">
        <v>609</v>
      </c>
    </row>
    <row r="34" spans="1:6" s="201" customFormat="1" ht="15.75" x14ac:dyDescent="0.25">
      <c r="A34" s="455" t="s">
        <v>610</v>
      </c>
      <c r="B34" s="301" t="s">
        <v>568</v>
      </c>
      <c r="C34" s="455" t="s">
        <v>611</v>
      </c>
      <c r="D34" s="455">
        <v>0</v>
      </c>
      <c r="E34" s="455">
        <v>4</v>
      </c>
      <c r="F34" s="301" t="s">
        <v>585</v>
      </c>
    </row>
    <row r="35" spans="1:6" s="201" customFormat="1" ht="15.75" x14ac:dyDescent="0.25">
      <c r="A35" s="455"/>
      <c r="B35" s="456" t="s">
        <v>612</v>
      </c>
      <c r="C35" s="455"/>
      <c r="D35" s="455"/>
      <c r="E35" s="455"/>
      <c r="F35" s="301" t="s">
        <v>587</v>
      </c>
    </row>
    <row r="36" spans="1:6" s="201" customFormat="1" ht="15.75" x14ac:dyDescent="0.25">
      <c r="A36" s="455"/>
      <c r="B36" s="457"/>
      <c r="C36" s="455"/>
      <c r="D36" s="455"/>
      <c r="E36" s="455"/>
      <c r="F36" s="301" t="s">
        <v>588</v>
      </c>
    </row>
    <row r="37" spans="1:6" s="201" customFormat="1" ht="15.75" x14ac:dyDescent="0.25">
      <c r="A37" s="455"/>
      <c r="B37" s="458"/>
      <c r="C37" s="455"/>
      <c r="D37" s="455"/>
      <c r="E37" s="455"/>
      <c r="F37" s="301" t="s">
        <v>589</v>
      </c>
    </row>
    <row r="38" spans="1:6" s="201" customFormat="1" ht="15.75" x14ac:dyDescent="0.25">
      <c r="A38" s="455"/>
      <c r="B38" s="301" t="s">
        <v>594</v>
      </c>
      <c r="C38" s="455"/>
      <c r="D38" s="455"/>
      <c r="E38" s="455"/>
      <c r="F38" s="455"/>
    </row>
    <row r="39" spans="1:6" s="201" customFormat="1" ht="31.5" x14ac:dyDescent="0.25">
      <c r="A39" s="455"/>
      <c r="B39" s="301" t="s">
        <v>613</v>
      </c>
      <c r="C39" s="455"/>
      <c r="D39" s="455"/>
      <c r="E39" s="455"/>
      <c r="F39" s="455"/>
    </row>
    <row r="40" spans="1:6" s="201" customFormat="1" ht="15.75" x14ac:dyDescent="0.25">
      <c r="A40" s="455" t="s">
        <v>614</v>
      </c>
      <c r="B40" s="301" t="s">
        <v>582</v>
      </c>
      <c r="C40" s="455" t="s">
        <v>615</v>
      </c>
      <c r="D40" s="455">
        <v>0</v>
      </c>
      <c r="E40" s="455" t="s">
        <v>616</v>
      </c>
      <c r="F40" s="301" t="s">
        <v>617</v>
      </c>
    </row>
    <row r="41" spans="1:6" s="201" customFormat="1" ht="15.75" x14ac:dyDescent="0.25">
      <c r="A41" s="455"/>
      <c r="B41" s="456" t="s">
        <v>618</v>
      </c>
      <c r="C41" s="455"/>
      <c r="D41" s="455"/>
      <c r="E41" s="455"/>
      <c r="F41" s="301" t="s">
        <v>619</v>
      </c>
    </row>
    <row r="42" spans="1:6" s="201" customFormat="1" ht="15.75" x14ac:dyDescent="0.25">
      <c r="A42" s="455"/>
      <c r="B42" s="457"/>
      <c r="C42" s="455"/>
      <c r="D42" s="455"/>
      <c r="E42" s="455"/>
      <c r="F42" s="301" t="s">
        <v>620</v>
      </c>
    </row>
    <row r="43" spans="1:6" s="201" customFormat="1" ht="15.75" x14ac:dyDescent="0.25">
      <c r="A43" s="455"/>
      <c r="B43" s="458"/>
      <c r="C43" s="455"/>
      <c r="D43" s="455"/>
      <c r="E43" s="455"/>
      <c r="F43" s="301" t="s">
        <v>621</v>
      </c>
    </row>
    <row r="44" spans="1:6" s="201" customFormat="1" ht="15.75" x14ac:dyDescent="0.25">
      <c r="A44" s="455" t="s">
        <v>622</v>
      </c>
      <c r="B44" s="301" t="s">
        <v>582</v>
      </c>
      <c r="C44" s="455" t="s">
        <v>623</v>
      </c>
      <c r="D44" s="455">
        <v>0</v>
      </c>
      <c r="E44" s="455" t="s">
        <v>624</v>
      </c>
      <c r="F44" s="301" t="s">
        <v>625</v>
      </c>
    </row>
    <row r="45" spans="1:6" s="201" customFormat="1" ht="15.75" x14ac:dyDescent="0.25">
      <c r="A45" s="455"/>
      <c r="B45" s="456" t="s">
        <v>618</v>
      </c>
      <c r="C45" s="455"/>
      <c r="D45" s="455"/>
      <c r="E45" s="455"/>
      <c r="F45" s="301" t="s">
        <v>626</v>
      </c>
    </row>
    <row r="46" spans="1:6" s="201" customFormat="1" ht="15.75" x14ac:dyDescent="0.25">
      <c r="A46" s="455"/>
      <c r="B46" s="457"/>
      <c r="C46" s="455"/>
      <c r="D46" s="455"/>
      <c r="E46" s="455"/>
      <c r="F46" s="301" t="s">
        <v>627</v>
      </c>
    </row>
    <row r="47" spans="1:6" s="201" customFormat="1" ht="15.75" x14ac:dyDescent="0.25">
      <c r="A47" s="455"/>
      <c r="B47" s="458"/>
      <c r="C47" s="455"/>
      <c r="D47" s="455"/>
      <c r="E47" s="455"/>
      <c r="F47" s="301" t="s">
        <v>628</v>
      </c>
    </row>
    <row r="48" spans="1:6" s="201" customFormat="1" ht="15.75" x14ac:dyDescent="0.25">
      <c r="A48" s="455" t="s">
        <v>629</v>
      </c>
      <c r="B48" s="301" t="s">
        <v>582</v>
      </c>
      <c r="C48" s="455" t="s">
        <v>630</v>
      </c>
      <c r="D48" s="455">
        <v>0</v>
      </c>
      <c r="E48" s="455">
        <v>4</v>
      </c>
      <c r="F48" s="301" t="s">
        <v>585</v>
      </c>
    </row>
    <row r="49" spans="1:6" s="201" customFormat="1" ht="15.75" x14ac:dyDescent="0.25">
      <c r="A49" s="455"/>
      <c r="B49" s="456" t="s">
        <v>631</v>
      </c>
      <c r="C49" s="455"/>
      <c r="D49" s="455"/>
      <c r="E49" s="455"/>
      <c r="F49" s="301" t="s">
        <v>587</v>
      </c>
    </row>
    <row r="50" spans="1:6" s="201" customFormat="1" ht="15.75" x14ac:dyDescent="0.25">
      <c r="A50" s="455"/>
      <c r="B50" s="457"/>
      <c r="C50" s="455"/>
      <c r="D50" s="455"/>
      <c r="E50" s="455"/>
      <c r="F50" s="301" t="s">
        <v>588</v>
      </c>
    </row>
    <row r="51" spans="1:6" s="201" customFormat="1" ht="15.75" x14ac:dyDescent="0.25">
      <c r="A51" s="455"/>
      <c r="B51" s="458"/>
      <c r="C51" s="455"/>
      <c r="D51" s="455"/>
      <c r="E51" s="455"/>
      <c r="F51" s="301" t="s">
        <v>589</v>
      </c>
    </row>
  </sheetData>
  <mergeCells count="68">
    <mergeCell ref="A5:A8"/>
    <mergeCell ref="C5:C8"/>
    <mergeCell ref="D5:D8"/>
    <mergeCell ref="E5:E8"/>
    <mergeCell ref="B6:B8"/>
    <mergeCell ref="A3:A4"/>
    <mergeCell ref="C3:C4"/>
    <mergeCell ref="D3:D4"/>
    <mergeCell ref="E3:E4"/>
    <mergeCell ref="F3:F4"/>
    <mergeCell ref="A9:A12"/>
    <mergeCell ref="C9:C12"/>
    <mergeCell ref="D9:D12"/>
    <mergeCell ref="E9:E12"/>
    <mergeCell ref="B10:B12"/>
    <mergeCell ref="F13:F14"/>
    <mergeCell ref="B14:B17"/>
    <mergeCell ref="A18:A22"/>
    <mergeCell ref="C18:C22"/>
    <mergeCell ref="D18:D22"/>
    <mergeCell ref="E18:E22"/>
    <mergeCell ref="F18:F19"/>
    <mergeCell ref="B19:B22"/>
    <mergeCell ref="A13:A17"/>
    <mergeCell ref="C13:C17"/>
    <mergeCell ref="D13:D17"/>
    <mergeCell ref="E13:E17"/>
    <mergeCell ref="E23:E24"/>
    <mergeCell ref="F23:F24"/>
    <mergeCell ref="B26:B29"/>
    <mergeCell ref="A30:A33"/>
    <mergeCell ref="C30:C33"/>
    <mergeCell ref="D30:D33"/>
    <mergeCell ref="E30:E33"/>
    <mergeCell ref="B31:B33"/>
    <mergeCell ref="A25:A29"/>
    <mergeCell ref="C25:C29"/>
    <mergeCell ref="D25:D29"/>
    <mergeCell ref="E25:E29"/>
    <mergeCell ref="F25:F26"/>
    <mergeCell ref="A23:A24"/>
    <mergeCell ref="C23:C24"/>
    <mergeCell ref="D23:D24"/>
    <mergeCell ref="A34:A37"/>
    <mergeCell ref="C34:C37"/>
    <mergeCell ref="D34:D37"/>
    <mergeCell ref="E34:E37"/>
    <mergeCell ref="B35:B37"/>
    <mergeCell ref="F38:F39"/>
    <mergeCell ref="A40:A43"/>
    <mergeCell ref="C40:C43"/>
    <mergeCell ref="D40:D43"/>
    <mergeCell ref="E40:E43"/>
    <mergeCell ref="B41:B43"/>
    <mergeCell ref="A38:A39"/>
    <mergeCell ref="C38:C39"/>
    <mergeCell ref="D38:D39"/>
    <mergeCell ref="E38:E39"/>
    <mergeCell ref="A48:A51"/>
    <mergeCell ref="C48:C51"/>
    <mergeCell ref="D48:D51"/>
    <mergeCell ref="E48:E51"/>
    <mergeCell ref="B49:B51"/>
    <mergeCell ref="A44:A47"/>
    <mergeCell ref="C44:C47"/>
    <mergeCell ref="D44:D47"/>
    <mergeCell ref="E44:E47"/>
    <mergeCell ref="B45:B47"/>
  </mergeCells>
  <printOptions horizontalCentered="1"/>
  <pageMargins left="0.19685039370078741" right="0.19685039370078741" top="0.78740157480314965" bottom="0.19685039370078741" header="0.31496062992125984" footer="0.15748031496062992"/>
  <pageSetup paperSize="9" scale="77" orientation="portrait" r:id="rId1"/>
  <headerFooter>
    <oddHeader>&amp;C&amp;"Times New Roman,Paryškintasis"PLANO POVEIKIS</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apas16">
    <pageSetUpPr fitToPage="1"/>
  </sheetPr>
  <dimension ref="A1:G88"/>
  <sheetViews>
    <sheetView view="pageLayout" topLeftCell="A5" zoomScaleNormal="100" workbookViewId="0">
      <selection activeCell="A17" sqref="A1:XFD1048576"/>
    </sheetView>
  </sheetViews>
  <sheetFormatPr defaultRowHeight="15" x14ac:dyDescent="0.25"/>
  <cols>
    <col min="1" max="1" width="11.7109375" style="203" customWidth="1"/>
    <col min="2" max="3" width="25.140625" style="203" customWidth="1"/>
    <col min="4" max="5" width="15.7109375" style="203" customWidth="1"/>
    <col min="6" max="6" width="25.140625" style="203" customWidth="1"/>
    <col min="7" max="256" width="9.140625" style="203"/>
    <col min="257" max="257" width="11.7109375" style="203" customWidth="1"/>
    <col min="258" max="259" width="25.140625" style="203" customWidth="1"/>
    <col min="260" max="261" width="15.7109375" style="203" customWidth="1"/>
    <col min="262" max="262" width="25.140625" style="203" customWidth="1"/>
    <col min="263" max="512" width="9.140625" style="203"/>
    <col min="513" max="513" width="11.7109375" style="203" customWidth="1"/>
    <col min="514" max="515" width="25.140625" style="203" customWidth="1"/>
    <col min="516" max="517" width="15.7109375" style="203" customWidth="1"/>
    <col min="518" max="518" width="25.140625" style="203" customWidth="1"/>
    <col min="519" max="768" width="9.140625" style="203"/>
    <col min="769" max="769" width="11.7109375" style="203" customWidth="1"/>
    <col min="770" max="771" width="25.140625" style="203" customWidth="1"/>
    <col min="772" max="773" width="15.7109375" style="203" customWidth="1"/>
    <col min="774" max="774" width="25.140625" style="203" customWidth="1"/>
    <col min="775" max="1024" width="9.140625" style="203"/>
    <col min="1025" max="1025" width="11.7109375" style="203" customWidth="1"/>
    <col min="1026" max="1027" width="25.140625" style="203" customWidth="1"/>
    <col min="1028" max="1029" width="15.7109375" style="203" customWidth="1"/>
    <col min="1030" max="1030" width="25.140625" style="203" customWidth="1"/>
    <col min="1031" max="1280" width="9.140625" style="203"/>
    <col min="1281" max="1281" width="11.7109375" style="203" customWidth="1"/>
    <col min="1282" max="1283" width="25.140625" style="203" customWidth="1"/>
    <col min="1284" max="1285" width="15.7109375" style="203" customWidth="1"/>
    <col min="1286" max="1286" width="25.140625" style="203" customWidth="1"/>
    <col min="1287" max="1536" width="9.140625" style="203"/>
    <col min="1537" max="1537" width="11.7109375" style="203" customWidth="1"/>
    <col min="1538" max="1539" width="25.140625" style="203" customWidth="1"/>
    <col min="1540" max="1541" width="15.7109375" style="203" customWidth="1"/>
    <col min="1542" max="1542" width="25.140625" style="203" customWidth="1"/>
    <col min="1543" max="1792" width="9.140625" style="203"/>
    <col min="1793" max="1793" width="11.7109375" style="203" customWidth="1"/>
    <col min="1794" max="1795" width="25.140625" style="203" customWidth="1"/>
    <col min="1796" max="1797" width="15.7109375" style="203" customWidth="1"/>
    <col min="1798" max="1798" width="25.140625" style="203" customWidth="1"/>
    <col min="1799" max="2048" width="9.140625" style="203"/>
    <col min="2049" max="2049" width="11.7109375" style="203" customWidth="1"/>
    <col min="2050" max="2051" width="25.140625" style="203" customWidth="1"/>
    <col min="2052" max="2053" width="15.7109375" style="203" customWidth="1"/>
    <col min="2054" max="2054" width="25.140625" style="203" customWidth="1"/>
    <col min="2055" max="2304" width="9.140625" style="203"/>
    <col min="2305" max="2305" width="11.7109375" style="203" customWidth="1"/>
    <col min="2306" max="2307" width="25.140625" style="203" customWidth="1"/>
    <col min="2308" max="2309" width="15.7109375" style="203" customWidth="1"/>
    <col min="2310" max="2310" width="25.140625" style="203" customWidth="1"/>
    <col min="2311" max="2560" width="9.140625" style="203"/>
    <col min="2561" max="2561" width="11.7109375" style="203" customWidth="1"/>
    <col min="2562" max="2563" width="25.140625" style="203" customWidth="1"/>
    <col min="2564" max="2565" width="15.7109375" style="203" customWidth="1"/>
    <col min="2566" max="2566" width="25.140625" style="203" customWidth="1"/>
    <col min="2567" max="2816" width="9.140625" style="203"/>
    <col min="2817" max="2817" width="11.7109375" style="203" customWidth="1"/>
    <col min="2818" max="2819" width="25.140625" style="203" customWidth="1"/>
    <col min="2820" max="2821" width="15.7109375" style="203" customWidth="1"/>
    <col min="2822" max="2822" width="25.140625" style="203" customWidth="1"/>
    <col min="2823" max="3072" width="9.140625" style="203"/>
    <col min="3073" max="3073" width="11.7109375" style="203" customWidth="1"/>
    <col min="3074" max="3075" width="25.140625" style="203" customWidth="1"/>
    <col min="3076" max="3077" width="15.7109375" style="203" customWidth="1"/>
    <col min="3078" max="3078" width="25.140625" style="203" customWidth="1"/>
    <col min="3079" max="3328" width="9.140625" style="203"/>
    <col min="3329" max="3329" width="11.7109375" style="203" customWidth="1"/>
    <col min="3330" max="3331" width="25.140625" style="203" customWidth="1"/>
    <col min="3332" max="3333" width="15.7109375" style="203" customWidth="1"/>
    <col min="3334" max="3334" width="25.140625" style="203" customWidth="1"/>
    <col min="3335" max="3584" width="9.140625" style="203"/>
    <col min="3585" max="3585" width="11.7109375" style="203" customWidth="1"/>
    <col min="3586" max="3587" width="25.140625" style="203" customWidth="1"/>
    <col min="3588" max="3589" width="15.7109375" style="203" customWidth="1"/>
    <col min="3590" max="3590" width="25.140625" style="203" customWidth="1"/>
    <col min="3591" max="3840" width="9.140625" style="203"/>
    <col min="3841" max="3841" width="11.7109375" style="203" customWidth="1"/>
    <col min="3842" max="3843" width="25.140625" style="203" customWidth="1"/>
    <col min="3844" max="3845" width="15.7109375" style="203" customWidth="1"/>
    <col min="3846" max="3846" width="25.140625" style="203" customWidth="1"/>
    <col min="3847" max="4096" width="9.140625" style="203"/>
    <col min="4097" max="4097" width="11.7109375" style="203" customWidth="1"/>
    <col min="4098" max="4099" width="25.140625" style="203" customWidth="1"/>
    <col min="4100" max="4101" width="15.7109375" style="203" customWidth="1"/>
    <col min="4102" max="4102" width="25.140625" style="203" customWidth="1"/>
    <col min="4103" max="4352" width="9.140625" style="203"/>
    <col min="4353" max="4353" width="11.7109375" style="203" customWidth="1"/>
    <col min="4354" max="4355" width="25.140625" style="203" customWidth="1"/>
    <col min="4356" max="4357" width="15.7109375" style="203" customWidth="1"/>
    <col min="4358" max="4358" width="25.140625" style="203" customWidth="1"/>
    <col min="4359" max="4608" width="9.140625" style="203"/>
    <col min="4609" max="4609" width="11.7109375" style="203" customWidth="1"/>
    <col min="4610" max="4611" width="25.140625" style="203" customWidth="1"/>
    <col min="4612" max="4613" width="15.7109375" style="203" customWidth="1"/>
    <col min="4614" max="4614" width="25.140625" style="203" customWidth="1"/>
    <col min="4615" max="4864" width="9.140625" style="203"/>
    <col min="4865" max="4865" width="11.7109375" style="203" customWidth="1"/>
    <col min="4866" max="4867" width="25.140625" style="203" customWidth="1"/>
    <col min="4868" max="4869" width="15.7109375" style="203" customWidth="1"/>
    <col min="4870" max="4870" width="25.140625" style="203" customWidth="1"/>
    <col min="4871" max="5120" width="9.140625" style="203"/>
    <col min="5121" max="5121" width="11.7109375" style="203" customWidth="1"/>
    <col min="5122" max="5123" width="25.140625" style="203" customWidth="1"/>
    <col min="5124" max="5125" width="15.7109375" style="203" customWidth="1"/>
    <col min="5126" max="5126" width="25.140625" style="203" customWidth="1"/>
    <col min="5127" max="5376" width="9.140625" style="203"/>
    <col min="5377" max="5377" width="11.7109375" style="203" customWidth="1"/>
    <col min="5378" max="5379" width="25.140625" style="203" customWidth="1"/>
    <col min="5380" max="5381" width="15.7109375" style="203" customWidth="1"/>
    <col min="5382" max="5382" width="25.140625" style="203" customWidth="1"/>
    <col min="5383" max="5632" width="9.140625" style="203"/>
    <col min="5633" max="5633" width="11.7109375" style="203" customWidth="1"/>
    <col min="5634" max="5635" width="25.140625" style="203" customWidth="1"/>
    <col min="5636" max="5637" width="15.7109375" style="203" customWidth="1"/>
    <col min="5638" max="5638" width="25.140625" style="203" customWidth="1"/>
    <col min="5639" max="5888" width="9.140625" style="203"/>
    <col min="5889" max="5889" width="11.7109375" style="203" customWidth="1"/>
    <col min="5890" max="5891" width="25.140625" style="203" customWidth="1"/>
    <col min="5892" max="5893" width="15.7109375" style="203" customWidth="1"/>
    <col min="5894" max="5894" width="25.140625" style="203" customWidth="1"/>
    <col min="5895" max="6144" width="9.140625" style="203"/>
    <col min="6145" max="6145" width="11.7109375" style="203" customWidth="1"/>
    <col min="6146" max="6147" width="25.140625" style="203" customWidth="1"/>
    <col min="6148" max="6149" width="15.7109375" style="203" customWidth="1"/>
    <col min="6150" max="6150" width="25.140625" style="203" customWidth="1"/>
    <col min="6151" max="6400" width="9.140625" style="203"/>
    <col min="6401" max="6401" width="11.7109375" style="203" customWidth="1"/>
    <col min="6402" max="6403" width="25.140625" style="203" customWidth="1"/>
    <col min="6404" max="6405" width="15.7109375" style="203" customWidth="1"/>
    <col min="6406" max="6406" width="25.140625" style="203" customWidth="1"/>
    <col min="6407" max="6656" width="9.140625" style="203"/>
    <col min="6657" max="6657" width="11.7109375" style="203" customWidth="1"/>
    <col min="6658" max="6659" width="25.140625" style="203" customWidth="1"/>
    <col min="6660" max="6661" width="15.7109375" style="203" customWidth="1"/>
    <col min="6662" max="6662" width="25.140625" style="203" customWidth="1"/>
    <col min="6663" max="6912" width="9.140625" style="203"/>
    <col min="6913" max="6913" width="11.7109375" style="203" customWidth="1"/>
    <col min="6914" max="6915" width="25.140625" style="203" customWidth="1"/>
    <col min="6916" max="6917" width="15.7109375" style="203" customWidth="1"/>
    <col min="6918" max="6918" width="25.140625" style="203" customWidth="1"/>
    <col min="6919" max="7168" width="9.140625" style="203"/>
    <col min="7169" max="7169" width="11.7109375" style="203" customWidth="1"/>
    <col min="7170" max="7171" width="25.140625" style="203" customWidth="1"/>
    <col min="7172" max="7173" width="15.7109375" style="203" customWidth="1"/>
    <col min="7174" max="7174" width="25.140625" style="203" customWidth="1"/>
    <col min="7175" max="7424" width="9.140625" style="203"/>
    <col min="7425" max="7425" width="11.7109375" style="203" customWidth="1"/>
    <col min="7426" max="7427" width="25.140625" style="203" customWidth="1"/>
    <col min="7428" max="7429" width="15.7109375" style="203" customWidth="1"/>
    <col min="7430" max="7430" width="25.140625" style="203" customWidth="1"/>
    <col min="7431" max="7680" width="9.140625" style="203"/>
    <col min="7681" max="7681" width="11.7109375" style="203" customWidth="1"/>
    <col min="7682" max="7683" width="25.140625" style="203" customWidth="1"/>
    <col min="7684" max="7685" width="15.7109375" style="203" customWidth="1"/>
    <col min="7686" max="7686" width="25.140625" style="203" customWidth="1"/>
    <col min="7687" max="7936" width="9.140625" style="203"/>
    <col min="7937" max="7937" width="11.7109375" style="203" customWidth="1"/>
    <col min="7938" max="7939" width="25.140625" style="203" customWidth="1"/>
    <col min="7940" max="7941" width="15.7109375" style="203" customWidth="1"/>
    <col min="7942" max="7942" width="25.140625" style="203" customWidth="1"/>
    <col min="7943" max="8192" width="9.140625" style="203"/>
    <col min="8193" max="8193" width="11.7109375" style="203" customWidth="1"/>
    <col min="8194" max="8195" width="25.140625" style="203" customWidth="1"/>
    <col min="8196" max="8197" width="15.7109375" style="203" customWidth="1"/>
    <col min="8198" max="8198" width="25.140625" style="203" customWidth="1"/>
    <col min="8199" max="8448" width="9.140625" style="203"/>
    <col min="8449" max="8449" width="11.7109375" style="203" customWidth="1"/>
    <col min="8450" max="8451" width="25.140625" style="203" customWidth="1"/>
    <col min="8452" max="8453" width="15.7109375" style="203" customWidth="1"/>
    <col min="8454" max="8454" width="25.140625" style="203" customWidth="1"/>
    <col min="8455" max="8704" width="9.140625" style="203"/>
    <col min="8705" max="8705" width="11.7109375" style="203" customWidth="1"/>
    <col min="8706" max="8707" width="25.140625" style="203" customWidth="1"/>
    <col min="8708" max="8709" width="15.7109375" style="203" customWidth="1"/>
    <col min="8710" max="8710" width="25.140625" style="203" customWidth="1"/>
    <col min="8711" max="8960" width="9.140625" style="203"/>
    <col min="8961" max="8961" width="11.7109375" style="203" customWidth="1"/>
    <col min="8962" max="8963" width="25.140625" style="203" customWidth="1"/>
    <col min="8964" max="8965" width="15.7109375" style="203" customWidth="1"/>
    <col min="8966" max="8966" width="25.140625" style="203" customWidth="1"/>
    <col min="8967" max="9216" width="9.140625" style="203"/>
    <col min="9217" max="9217" width="11.7109375" style="203" customWidth="1"/>
    <col min="9218" max="9219" width="25.140625" style="203" customWidth="1"/>
    <col min="9220" max="9221" width="15.7109375" style="203" customWidth="1"/>
    <col min="9222" max="9222" width="25.140625" style="203" customWidth="1"/>
    <col min="9223" max="9472" width="9.140625" style="203"/>
    <col min="9473" max="9473" width="11.7109375" style="203" customWidth="1"/>
    <col min="9474" max="9475" width="25.140625" style="203" customWidth="1"/>
    <col min="9476" max="9477" width="15.7109375" style="203" customWidth="1"/>
    <col min="9478" max="9478" width="25.140625" style="203" customWidth="1"/>
    <col min="9479" max="9728" width="9.140625" style="203"/>
    <col min="9729" max="9729" width="11.7109375" style="203" customWidth="1"/>
    <col min="9730" max="9731" width="25.140625" style="203" customWidth="1"/>
    <col min="9732" max="9733" width="15.7109375" style="203" customWidth="1"/>
    <col min="9734" max="9734" width="25.140625" style="203" customWidth="1"/>
    <col min="9735" max="9984" width="9.140625" style="203"/>
    <col min="9985" max="9985" width="11.7109375" style="203" customWidth="1"/>
    <col min="9986" max="9987" width="25.140625" style="203" customWidth="1"/>
    <col min="9988" max="9989" width="15.7109375" style="203" customWidth="1"/>
    <col min="9990" max="9990" width="25.140625" style="203" customWidth="1"/>
    <col min="9991" max="10240" width="9.140625" style="203"/>
    <col min="10241" max="10241" width="11.7109375" style="203" customWidth="1"/>
    <col min="10242" max="10243" width="25.140625" style="203" customWidth="1"/>
    <col min="10244" max="10245" width="15.7109375" style="203" customWidth="1"/>
    <col min="10246" max="10246" width="25.140625" style="203" customWidth="1"/>
    <col min="10247" max="10496" width="9.140625" style="203"/>
    <col min="10497" max="10497" width="11.7109375" style="203" customWidth="1"/>
    <col min="10498" max="10499" width="25.140625" style="203" customWidth="1"/>
    <col min="10500" max="10501" width="15.7109375" style="203" customWidth="1"/>
    <col min="10502" max="10502" width="25.140625" style="203" customWidth="1"/>
    <col min="10503" max="10752" width="9.140625" style="203"/>
    <col min="10753" max="10753" width="11.7109375" style="203" customWidth="1"/>
    <col min="10754" max="10755" width="25.140625" style="203" customWidth="1"/>
    <col min="10756" max="10757" width="15.7109375" style="203" customWidth="1"/>
    <col min="10758" max="10758" width="25.140625" style="203" customWidth="1"/>
    <col min="10759" max="11008" width="9.140625" style="203"/>
    <col min="11009" max="11009" width="11.7109375" style="203" customWidth="1"/>
    <col min="11010" max="11011" width="25.140625" style="203" customWidth="1"/>
    <col min="11012" max="11013" width="15.7109375" style="203" customWidth="1"/>
    <col min="11014" max="11014" width="25.140625" style="203" customWidth="1"/>
    <col min="11015" max="11264" width="9.140625" style="203"/>
    <col min="11265" max="11265" width="11.7109375" style="203" customWidth="1"/>
    <col min="11266" max="11267" width="25.140625" style="203" customWidth="1"/>
    <col min="11268" max="11269" width="15.7109375" style="203" customWidth="1"/>
    <col min="11270" max="11270" width="25.140625" style="203" customWidth="1"/>
    <col min="11271" max="11520" width="9.140625" style="203"/>
    <col min="11521" max="11521" width="11.7109375" style="203" customWidth="1"/>
    <col min="11522" max="11523" width="25.140625" style="203" customWidth="1"/>
    <col min="11524" max="11525" width="15.7109375" style="203" customWidth="1"/>
    <col min="11526" max="11526" width="25.140625" style="203" customWidth="1"/>
    <col min="11527" max="11776" width="9.140625" style="203"/>
    <col min="11777" max="11777" width="11.7109375" style="203" customWidth="1"/>
    <col min="11778" max="11779" width="25.140625" style="203" customWidth="1"/>
    <col min="11780" max="11781" width="15.7109375" style="203" customWidth="1"/>
    <col min="11782" max="11782" width="25.140625" style="203" customWidth="1"/>
    <col min="11783" max="12032" width="9.140625" style="203"/>
    <col min="12033" max="12033" width="11.7109375" style="203" customWidth="1"/>
    <col min="12034" max="12035" width="25.140625" style="203" customWidth="1"/>
    <col min="12036" max="12037" width="15.7109375" style="203" customWidth="1"/>
    <col min="12038" max="12038" width="25.140625" style="203" customWidth="1"/>
    <col min="12039" max="12288" width="9.140625" style="203"/>
    <col min="12289" max="12289" width="11.7109375" style="203" customWidth="1"/>
    <col min="12290" max="12291" width="25.140625" style="203" customWidth="1"/>
    <col min="12292" max="12293" width="15.7109375" style="203" customWidth="1"/>
    <col min="12294" max="12294" width="25.140625" style="203" customWidth="1"/>
    <col min="12295" max="12544" width="9.140625" style="203"/>
    <col min="12545" max="12545" width="11.7109375" style="203" customWidth="1"/>
    <col min="12546" max="12547" width="25.140625" style="203" customWidth="1"/>
    <col min="12548" max="12549" width="15.7109375" style="203" customWidth="1"/>
    <col min="12550" max="12550" width="25.140625" style="203" customWidth="1"/>
    <col min="12551" max="12800" width="9.140625" style="203"/>
    <col min="12801" max="12801" width="11.7109375" style="203" customWidth="1"/>
    <col min="12802" max="12803" width="25.140625" style="203" customWidth="1"/>
    <col min="12804" max="12805" width="15.7109375" style="203" customWidth="1"/>
    <col min="12806" max="12806" width="25.140625" style="203" customWidth="1"/>
    <col min="12807" max="13056" width="9.140625" style="203"/>
    <col min="13057" max="13057" width="11.7109375" style="203" customWidth="1"/>
    <col min="13058" max="13059" width="25.140625" style="203" customWidth="1"/>
    <col min="13060" max="13061" width="15.7109375" style="203" customWidth="1"/>
    <col min="13062" max="13062" width="25.140625" style="203" customWidth="1"/>
    <col min="13063" max="13312" width="9.140625" style="203"/>
    <col min="13313" max="13313" width="11.7109375" style="203" customWidth="1"/>
    <col min="13314" max="13315" width="25.140625" style="203" customWidth="1"/>
    <col min="13316" max="13317" width="15.7109375" style="203" customWidth="1"/>
    <col min="13318" max="13318" width="25.140625" style="203" customWidth="1"/>
    <col min="13319" max="13568" width="9.140625" style="203"/>
    <col min="13569" max="13569" width="11.7109375" style="203" customWidth="1"/>
    <col min="13570" max="13571" width="25.140625" style="203" customWidth="1"/>
    <col min="13572" max="13573" width="15.7109375" style="203" customWidth="1"/>
    <col min="13574" max="13574" width="25.140625" style="203" customWidth="1"/>
    <col min="13575" max="13824" width="9.140625" style="203"/>
    <col min="13825" max="13825" width="11.7109375" style="203" customWidth="1"/>
    <col min="13826" max="13827" width="25.140625" style="203" customWidth="1"/>
    <col min="13828" max="13829" width="15.7109375" style="203" customWidth="1"/>
    <col min="13830" max="13830" width="25.140625" style="203" customWidth="1"/>
    <col min="13831" max="14080" width="9.140625" style="203"/>
    <col min="14081" max="14081" width="11.7109375" style="203" customWidth="1"/>
    <col min="14082" max="14083" width="25.140625" style="203" customWidth="1"/>
    <col min="14084" max="14085" width="15.7109375" style="203" customWidth="1"/>
    <col min="14086" max="14086" width="25.140625" style="203" customWidth="1"/>
    <col min="14087" max="14336" width="9.140625" style="203"/>
    <col min="14337" max="14337" width="11.7109375" style="203" customWidth="1"/>
    <col min="14338" max="14339" width="25.140625" style="203" customWidth="1"/>
    <col min="14340" max="14341" width="15.7109375" style="203" customWidth="1"/>
    <col min="14342" max="14342" width="25.140625" style="203" customWidth="1"/>
    <col min="14343" max="14592" width="9.140625" style="203"/>
    <col min="14593" max="14593" width="11.7109375" style="203" customWidth="1"/>
    <col min="14594" max="14595" width="25.140625" style="203" customWidth="1"/>
    <col min="14596" max="14597" width="15.7109375" style="203" customWidth="1"/>
    <col min="14598" max="14598" width="25.140625" style="203" customWidth="1"/>
    <col min="14599" max="14848" width="9.140625" style="203"/>
    <col min="14849" max="14849" width="11.7109375" style="203" customWidth="1"/>
    <col min="14850" max="14851" width="25.140625" style="203" customWidth="1"/>
    <col min="14852" max="14853" width="15.7109375" style="203" customWidth="1"/>
    <col min="14854" max="14854" width="25.140625" style="203" customWidth="1"/>
    <col min="14855" max="15104" width="9.140625" style="203"/>
    <col min="15105" max="15105" width="11.7109375" style="203" customWidth="1"/>
    <col min="15106" max="15107" width="25.140625" style="203" customWidth="1"/>
    <col min="15108" max="15109" width="15.7109375" style="203" customWidth="1"/>
    <col min="15110" max="15110" width="25.140625" style="203" customWidth="1"/>
    <col min="15111" max="15360" width="9.140625" style="203"/>
    <col min="15361" max="15361" width="11.7109375" style="203" customWidth="1"/>
    <col min="15362" max="15363" width="25.140625" style="203" customWidth="1"/>
    <col min="15364" max="15365" width="15.7109375" style="203" customWidth="1"/>
    <col min="15366" max="15366" width="25.140625" style="203" customWidth="1"/>
    <col min="15367" max="15616" width="9.140625" style="203"/>
    <col min="15617" max="15617" width="11.7109375" style="203" customWidth="1"/>
    <col min="15618" max="15619" width="25.140625" style="203" customWidth="1"/>
    <col min="15620" max="15621" width="15.7109375" style="203" customWidth="1"/>
    <col min="15622" max="15622" width="25.140625" style="203" customWidth="1"/>
    <col min="15623" max="15872" width="9.140625" style="203"/>
    <col min="15873" max="15873" width="11.7109375" style="203" customWidth="1"/>
    <col min="15874" max="15875" width="25.140625" style="203" customWidth="1"/>
    <col min="15876" max="15877" width="15.7109375" style="203" customWidth="1"/>
    <col min="15878" max="15878" width="25.140625" style="203" customWidth="1"/>
    <col min="15879" max="16128" width="9.140625" style="203"/>
    <col min="16129" max="16129" width="11.7109375" style="203" customWidth="1"/>
    <col min="16130" max="16131" width="25.140625" style="203" customWidth="1"/>
    <col min="16132" max="16133" width="15.7109375" style="203" customWidth="1"/>
    <col min="16134" max="16134" width="25.140625" style="203" customWidth="1"/>
    <col min="16135" max="16384" width="9.140625" style="203"/>
  </cols>
  <sheetData>
    <row r="1" spans="1:6" x14ac:dyDescent="0.25">
      <c r="A1" s="202" t="s">
        <v>632</v>
      </c>
    </row>
    <row r="2" spans="1:6" s="204" customFormat="1" ht="47.25" x14ac:dyDescent="0.25">
      <c r="A2" s="200" t="s">
        <v>50</v>
      </c>
      <c r="B2" s="200" t="s">
        <v>633</v>
      </c>
      <c r="C2" s="200" t="s">
        <v>561</v>
      </c>
      <c r="D2" s="200" t="s">
        <v>562</v>
      </c>
      <c r="E2" s="200" t="s">
        <v>634</v>
      </c>
      <c r="F2" s="200" t="s">
        <v>635</v>
      </c>
    </row>
    <row r="3" spans="1:6" s="204" customFormat="1" x14ac:dyDescent="0.25">
      <c r="A3" s="459" t="s">
        <v>636</v>
      </c>
      <c r="B3" s="302" t="s">
        <v>637</v>
      </c>
      <c r="C3" s="459"/>
      <c r="D3" s="460"/>
      <c r="E3" s="460"/>
      <c r="F3" s="459"/>
    </row>
    <row r="4" spans="1:6" s="204" customFormat="1" ht="75" x14ac:dyDescent="0.25">
      <c r="A4" s="459"/>
      <c r="B4" s="302" t="s">
        <v>571</v>
      </c>
      <c r="C4" s="459"/>
      <c r="D4" s="460"/>
      <c r="E4" s="460"/>
      <c r="F4" s="459"/>
    </row>
    <row r="5" spans="1:6" s="204" customFormat="1" x14ac:dyDescent="0.25">
      <c r="A5" s="459" t="s">
        <v>638</v>
      </c>
      <c r="B5" s="302" t="s">
        <v>639</v>
      </c>
      <c r="C5" s="459" t="s">
        <v>640</v>
      </c>
      <c r="D5" s="460">
        <v>0</v>
      </c>
      <c r="E5" s="460">
        <f>COUNTIF('Visi duomenys'!I5:I135,"ITI")</f>
        <v>17</v>
      </c>
      <c r="F5" s="302" t="s">
        <v>641</v>
      </c>
    </row>
    <row r="6" spans="1:6" s="204" customFormat="1" x14ac:dyDescent="0.25">
      <c r="A6" s="459"/>
      <c r="B6" s="459" t="s">
        <v>642</v>
      </c>
      <c r="C6" s="459"/>
      <c r="D6" s="460"/>
      <c r="E6" s="460"/>
      <c r="F6" s="302" t="s">
        <v>643</v>
      </c>
    </row>
    <row r="7" spans="1:6" s="204" customFormat="1" x14ac:dyDescent="0.25">
      <c r="A7" s="459"/>
      <c r="B7" s="459"/>
      <c r="C7" s="459"/>
      <c r="D7" s="460"/>
      <c r="E7" s="460"/>
      <c r="F7" s="302" t="s">
        <v>644</v>
      </c>
    </row>
    <row r="8" spans="1:6" s="204" customFormat="1" x14ac:dyDescent="0.25">
      <c r="A8" s="459"/>
      <c r="B8" s="459"/>
      <c r="C8" s="459"/>
      <c r="D8" s="460"/>
      <c r="E8" s="460"/>
      <c r="F8" s="302" t="s">
        <v>645</v>
      </c>
    </row>
    <row r="9" spans="1:6" s="204" customFormat="1" x14ac:dyDescent="0.25">
      <c r="A9" s="459" t="s">
        <v>646</v>
      </c>
      <c r="B9" s="302" t="s">
        <v>639</v>
      </c>
      <c r="C9" s="459" t="s">
        <v>647</v>
      </c>
      <c r="D9" s="460">
        <v>0</v>
      </c>
      <c r="E9" s="460">
        <v>3</v>
      </c>
      <c r="F9" s="302" t="s">
        <v>648</v>
      </c>
    </row>
    <row r="10" spans="1:6" s="204" customFormat="1" x14ac:dyDescent="0.25">
      <c r="A10" s="459"/>
      <c r="B10" s="459" t="s">
        <v>642</v>
      </c>
      <c r="C10" s="459"/>
      <c r="D10" s="460"/>
      <c r="E10" s="460"/>
      <c r="F10" s="302" t="s">
        <v>649</v>
      </c>
    </row>
    <row r="11" spans="1:6" s="204" customFormat="1" x14ac:dyDescent="0.25">
      <c r="A11" s="459"/>
      <c r="B11" s="459"/>
      <c r="C11" s="459"/>
      <c r="D11" s="460"/>
      <c r="E11" s="460"/>
      <c r="F11" s="302" t="s">
        <v>650</v>
      </c>
    </row>
    <row r="12" spans="1:6" s="204" customFormat="1" x14ac:dyDescent="0.25">
      <c r="A12" s="459"/>
      <c r="B12" s="459"/>
      <c r="C12" s="459"/>
      <c r="D12" s="460"/>
      <c r="E12" s="460"/>
      <c r="F12" s="302" t="s">
        <v>651</v>
      </c>
    </row>
    <row r="13" spans="1:6" s="204" customFormat="1" x14ac:dyDescent="0.25">
      <c r="A13" s="459" t="s">
        <v>652</v>
      </c>
      <c r="B13" s="302" t="s">
        <v>639</v>
      </c>
      <c r="C13" s="459" t="s">
        <v>653</v>
      </c>
      <c r="D13" s="460">
        <v>0</v>
      </c>
      <c r="E13" s="460">
        <v>1</v>
      </c>
      <c r="F13" s="302" t="s">
        <v>654</v>
      </c>
    </row>
    <row r="14" spans="1:6" s="204" customFormat="1" x14ac:dyDescent="0.25">
      <c r="A14" s="459"/>
      <c r="B14" s="459" t="s">
        <v>642</v>
      </c>
      <c r="C14" s="459"/>
      <c r="D14" s="460"/>
      <c r="E14" s="460"/>
      <c r="F14" s="302" t="s">
        <v>655</v>
      </c>
    </row>
    <row r="15" spans="1:6" s="204" customFormat="1" x14ac:dyDescent="0.25">
      <c r="A15" s="459"/>
      <c r="B15" s="459"/>
      <c r="C15" s="459"/>
      <c r="D15" s="460"/>
      <c r="E15" s="460"/>
      <c r="F15" s="302" t="s">
        <v>656</v>
      </c>
    </row>
    <row r="16" spans="1:6" s="204" customFormat="1" x14ac:dyDescent="0.25">
      <c r="A16" s="459"/>
      <c r="B16" s="459"/>
      <c r="C16" s="459"/>
      <c r="D16" s="460"/>
      <c r="E16" s="460"/>
      <c r="F16" s="302" t="s">
        <v>602</v>
      </c>
    </row>
    <row r="17" spans="1:6" s="204" customFormat="1" x14ac:dyDescent="0.25">
      <c r="A17" s="459" t="s">
        <v>657</v>
      </c>
      <c r="B17" s="302" t="s">
        <v>639</v>
      </c>
      <c r="C17" s="459" t="s">
        <v>658</v>
      </c>
      <c r="D17" s="460">
        <v>0</v>
      </c>
      <c r="E17" s="460">
        <v>2</v>
      </c>
      <c r="F17" s="302" t="s">
        <v>659</v>
      </c>
    </row>
    <row r="18" spans="1:6" s="204" customFormat="1" x14ac:dyDescent="0.25">
      <c r="A18" s="459"/>
      <c r="B18" s="459" t="s">
        <v>642</v>
      </c>
      <c r="C18" s="459"/>
      <c r="D18" s="460"/>
      <c r="E18" s="460"/>
      <c r="F18" s="302" t="s">
        <v>660</v>
      </c>
    </row>
    <row r="19" spans="1:6" s="204" customFormat="1" x14ac:dyDescent="0.25">
      <c r="A19" s="459"/>
      <c r="B19" s="459"/>
      <c r="C19" s="459"/>
      <c r="D19" s="460"/>
      <c r="E19" s="460"/>
      <c r="F19" s="302" t="s">
        <v>661</v>
      </c>
    </row>
    <row r="20" spans="1:6" s="204" customFormat="1" x14ac:dyDescent="0.25">
      <c r="A20" s="459"/>
      <c r="B20" s="459"/>
      <c r="C20" s="459"/>
      <c r="D20" s="460"/>
      <c r="E20" s="460"/>
      <c r="F20" s="302" t="s">
        <v>602</v>
      </c>
    </row>
    <row r="21" spans="1:6" s="204" customFormat="1" x14ac:dyDescent="0.25">
      <c r="A21" s="459" t="s">
        <v>662</v>
      </c>
      <c r="B21" s="302" t="s">
        <v>639</v>
      </c>
      <c r="C21" s="459" t="s">
        <v>663</v>
      </c>
      <c r="D21" s="460">
        <v>0</v>
      </c>
      <c r="E21" s="460">
        <v>2</v>
      </c>
      <c r="F21" s="302" t="s">
        <v>659</v>
      </c>
    </row>
    <row r="22" spans="1:6" s="204" customFormat="1" x14ac:dyDescent="0.25">
      <c r="A22" s="459"/>
      <c r="B22" s="459" t="s">
        <v>664</v>
      </c>
      <c r="C22" s="459"/>
      <c r="D22" s="460"/>
      <c r="E22" s="460"/>
      <c r="F22" s="302" t="s">
        <v>660</v>
      </c>
    </row>
    <row r="23" spans="1:6" s="204" customFormat="1" x14ac:dyDescent="0.25">
      <c r="A23" s="459"/>
      <c r="B23" s="459"/>
      <c r="C23" s="459"/>
      <c r="D23" s="460"/>
      <c r="E23" s="460"/>
      <c r="F23" s="302" t="s">
        <v>661</v>
      </c>
    </row>
    <row r="24" spans="1:6" s="204" customFormat="1" x14ac:dyDescent="0.25">
      <c r="A24" s="459"/>
      <c r="B24" s="459"/>
      <c r="C24" s="459"/>
      <c r="D24" s="460"/>
      <c r="E24" s="460"/>
      <c r="F24" s="302" t="s">
        <v>602</v>
      </c>
    </row>
    <row r="25" spans="1:6" s="204" customFormat="1" x14ac:dyDescent="0.25">
      <c r="A25" s="459" t="s">
        <v>665</v>
      </c>
      <c r="B25" s="302" t="s">
        <v>639</v>
      </c>
      <c r="C25" s="459" t="s">
        <v>666</v>
      </c>
      <c r="D25" s="460">
        <v>0</v>
      </c>
      <c r="E25" s="460" t="s">
        <v>667</v>
      </c>
      <c r="F25" s="302" t="s">
        <v>668</v>
      </c>
    </row>
    <row r="26" spans="1:6" s="204" customFormat="1" x14ac:dyDescent="0.25">
      <c r="A26" s="459"/>
      <c r="B26" s="459" t="s">
        <v>669</v>
      </c>
      <c r="C26" s="459"/>
      <c r="D26" s="460"/>
      <c r="E26" s="460"/>
      <c r="F26" s="302" t="s">
        <v>670</v>
      </c>
    </row>
    <row r="27" spans="1:6" s="204" customFormat="1" x14ac:dyDescent="0.25">
      <c r="A27" s="459"/>
      <c r="B27" s="459"/>
      <c r="C27" s="459"/>
      <c r="D27" s="460"/>
      <c r="E27" s="460"/>
      <c r="F27" s="302" t="s">
        <v>671</v>
      </c>
    </row>
    <row r="28" spans="1:6" s="204" customFormat="1" x14ac:dyDescent="0.25">
      <c r="A28" s="459"/>
      <c r="B28" s="459"/>
      <c r="C28" s="459"/>
      <c r="D28" s="460"/>
      <c r="E28" s="460"/>
      <c r="F28" s="302" t="s">
        <v>672</v>
      </c>
    </row>
    <row r="29" spans="1:6" s="204" customFormat="1" x14ac:dyDescent="0.25">
      <c r="A29" s="459" t="s">
        <v>673</v>
      </c>
      <c r="B29" s="302" t="s">
        <v>582</v>
      </c>
      <c r="C29" s="459"/>
      <c r="D29" s="460"/>
      <c r="E29" s="460"/>
      <c r="F29" s="459"/>
    </row>
    <row r="30" spans="1:6" s="204" customFormat="1" x14ac:dyDescent="0.25">
      <c r="A30" s="459"/>
      <c r="B30" s="459" t="s">
        <v>674</v>
      </c>
      <c r="C30" s="459"/>
      <c r="D30" s="460"/>
      <c r="E30" s="460"/>
      <c r="F30" s="459"/>
    </row>
    <row r="31" spans="1:6" s="204" customFormat="1" x14ac:dyDescent="0.25">
      <c r="A31" s="459"/>
      <c r="B31" s="459"/>
      <c r="C31" s="459"/>
      <c r="D31" s="460"/>
      <c r="E31" s="460"/>
      <c r="F31" s="459"/>
    </row>
    <row r="32" spans="1:6" s="204" customFormat="1" x14ac:dyDescent="0.25">
      <c r="A32" s="459" t="s">
        <v>675</v>
      </c>
      <c r="B32" s="302" t="s">
        <v>639</v>
      </c>
      <c r="C32" s="459" t="s">
        <v>676</v>
      </c>
      <c r="D32" s="460">
        <v>0</v>
      </c>
      <c r="E32" s="460">
        <f>COUNTIF('Visi duomenys'!E5:E135,"SM")</f>
        <v>12</v>
      </c>
      <c r="F32" s="302" t="s">
        <v>641</v>
      </c>
    </row>
    <row r="33" spans="1:7" s="204" customFormat="1" x14ac:dyDescent="0.25">
      <c r="A33" s="459"/>
      <c r="B33" s="459" t="s">
        <v>677</v>
      </c>
      <c r="C33" s="459"/>
      <c r="D33" s="460"/>
      <c r="E33" s="460"/>
      <c r="F33" s="302" t="s">
        <v>865</v>
      </c>
    </row>
    <row r="34" spans="1:7" s="204" customFormat="1" x14ac:dyDescent="0.25">
      <c r="A34" s="459"/>
      <c r="B34" s="459"/>
      <c r="C34" s="459"/>
      <c r="D34" s="460"/>
      <c r="E34" s="460"/>
      <c r="F34" s="302" t="s">
        <v>678</v>
      </c>
    </row>
    <row r="35" spans="1:7" s="204" customFormat="1" x14ac:dyDescent="0.25">
      <c r="A35" s="459"/>
      <c r="B35" s="459"/>
      <c r="C35" s="459"/>
      <c r="D35" s="460"/>
      <c r="E35" s="460"/>
      <c r="F35" s="302" t="s">
        <v>679</v>
      </c>
    </row>
    <row r="36" spans="1:7" s="204" customFormat="1" ht="20.25" customHeight="1" x14ac:dyDescent="0.25">
      <c r="A36" s="459" t="s">
        <v>680</v>
      </c>
      <c r="B36" s="302" t="s">
        <v>639</v>
      </c>
      <c r="C36" s="466" t="s">
        <v>681</v>
      </c>
      <c r="D36" s="460">
        <v>0</v>
      </c>
      <c r="E36" s="460">
        <v>15</v>
      </c>
      <c r="F36" s="302" t="s">
        <v>682</v>
      </c>
    </row>
    <row r="37" spans="1:7" s="204" customFormat="1" x14ac:dyDescent="0.25">
      <c r="A37" s="459"/>
      <c r="B37" s="459" t="s">
        <v>677</v>
      </c>
      <c r="C37" s="467"/>
      <c r="D37" s="460"/>
      <c r="E37" s="460"/>
      <c r="F37" s="302" t="s">
        <v>683</v>
      </c>
    </row>
    <row r="38" spans="1:7" s="204" customFormat="1" x14ac:dyDescent="0.25">
      <c r="A38" s="459"/>
      <c r="B38" s="459"/>
      <c r="C38" s="467"/>
      <c r="D38" s="460"/>
      <c r="E38" s="460"/>
      <c r="F38" s="302" t="s">
        <v>684</v>
      </c>
    </row>
    <row r="39" spans="1:7" s="204" customFormat="1" x14ac:dyDescent="0.25">
      <c r="A39" s="459"/>
      <c r="B39" s="459"/>
      <c r="C39" s="468"/>
      <c r="D39" s="460"/>
      <c r="E39" s="460"/>
      <c r="F39" s="302" t="s">
        <v>685</v>
      </c>
    </row>
    <row r="40" spans="1:7" s="204" customFormat="1" x14ac:dyDescent="0.25">
      <c r="A40" s="459" t="s">
        <v>686</v>
      </c>
      <c r="B40" s="302" t="s">
        <v>639</v>
      </c>
      <c r="C40" s="459" t="s">
        <v>687</v>
      </c>
      <c r="D40" s="460">
        <v>0</v>
      </c>
      <c r="E40" s="460">
        <v>4</v>
      </c>
      <c r="F40" s="302" t="s">
        <v>688</v>
      </c>
      <c r="G40" s="206"/>
    </row>
    <row r="41" spans="1:7" s="204" customFormat="1" x14ac:dyDescent="0.25">
      <c r="A41" s="459"/>
      <c r="B41" s="459" t="s">
        <v>689</v>
      </c>
      <c r="C41" s="459"/>
      <c r="D41" s="460"/>
      <c r="E41" s="460"/>
      <c r="F41" s="302" t="s">
        <v>587</v>
      </c>
      <c r="G41" s="206"/>
    </row>
    <row r="42" spans="1:7" s="204" customFormat="1" x14ac:dyDescent="0.25">
      <c r="A42" s="459"/>
      <c r="B42" s="459"/>
      <c r="C42" s="459"/>
      <c r="D42" s="460"/>
      <c r="E42" s="460"/>
      <c r="F42" s="302" t="s">
        <v>588</v>
      </c>
      <c r="G42" s="206"/>
    </row>
    <row r="43" spans="1:7" s="204" customFormat="1" x14ac:dyDescent="0.25">
      <c r="A43" s="459"/>
      <c r="B43" s="459"/>
      <c r="C43" s="459"/>
      <c r="D43" s="460"/>
      <c r="E43" s="460"/>
      <c r="F43" s="302" t="s">
        <v>690</v>
      </c>
      <c r="G43" s="206"/>
    </row>
    <row r="44" spans="1:7" s="204" customFormat="1" x14ac:dyDescent="0.25">
      <c r="A44" s="459" t="s">
        <v>691</v>
      </c>
      <c r="B44" s="302" t="s">
        <v>639</v>
      </c>
      <c r="C44" s="459" t="s">
        <v>692</v>
      </c>
      <c r="D44" s="460">
        <v>0</v>
      </c>
      <c r="E44" s="460">
        <v>2</v>
      </c>
      <c r="F44" s="207" t="s">
        <v>693</v>
      </c>
    </row>
    <row r="45" spans="1:7" s="204" customFormat="1" x14ac:dyDescent="0.25">
      <c r="A45" s="459"/>
      <c r="B45" s="459" t="s">
        <v>689</v>
      </c>
      <c r="C45" s="459"/>
      <c r="D45" s="460"/>
      <c r="E45" s="460"/>
      <c r="F45" s="302" t="s">
        <v>694</v>
      </c>
    </row>
    <row r="46" spans="1:7" s="204" customFormat="1" x14ac:dyDescent="0.25">
      <c r="A46" s="459"/>
      <c r="B46" s="459"/>
      <c r="C46" s="459"/>
      <c r="D46" s="460"/>
      <c r="E46" s="460"/>
      <c r="F46" s="302" t="s">
        <v>695</v>
      </c>
    </row>
    <row r="47" spans="1:7" s="204" customFormat="1" x14ac:dyDescent="0.25">
      <c r="A47" s="459"/>
      <c r="B47" s="459"/>
      <c r="C47" s="459"/>
      <c r="D47" s="460"/>
      <c r="E47" s="460"/>
      <c r="F47" s="302" t="s">
        <v>602</v>
      </c>
    </row>
    <row r="48" spans="1:7" s="204" customFormat="1" ht="15.75" x14ac:dyDescent="0.25">
      <c r="A48" s="459" t="s">
        <v>696</v>
      </c>
      <c r="B48" s="302" t="s">
        <v>697</v>
      </c>
      <c r="C48" s="459" t="s">
        <v>698</v>
      </c>
      <c r="D48" s="462">
        <v>0</v>
      </c>
      <c r="E48" s="462">
        <v>7</v>
      </c>
      <c r="F48" s="303" t="s">
        <v>699</v>
      </c>
    </row>
    <row r="49" spans="1:6" s="204" customFormat="1" ht="15.75" x14ac:dyDescent="0.25">
      <c r="A49" s="459"/>
      <c r="B49" s="459" t="s">
        <v>700</v>
      </c>
      <c r="C49" s="459"/>
      <c r="D49" s="462"/>
      <c r="E49" s="462"/>
      <c r="F49" s="303" t="s">
        <v>701</v>
      </c>
    </row>
    <row r="50" spans="1:6" s="204" customFormat="1" ht="15.75" x14ac:dyDescent="0.25">
      <c r="A50" s="459"/>
      <c r="B50" s="459"/>
      <c r="C50" s="459"/>
      <c r="D50" s="462"/>
      <c r="E50" s="462"/>
      <c r="F50" s="303" t="s">
        <v>702</v>
      </c>
    </row>
    <row r="51" spans="1:6" s="204" customFormat="1" ht="15.75" x14ac:dyDescent="0.25">
      <c r="A51" s="459"/>
      <c r="B51" s="459"/>
      <c r="C51" s="459"/>
      <c r="D51" s="462"/>
      <c r="E51" s="462"/>
      <c r="F51" s="303" t="s">
        <v>703</v>
      </c>
    </row>
    <row r="52" spans="1:6" x14ac:dyDescent="0.25">
      <c r="A52" s="459" t="s">
        <v>67</v>
      </c>
      <c r="B52" s="302" t="s">
        <v>576</v>
      </c>
      <c r="C52" s="459"/>
      <c r="D52" s="460"/>
      <c r="E52" s="460"/>
      <c r="F52" s="459"/>
    </row>
    <row r="53" spans="1:6" ht="75" x14ac:dyDescent="0.25">
      <c r="A53" s="459"/>
      <c r="B53" s="302" t="s">
        <v>599</v>
      </c>
      <c r="C53" s="459"/>
      <c r="D53" s="460"/>
      <c r="E53" s="460"/>
      <c r="F53" s="459"/>
    </row>
    <row r="54" spans="1:6" x14ac:dyDescent="0.25">
      <c r="A54" s="459" t="s">
        <v>704</v>
      </c>
      <c r="B54" s="302" t="s">
        <v>697</v>
      </c>
      <c r="C54" s="459" t="s">
        <v>705</v>
      </c>
      <c r="D54" s="460">
        <v>0</v>
      </c>
      <c r="E54" s="460">
        <f>COUNTIF('Visi duomenys'!E5:E135,"ŠMM")</f>
        <v>11</v>
      </c>
      <c r="F54" s="302" t="s">
        <v>706</v>
      </c>
    </row>
    <row r="55" spans="1:6" x14ac:dyDescent="0.25">
      <c r="A55" s="459"/>
      <c r="B55" s="459" t="s">
        <v>707</v>
      </c>
      <c r="C55" s="459"/>
      <c r="D55" s="460"/>
      <c r="E55" s="460"/>
      <c r="F55" s="302" t="s">
        <v>708</v>
      </c>
    </row>
    <row r="56" spans="1:6" x14ac:dyDescent="0.25">
      <c r="A56" s="459"/>
      <c r="B56" s="459"/>
      <c r="C56" s="459"/>
      <c r="D56" s="460"/>
      <c r="E56" s="460"/>
      <c r="F56" s="302" t="s">
        <v>702</v>
      </c>
    </row>
    <row r="57" spans="1:6" ht="52.5" customHeight="1" x14ac:dyDescent="0.25">
      <c r="A57" s="459"/>
      <c r="B57" s="459"/>
      <c r="C57" s="459"/>
      <c r="D57" s="460"/>
      <c r="E57" s="460"/>
      <c r="F57" s="302" t="s">
        <v>709</v>
      </c>
    </row>
    <row r="58" spans="1:6" x14ac:dyDescent="0.25">
      <c r="A58" s="459" t="s">
        <v>710</v>
      </c>
      <c r="B58" s="302" t="s">
        <v>639</v>
      </c>
      <c r="C58" s="459" t="s">
        <v>711</v>
      </c>
      <c r="D58" s="460">
        <v>0</v>
      </c>
      <c r="E58" s="460">
        <f>COUNTIF('Visi duomenys'!E5:E135,"SAM")</f>
        <v>25</v>
      </c>
      <c r="F58" s="302" t="s">
        <v>1130</v>
      </c>
    </row>
    <row r="59" spans="1:6" x14ac:dyDescent="0.25">
      <c r="A59" s="459"/>
      <c r="B59" s="459" t="s">
        <v>712</v>
      </c>
      <c r="C59" s="459"/>
      <c r="D59" s="460"/>
      <c r="E59" s="460"/>
      <c r="F59" s="302" t="s">
        <v>1131</v>
      </c>
    </row>
    <row r="60" spans="1:6" x14ac:dyDescent="0.25">
      <c r="A60" s="459"/>
      <c r="B60" s="459"/>
      <c r="C60" s="459"/>
      <c r="D60" s="460"/>
      <c r="E60" s="460"/>
      <c r="F60" s="302" t="s">
        <v>1132</v>
      </c>
    </row>
    <row r="61" spans="1:6" x14ac:dyDescent="0.25">
      <c r="A61" s="459"/>
      <c r="B61" s="459"/>
      <c r="C61" s="459"/>
      <c r="D61" s="460"/>
      <c r="E61" s="460"/>
      <c r="F61" s="302" t="s">
        <v>1133</v>
      </c>
    </row>
    <row r="62" spans="1:6" x14ac:dyDescent="0.25">
      <c r="A62" s="459" t="s">
        <v>713</v>
      </c>
      <c r="B62" s="302" t="s">
        <v>697</v>
      </c>
      <c r="C62" s="459" t="s">
        <v>714</v>
      </c>
      <c r="D62" s="460">
        <v>0</v>
      </c>
      <c r="E62" s="460">
        <f>'PP Lentelė 4'!C42</f>
        <v>89</v>
      </c>
      <c r="F62" s="302" t="s">
        <v>1149</v>
      </c>
    </row>
    <row r="63" spans="1:6" x14ac:dyDescent="0.25">
      <c r="A63" s="459"/>
      <c r="B63" s="459" t="s">
        <v>715</v>
      </c>
      <c r="C63" s="459"/>
      <c r="D63" s="460"/>
      <c r="E63" s="460"/>
      <c r="F63" s="302" t="s">
        <v>716</v>
      </c>
    </row>
    <row r="64" spans="1:6" x14ac:dyDescent="0.25">
      <c r="A64" s="459"/>
      <c r="B64" s="459"/>
      <c r="C64" s="459"/>
      <c r="D64" s="460"/>
      <c r="E64" s="460"/>
      <c r="F64" s="302" t="s">
        <v>717</v>
      </c>
    </row>
    <row r="65" spans="1:6" x14ac:dyDescent="0.25">
      <c r="A65" s="459"/>
      <c r="B65" s="459"/>
      <c r="C65" s="459"/>
      <c r="D65" s="460"/>
      <c r="E65" s="460"/>
      <c r="F65" s="302" t="s">
        <v>718</v>
      </c>
    </row>
    <row r="66" spans="1:6" x14ac:dyDescent="0.25">
      <c r="A66" s="459" t="s">
        <v>719</v>
      </c>
      <c r="B66" s="302" t="s">
        <v>576</v>
      </c>
      <c r="C66" s="459"/>
      <c r="D66" s="460"/>
      <c r="E66" s="460"/>
      <c r="F66" s="459"/>
    </row>
    <row r="67" spans="1:6" ht="60" x14ac:dyDescent="0.25">
      <c r="A67" s="459"/>
      <c r="B67" s="302" t="s">
        <v>612</v>
      </c>
      <c r="C67" s="459"/>
      <c r="D67" s="460"/>
      <c r="E67" s="460"/>
      <c r="F67" s="459"/>
    </row>
    <row r="68" spans="1:6" ht="16.5" customHeight="1" x14ac:dyDescent="0.25">
      <c r="A68" s="459" t="s">
        <v>720</v>
      </c>
      <c r="B68" s="302" t="s">
        <v>639</v>
      </c>
      <c r="C68" s="463" t="s">
        <v>721</v>
      </c>
      <c r="D68" s="460">
        <v>0</v>
      </c>
      <c r="E68" s="460">
        <f>'PP Lentelė 4'!C51</f>
        <v>69</v>
      </c>
      <c r="F68" s="302" t="s">
        <v>884</v>
      </c>
    </row>
    <row r="69" spans="1:6" x14ac:dyDescent="0.25">
      <c r="A69" s="459"/>
      <c r="B69" s="459" t="s">
        <v>722</v>
      </c>
      <c r="C69" s="464"/>
      <c r="D69" s="460"/>
      <c r="E69" s="460"/>
      <c r="F69" s="302" t="s">
        <v>885</v>
      </c>
    </row>
    <row r="70" spans="1:6" x14ac:dyDescent="0.25">
      <c r="A70" s="459"/>
      <c r="B70" s="459"/>
      <c r="C70" s="464"/>
      <c r="D70" s="460"/>
      <c r="E70" s="460"/>
      <c r="F70" s="302" t="s">
        <v>886</v>
      </c>
    </row>
    <row r="71" spans="1:6" x14ac:dyDescent="0.25">
      <c r="A71" s="459"/>
      <c r="B71" s="459"/>
      <c r="C71" s="465"/>
      <c r="D71" s="460"/>
      <c r="E71" s="460"/>
      <c r="F71" s="302" t="s">
        <v>723</v>
      </c>
    </row>
    <row r="72" spans="1:6" ht="15.75" customHeight="1" x14ac:dyDescent="0.25">
      <c r="A72" s="459" t="s">
        <v>73</v>
      </c>
      <c r="B72" s="302" t="s">
        <v>582</v>
      </c>
      <c r="C72" s="461"/>
      <c r="D72" s="462"/>
      <c r="E72" s="462"/>
      <c r="F72" s="459"/>
    </row>
    <row r="73" spans="1:6" ht="32.25" customHeight="1" x14ac:dyDescent="0.25">
      <c r="A73" s="459"/>
      <c r="B73" s="459" t="s">
        <v>618</v>
      </c>
      <c r="C73" s="461"/>
      <c r="D73" s="462"/>
      <c r="E73" s="462"/>
      <c r="F73" s="459"/>
    </row>
    <row r="74" spans="1:6" ht="32.25" customHeight="1" x14ac:dyDescent="0.25">
      <c r="A74" s="459"/>
      <c r="B74" s="459"/>
      <c r="C74" s="461"/>
      <c r="D74" s="462"/>
      <c r="E74" s="462"/>
      <c r="F74" s="459"/>
    </row>
    <row r="75" spans="1:6" x14ac:dyDescent="0.25">
      <c r="A75" s="459" t="s">
        <v>724</v>
      </c>
      <c r="B75" s="302" t="s">
        <v>697</v>
      </c>
      <c r="C75" s="459" t="s">
        <v>725</v>
      </c>
      <c r="D75" s="460">
        <v>0</v>
      </c>
      <c r="E75" s="460">
        <v>8</v>
      </c>
      <c r="F75" s="302" t="s">
        <v>925</v>
      </c>
    </row>
    <row r="76" spans="1:6" x14ac:dyDescent="0.25">
      <c r="A76" s="459"/>
      <c r="B76" s="459" t="s">
        <v>726</v>
      </c>
      <c r="C76" s="459"/>
      <c r="D76" s="460"/>
      <c r="E76" s="460"/>
      <c r="F76" s="302" t="s">
        <v>926</v>
      </c>
    </row>
    <row r="77" spans="1:6" x14ac:dyDescent="0.25">
      <c r="A77" s="459"/>
      <c r="B77" s="459"/>
      <c r="C77" s="459"/>
      <c r="D77" s="460"/>
      <c r="E77" s="460"/>
      <c r="F77" s="302" t="s">
        <v>927</v>
      </c>
    </row>
    <row r="78" spans="1:6" x14ac:dyDescent="0.25">
      <c r="A78" s="459"/>
      <c r="B78" s="459"/>
      <c r="C78" s="459"/>
      <c r="D78" s="460"/>
      <c r="E78" s="460"/>
      <c r="F78" s="302" t="s">
        <v>690</v>
      </c>
    </row>
    <row r="79" spans="1:6" x14ac:dyDescent="0.25">
      <c r="A79" s="459" t="s">
        <v>727</v>
      </c>
      <c r="B79" s="302" t="s">
        <v>639</v>
      </c>
      <c r="C79" s="459" t="s">
        <v>728</v>
      </c>
      <c r="D79" s="460">
        <v>70</v>
      </c>
      <c r="E79" s="460">
        <v>35</v>
      </c>
      <c r="F79" s="302" t="s">
        <v>729</v>
      </c>
    </row>
    <row r="80" spans="1:6" x14ac:dyDescent="0.25">
      <c r="A80" s="459"/>
      <c r="B80" s="459" t="s">
        <v>730</v>
      </c>
      <c r="C80" s="459"/>
      <c r="D80" s="460"/>
      <c r="E80" s="460"/>
      <c r="F80" s="302" t="s">
        <v>731</v>
      </c>
    </row>
    <row r="81" spans="1:6" x14ac:dyDescent="0.25">
      <c r="A81" s="459"/>
      <c r="B81" s="459"/>
      <c r="C81" s="459"/>
      <c r="D81" s="460"/>
      <c r="E81" s="460"/>
      <c r="F81" s="302" t="s">
        <v>732</v>
      </c>
    </row>
    <row r="82" spans="1:6" x14ac:dyDescent="0.25">
      <c r="A82" s="459"/>
      <c r="B82" s="459"/>
      <c r="C82" s="459"/>
      <c r="D82" s="460"/>
      <c r="E82" s="460"/>
      <c r="F82" s="302" t="s">
        <v>733</v>
      </c>
    </row>
    <row r="83" spans="1:6" x14ac:dyDescent="0.25">
      <c r="A83" s="459" t="s">
        <v>74</v>
      </c>
      <c r="B83" s="302" t="s">
        <v>582</v>
      </c>
      <c r="C83" s="459"/>
      <c r="D83" s="460"/>
      <c r="E83" s="460"/>
      <c r="F83" s="459"/>
    </row>
    <row r="84" spans="1:6" ht="75" x14ac:dyDescent="0.25">
      <c r="A84" s="459"/>
      <c r="B84" s="302" t="s">
        <v>631</v>
      </c>
      <c r="C84" s="459"/>
      <c r="D84" s="460"/>
      <c r="E84" s="460"/>
      <c r="F84" s="459"/>
    </row>
    <row r="85" spans="1:6" x14ac:dyDescent="0.25">
      <c r="A85" s="459" t="s">
        <v>734</v>
      </c>
      <c r="B85" s="302" t="s">
        <v>639</v>
      </c>
      <c r="C85" s="459" t="s">
        <v>735</v>
      </c>
      <c r="D85" s="460">
        <v>0</v>
      </c>
      <c r="E85" s="460">
        <v>10</v>
      </c>
      <c r="F85" s="302" t="s">
        <v>736</v>
      </c>
    </row>
    <row r="86" spans="1:6" x14ac:dyDescent="0.25">
      <c r="A86" s="459"/>
      <c r="B86" s="459" t="s">
        <v>737</v>
      </c>
      <c r="C86" s="459"/>
      <c r="D86" s="460"/>
      <c r="E86" s="460"/>
      <c r="F86" s="302" t="s">
        <v>738</v>
      </c>
    </row>
    <row r="87" spans="1:6" x14ac:dyDescent="0.25">
      <c r="A87" s="459"/>
      <c r="B87" s="459"/>
      <c r="C87" s="459"/>
      <c r="D87" s="460"/>
      <c r="E87" s="460"/>
      <c r="F87" s="302" t="s">
        <v>739</v>
      </c>
    </row>
    <row r="88" spans="1:6" x14ac:dyDescent="0.25">
      <c r="A88" s="459"/>
      <c r="B88" s="459"/>
      <c r="C88" s="459"/>
      <c r="D88" s="460"/>
      <c r="E88" s="460"/>
      <c r="F88" s="302" t="s">
        <v>679</v>
      </c>
    </row>
  </sheetData>
  <mergeCells count="122">
    <mergeCell ref="A3:A4"/>
    <mergeCell ref="C3:C4"/>
    <mergeCell ref="D3:D4"/>
    <mergeCell ref="E3:E4"/>
    <mergeCell ref="F3:F4"/>
    <mergeCell ref="A5:A8"/>
    <mergeCell ref="C5:C8"/>
    <mergeCell ref="D5:D8"/>
    <mergeCell ref="E5:E8"/>
    <mergeCell ref="B6:B8"/>
    <mergeCell ref="A9:A12"/>
    <mergeCell ref="C9:C12"/>
    <mergeCell ref="D9:D12"/>
    <mergeCell ref="E9:E12"/>
    <mergeCell ref="B10:B12"/>
    <mergeCell ref="A13:A16"/>
    <mergeCell ref="C13:C16"/>
    <mergeCell ref="D13:D16"/>
    <mergeCell ref="E13:E16"/>
    <mergeCell ref="B14:B16"/>
    <mergeCell ref="A17:A20"/>
    <mergeCell ref="C17:C20"/>
    <mergeCell ref="D17:D20"/>
    <mergeCell ref="E17:E20"/>
    <mergeCell ref="B18:B20"/>
    <mergeCell ref="A21:A24"/>
    <mergeCell ref="C21:C24"/>
    <mergeCell ref="D21:D24"/>
    <mergeCell ref="E21:E24"/>
    <mergeCell ref="B22:B24"/>
    <mergeCell ref="F29:F31"/>
    <mergeCell ref="B30:B31"/>
    <mergeCell ref="A32:A35"/>
    <mergeCell ref="C32:C35"/>
    <mergeCell ref="D32:D35"/>
    <mergeCell ref="E32:E35"/>
    <mergeCell ref="B33:B35"/>
    <mergeCell ref="A25:A28"/>
    <mergeCell ref="C25:C28"/>
    <mergeCell ref="D25:D28"/>
    <mergeCell ref="E25:E28"/>
    <mergeCell ref="B26:B28"/>
    <mergeCell ref="A29:A31"/>
    <mergeCell ref="C29:C31"/>
    <mergeCell ref="D29:D31"/>
    <mergeCell ref="E29:E31"/>
    <mergeCell ref="A36:A39"/>
    <mergeCell ref="C36:C39"/>
    <mergeCell ref="D36:D39"/>
    <mergeCell ref="E36:E39"/>
    <mergeCell ref="B37:B39"/>
    <mergeCell ref="A40:A43"/>
    <mergeCell ref="C40:C43"/>
    <mergeCell ref="D40:D43"/>
    <mergeCell ref="E40:E43"/>
    <mergeCell ref="B41:B43"/>
    <mergeCell ref="A44:A47"/>
    <mergeCell ref="C44:C47"/>
    <mergeCell ref="D44:D47"/>
    <mergeCell ref="E44:E47"/>
    <mergeCell ref="B45:B47"/>
    <mergeCell ref="A48:A51"/>
    <mergeCell ref="C48:C51"/>
    <mergeCell ref="D48:D51"/>
    <mergeCell ref="E48:E51"/>
    <mergeCell ref="B49:B51"/>
    <mergeCell ref="A52:A53"/>
    <mergeCell ref="C52:C53"/>
    <mergeCell ref="D52:D53"/>
    <mergeCell ref="E52:E53"/>
    <mergeCell ref="F52:F53"/>
    <mergeCell ref="A54:A57"/>
    <mergeCell ref="C54:C57"/>
    <mergeCell ref="D54:D57"/>
    <mergeCell ref="E54:E57"/>
    <mergeCell ref="B55:B57"/>
    <mergeCell ref="A58:A61"/>
    <mergeCell ref="C58:C61"/>
    <mergeCell ref="D58:D61"/>
    <mergeCell ref="E58:E61"/>
    <mergeCell ref="B59:B61"/>
    <mergeCell ref="A62:A65"/>
    <mergeCell ref="C62:C65"/>
    <mergeCell ref="D62:D65"/>
    <mergeCell ref="E62:E65"/>
    <mergeCell ref="B63:B65"/>
    <mergeCell ref="A72:A74"/>
    <mergeCell ref="C72:C74"/>
    <mergeCell ref="D72:D74"/>
    <mergeCell ref="E72:E74"/>
    <mergeCell ref="F72:F74"/>
    <mergeCell ref="B73:B74"/>
    <mergeCell ref="A66:A67"/>
    <mergeCell ref="C66:C67"/>
    <mergeCell ref="D66:D67"/>
    <mergeCell ref="E66:E67"/>
    <mergeCell ref="F66:F67"/>
    <mergeCell ref="A68:A71"/>
    <mergeCell ref="C68:C71"/>
    <mergeCell ref="D68:D71"/>
    <mergeCell ref="E68:E71"/>
    <mergeCell ref="B69:B71"/>
    <mergeCell ref="A75:A78"/>
    <mergeCell ref="C75:C78"/>
    <mergeCell ref="D75:D78"/>
    <mergeCell ref="E75:E78"/>
    <mergeCell ref="B76:B78"/>
    <mergeCell ref="A79:A82"/>
    <mergeCell ref="C79:C82"/>
    <mergeCell ref="D79:D82"/>
    <mergeCell ref="E79:E82"/>
    <mergeCell ref="B80:B82"/>
    <mergeCell ref="A83:A84"/>
    <mergeCell ref="C83:C84"/>
    <mergeCell ref="D83:D84"/>
    <mergeCell ref="E83:E84"/>
    <mergeCell ref="F83:F84"/>
    <mergeCell ref="A85:A88"/>
    <mergeCell ref="C85:C88"/>
    <mergeCell ref="D85:D88"/>
    <mergeCell ref="E85:E88"/>
    <mergeCell ref="B86:B88"/>
  </mergeCells>
  <pageMargins left="0.19685039370078741" right="0.19685039370078741" top="0.78740157480314965" bottom="0.19685039370078741" header="0.31496062992125984" footer="0.15748031496062992"/>
  <pageSetup paperSize="9" scale="84" fitToHeight="0" orientation="portrait" r:id="rId1"/>
  <headerFooter>
    <oddHeader>&amp;C&amp;"Times New Roman,Paryškintasis"PLANO REZULTATAI</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apas17">
    <pageSetUpPr fitToPage="1"/>
  </sheetPr>
  <dimension ref="A1:L30"/>
  <sheetViews>
    <sheetView view="pageLayout" topLeftCell="B22" zoomScaleNormal="100" workbookViewId="0">
      <selection activeCell="B1" sqref="A1:XFD1048576"/>
    </sheetView>
  </sheetViews>
  <sheetFormatPr defaultRowHeight="15" x14ac:dyDescent="0.25"/>
  <cols>
    <col min="1" max="1" width="10.7109375" style="199" customWidth="1"/>
    <col min="2" max="2" width="35.140625" style="199" customWidth="1"/>
    <col min="3" max="3" width="12" style="199" customWidth="1"/>
    <col min="4" max="4" width="8.7109375" style="199" customWidth="1"/>
    <col min="5" max="5" width="8.7109375" style="315" customWidth="1"/>
    <col min="6" max="12" width="8.7109375" style="199" customWidth="1"/>
    <col min="13" max="256" width="9.140625" style="199"/>
    <col min="257" max="257" width="10.7109375" style="199" customWidth="1"/>
    <col min="258" max="258" width="35.140625" style="199" customWidth="1"/>
    <col min="259" max="259" width="12" style="199" customWidth="1"/>
    <col min="260" max="268" width="8.7109375" style="199" customWidth="1"/>
    <col min="269" max="512" width="9.140625" style="199"/>
    <col min="513" max="513" width="10.7109375" style="199" customWidth="1"/>
    <col min="514" max="514" width="35.140625" style="199" customWidth="1"/>
    <col min="515" max="515" width="12" style="199" customWidth="1"/>
    <col min="516" max="524" width="8.7109375" style="199" customWidth="1"/>
    <col min="525" max="768" width="9.140625" style="199"/>
    <col min="769" max="769" width="10.7109375" style="199" customWidth="1"/>
    <col min="770" max="770" width="35.140625" style="199" customWidth="1"/>
    <col min="771" max="771" width="12" style="199" customWidth="1"/>
    <col min="772" max="780" width="8.7109375" style="199" customWidth="1"/>
    <col min="781" max="1024" width="9.140625" style="199"/>
    <col min="1025" max="1025" width="10.7109375" style="199" customWidth="1"/>
    <col min="1026" max="1026" width="35.140625" style="199" customWidth="1"/>
    <col min="1027" max="1027" width="12" style="199" customWidth="1"/>
    <col min="1028" max="1036" width="8.7109375" style="199" customWidth="1"/>
    <col min="1037" max="1280" width="9.140625" style="199"/>
    <col min="1281" max="1281" width="10.7109375" style="199" customWidth="1"/>
    <col min="1282" max="1282" width="35.140625" style="199" customWidth="1"/>
    <col min="1283" max="1283" width="12" style="199" customWidth="1"/>
    <col min="1284" max="1292" width="8.7109375" style="199" customWidth="1"/>
    <col min="1293" max="1536" width="9.140625" style="199"/>
    <col min="1537" max="1537" width="10.7109375" style="199" customWidth="1"/>
    <col min="1538" max="1538" width="35.140625" style="199" customWidth="1"/>
    <col min="1539" max="1539" width="12" style="199" customWidth="1"/>
    <col min="1540" max="1548" width="8.7109375" style="199" customWidth="1"/>
    <col min="1549" max="1792" width="9.140625" style="199"/>
    <col min="1793" max="1793" width="10.7109375" style="199" customWidth="1"/>
    <col min="1794" max="1794" width="35.140625" style="199" customWidth="1"/>
    <col min="1795" max="1795" width="12" style="199" customWidth="1"/>
    <col min="1796" max="1804" width="8.7109375" style="199" customWidth="1"/>
    <col min="1805" max="2048" width="9.140625" style="199"/>
    <col min="2049" max="2049" width="10.7109375" style="199" customWidth="1"/>
    <col min="2050" max="2050" width="35.140625" style="199" customWidth="1"/>
    <col min="2051" max="2051" width="12" style="199" customWidth="1"/>
    <col min="2052" max="2060" width="8.7109375" style="199" customWidth="1"/>
    <col min="2061" max="2304" width="9.140625" style="199"/>
    <col min="2305" max="2305" width="10.7109375" style="199" customWidth="1"/>
    <col min="2306" max="2306" width="35.140625" style="199" customWidth="1"/>
    <col min="2307" max="2307" width="12" style="199" customWidth="1"/>
    <col min="2308" max="2316" width="8.7109375" style="199" customWidth="1"/>
    <col min="2317" max="2560" width="9.140625" style="199"/>
    <col min="2561" max="2561" width="10.7109375" style="199" customWidth="1"/>
    <col min="2562" max="2562" width="35.140625" style="199" customWidth="1"/>
    <col min="2563" max="2563" width="12" style="199" customWidth="1"/>
    <col min="2564" max="2572" width="8.7109375" style="199" customWidth="1"/>
    <col min="2573" max="2816" width="9.140625" style="199"/>
    <col min="2817" max="2817" width="10.7109375" style="199" customWidth="1"/>
    <col min="2818" max="2818" width="35.140625" style="199" customWidth="1"/>
    <col min="2819" max="2819" width="12" style="199" customWidth="1"/>
    <col min="2820" max="2828" width="8.7109375" style="199" customWidth="1"/>
    <col min="2829" max="3072" width="9.140625" style="199"/>
    <col min="3073" max="3073" width="10.7109375" style="199" customWidth="1"/>
    <col min="3074" max="3074" width="35.140625" style="199" customWidth="1"/>
    <col min="3075" max="3075" width="12" style="199" customWidth="1"/>
    <col min="3076" max="3084" width="8.7109375" style="199" customWidth="1"/>
    <col min="3085" max="3328" width="9.140625" style="199"/>
    <col min="3329" max="3329" width="10.7109375" style="199" customWidth="1"/>
    <col min="3330" max="3330" width="35.140625" style="199" customWidth="1"/>
    <col min="3331" max="3331" width="12" style="199" customWidth="1"/>
    <col min="3332" max="3340" width="8.7109375" style="199" customWidth="1"/>
    <col min="3341" max="3584" width="9.140625" style="199"/>
    <col min="3585" max="3585" width="10.7109375" style="199" customWidth="1"/>
    <col min="3586" max="3586" width="35.140625" style="199" customWidth="1"/>
    <col min="3587" max="3587" width="12" style="199" customWidth="1"/>
    <col min="3588" max="3596" width="8.7109375" style="199" customWidth="1"/>
    <col min="3597" max="3840" width="9.140625" style="199"/>
    <col min="3841" max="3841" width="10.7109375" style="199" customWidth="1"/>
    <col min="3842" max="3842" width="35.140625" style="199" customWidth="1"/>
    <col min="3843" max="3843" width="12" style="199" customWidth="1"/>
    <col min="3844" max="3852" width="8.7109375" style="199" customWidth="1"/>
    <col min="3853" max="4096" width="9.140625" style="199"/>
    <col min="4097" max="4097" width="10.7109375" style="199" customWidth="1"/>
    <col min="4098" max="4098" width="35.140625" style="199" customWidth="1"/>
    <col min="4099" max="4099" width="12" style="199" customWidth="1"/>
    <col min="4100" max="4108" width="8.7109375" style="199" customWidth="1"/>
    <col min="4109" max="4352" width="9.140625" style="199"/>
    <col min="4353" max="4353" width="10.7109375" style="199" customWidth="1"/>
    <col min="4354" max="4354" width="35.140625" style="199" customWidth="1"/>
    <col min="4355" max="4355" width="12" style="199" customWidth="1"/>
    <col min="4356" max="4364" width="8.7109375" style="199" customWidth="1"/>
    <col min="4365" max="4608" width="9.140625" style="199"/>
    <col min="4609" max="4609" width="10.7109375" style="199" customWidth="1"/>
    <col min="4610" max="4610" width="35.140625" style="199" customWidth="1"/>
    <col min="4611" max="4611" width="12" style="199" customWidth="1"/>
    <col min="4612" max="4620" width="8.7109375" style="199" customWidth="1"/>
    <col min="4621" max="4864" width="9.140625" style="199"/>
    <col min="4865" max="4865" width="10.7109375" style="199" customWidth="1"/>
    <col min="4866" max="4866" width="35.140625" style="199" customWidth="1"/>
    <col min="4867" max="4867" width="12" style="199" customWidth="1"/>
    <col min="4868" max="4876" width="8.7109375" style="199" customWidth="1"/>
    <col min="4877" max="5120" width="9.140625" style="199"/>
    <col min="5121" max="5121" width="10.7109375" style="199" customWidth="1"/>
    <col min="5122" max="5122" width="35.140625" style="199" customWidth="1"/>
    <col min="5123" max="5123" width="12" style="199" customWidth="1"/>
    <col min="5124" max="5132" width="8.7109375" style="199" customWidth="1"/>
    <col min="5133" max="5376" width="9.140625" style="199"/>
    <col min="5377" max="5377" width="10.7109375" style="199" customWidth="1"/>
    <col min="5378" max="5378" width="35.140625" style="199" customWidth="1"/>
    <col min="5379" max="5379" width="12" style="199" customWidth="1"/>
    <col min="5380" max="5388" width="8.7109375" style="199" customWidth="1"/>
    <col min="5389" max="5632" width="9.140625" style="199"/>
    <col min="5633" max="5633" width="10.7109375" style="199" customWidth="1"/>
    <col min="5634" max="5634" width="35.140625" style="199" customWidth="1"/>
    <col min="5635" max="5635" width="12" style="199" customWidth="1"/>
    <col min="5636" max="5644" width="8.7109375" style="199" customWidth="1"/>
    <col min="5645" max="5888" width="9.140625" style="199"/>
    <col min="5889" max="5889" width="10.7109375" style="199" customWidth="1"/>
    <col min="5890" max="5890" width="35.140625" style="199" customWidth="1"/>
    <col min="5891" max="5891" width="12" style="199" customWidth="1"/>
    <col min="5892" max="5900" width="8.7109375" style="199" customWidth="1"/>
    <col min="5901" max="6144" width="9.140625" style="199"/>
    <col min="6145" max="6145" width="10.7109375" style="199" customWidth="1"/>
    <col min="6146" max="6146" width="35.140625" style="199" customWidth="1"/>
    <col min="6147" max="6147" width="12" style="199" customWidth="1"/>
    <col min="6148" max="6156" width="8.7109375" style="199" customWidth="1"/>
    <col min="6157" max="6400" width="9.140625" style="199"/>
    <col min="6401" max="6401" width="10.7109375" style="199" customWidth="1"/>
    <col min="6402" max="6402" width="35.140625" style="199" customWidth="1"/>
    <col min="6403" max="6403" width="12" style="199" customWidth="1"/>
    <col min="6404" max="6412" width="8.7109375" style="199" customWidth="1"/>
    <col min="6413" max="6656" width="9.140625" style="199"/>
    <col min="6657" max="6657" width="10.7109375" style="199" customWidth="1"/>
    <col min="6658" max="6658" width="35.140625" style="199" customWidth="1"/>
    <col min="6659" max="6659" width="12" style="199" customWidth="1"/>
    <col min="6660" max="6668" width="8.7109375" style="199" customWidth="1"/>
    <col min="6669" max="6912" width="9.140625" style="199"/>
    <col min="6913" max="6913" width="10.7109375" style="199" customWidth="1"/>
    <col min="6914" max="6914" width="35.140625" style="199" customWidth="1"/>
    <col min="6915" max="6915" width="12" style="199" customWidth="1"/>
    <col min="6916" max="6924" width="8.7109375" style="199" customWidth="1"/>
    <col min="6925" max="7168" width="9.140625" style="199"/>
    <col min="7169" max="7169" width="10.7109375" style="199" customWidth="1"/>
    <col min="7170" max="7170" width="35.140625" style="199" customWidth="1"/>
    <col min="7171" max="7171" width="12" style="199" customWidth="1"/>
    <col min="7172" max="7180" width="8.7109375" style="199" customWidth="1"/>
    <col min="7181" max="7424" width="9.140625" style="199"/>
    <col min="7425" max="7425" width="10.7109375" style="199" customWidth="1"/>
    <col min="7426" max="7426" width="35.140625" style="199" customWidth="1"/>
    <col min="7427" max="7427" width="12" style="199" customWidth="1"/>
    <col min="7428" max="7436" width="8.7109375" style="199" customWidth="1"/>
    <col min="7437" max="7680" width="9.140625" style="199"/>
    <col min="7681" max="7681" width="10.7109375" style="199" customWidth="1"/>
    <col min="7682" max="7682" width="35.140625" style="199" customWidth="1"/>
    <col min="7683" max="7683" width="12" style="199" customWidth="1"/>
    <col min="7684" max="7692" width="8.7109375" style="199" customWidth="1"/>
    <col min="7693" max="7936" width="9.140625" style="199"/>
    <col min="7937" max="7937" width="10.7109375" style="199" customWidth="1"/>
    <col min="7938" max="7938" width="35.140625" style="199" customWidth="1"/>
    <col min="7939" max="7939" width="12" style="199" customWidth="1"/>
    <col min="7940" max="7948" width="8.7109375" style="199" customWidth="1"/>
    <col min="7949" max="8192" width="9.140625" style="199"/>
    <col min="8193" max="8193" width="10.7109375" style="199" customWidth="1"/>
    <col min="8194" max="8194" width="35.140625" style="199" customWidth="1"/>
    <col min="8195" max="8195" width="12" style="199" customWidth="1"/>
    <col min="8196" max="8204" width="8.7109375" style="199" customWidth="1"/>
    <col min="8205" max="8448" width="9.140625" style="199"/>
    <col min="8449" max="8449" width="10.7109375" style="199" customWidth="1"/>
    <col min="8450" max="8450" width="35.140625" style="199" customWidth="1"/>
    <col min="8451" max="8451" width="12" style="199" customWidth="1"/>
    <col min="8452" max="8460" width="8.7109375" style="199" customWidth="1"/>
    <col min="8461" max="8704" width="9.140625" style="199"/>
    <col min="8705" max="8705" width="10.7109375" style="199" customWidth="1"/>
    <col min="8706" max="8706" width="35.140625" style="199" customWidth="1"/>
    <col min="8707" max="8707" width="12" style="199" customWidth="1"/>
    <col min="8708" max="8716" width="8.7109375" style="199" customWidth="1"/>
    <col min="8717" max="8960" width="9.140625" style="199"/>
    <col min="8961" max="8961" width="10.7109375" style="199" customWidth="1"/>
    <col min="8962" max="8962" width="35.140625" style="199" customWidth="1"/>
    <col min="8963" max="8963" width="12" style="199" customWidth="1"/>
    <col min="8964" max="8972" width="8.7109375" style="199" customWidth="1"/>
    <col min="8973" max="9216" width="9.140625" style="199"/>
    <col min="9217" max="9217" width="10.7109375" style="199" customWidth="1"/>
    <col min="9218" max="9218" width="35.140625" style="199" customWidth="1"/>
    <col min="9219" max="9219" width="12" style="199" customWidth="1"/>
    <col min="9220" max="9228" width="8.7109375" style="199" customWidth="1"/>
    <col min="9229" max="9472" width="9.140625" style="199"/>
    <col min="9473" max="9473" width="10.7109375" style="199" customWidth="1"/>
    <col min="9474" max="9474" width="35.140625" style="199" customWidth="1"/>
    <col min="9475" max="9475" width="12" style="199" customWidth="1"/>
    <col min="9476" max="9484" width="8.7109375" style="199" customWidth="1"/>
    <col min="9485" max="9728" width="9.140625" style="199"/>
    <col min="9729" max="9729" width="10.7109375" style="199" customWidth="1"/>
    <col min="9730" max="9730" width="35.140625" style="199" customWidth="1"/>
    <col min="9731" max="9731" width="12" style="199" customWidth="1"/>
    <col min="9732" max="9740" width="8.7109375" style="199" customWidth="1"/>
    <col min="9741" max="9984" width="9.140625" style="199"/>
    <col min="9985" max="9985" width="10.7109375" style="199" customWidth="1"/>
    <col min="9986" max="9986" width="35.140625" style="199" customWidth="1"/>
    <col min="9987" max="9987" width="12" style="199" customWidth="1"/>
    <col min="9988" max="9996" width="8.7109375" style="199" customWidth="1"/>
    <col min="9997" max="10240" width="9.140625" style="199"/>
    <col min="10241" max="10241" width="10.7109375" style="199" customWidth="1"/>
    <col min="10242" max="10242" width="35.140625" style="199" customWidth="1"/>
    <col min="10243" max="10243" width="12" style="199" customWidth="1"/>
    <col min="10244" max="10252" width="8.7109375" style="199" customWidth="1"/>
    <col min="10253" max="10496" width="9.140625" style="199"/>
    <col min="10497" max="10497" width="10.7109375" style="199" customWidth="1"/>
    <col min="10498" max="10498" width="35.140625" style="199" customWidth="1"/>
    <col min="10499" max="10499" width="12" style="199" customWidth="1"/>
    <col min="10500" max="10508" width="8.7109375" style="199" customWidth="1"/>
    <col min="10509" max="10752" width="9.140625" style="199"/>
    <col min="10753" max="10753" width="10.7109375" style="199" customWidth="1"/>
    <col min="10754" max="10754" width="35.140625" style="199" customWidth="1"/>
    <col min="10755" max="10755" width="12" style="199" customWidth="1"/>
    <col min="10756" max="10764" width="8.7109375" style="199" customWidth="1"/>
    <col min="10765" max="11008" width="9.140625" style="199"/>
    <col min="11009" max="11009" width="10.7109375" style="199" customWidth="1"/>
    <col min="11010" max="11010" width="35.140625" style="199" customWidth="1"/>
    <col min="11011" max="11011" width="12" style="199" customWidth="1"/>
    <col min="11012" max="11020" width="8.7109375" style="199" customWidth="1"/>
    <col min="11021" max="11264" width="9.140625" style="199"/>
    <col min="11265" max="11265" width="10.7109375" style="199" customWidth="1"/>
    <col min="11266" max="11266" width="35.140625" style="199" customWidth="1"/>
    <col min="11267" max="11267" width="12" style="199" customWidth="1"/>
    <col min="11268" max="11276" width="8.7109375" style="199" customWidth="1"/>
    <col min="11277" max="11520" width="9.140625" style="199"/>
    <col min="11521" max="11521" width="10.7109375" style="199" customWidth="1"/>
    <col min="11522" max="11522" width="35.140625" style="199" customWidth="1"/>
    <col min="11523" max="11523" width="12" style="199" customWidth="1"/>
    <col min="11524" max="11532" width="8.7109375" style="199" customWidth="1"/>
    <col min="11533" max="11776" width="9.140625" style="199"/>
    <col min="11777" max="11777" width="10.7109375" style="199" customWidth="1"/>
    <col min="11778" max="11778" width="35.140625" style="199" customWidth="1"/>
    <col min="11779" max="11779" width="12" style="199" customWidth="1"/>
    <col min="11780" max="11788" width="8.7109375" style="199" customWidth="1"/>
    <col min="11789" max="12032" width="9.140625" style="199"/>
    <col min="12033" max="12033" width="10.7109375" style="199" customWidth="1"/>
    <col min="12034" max="12034" width="35.140625" style="199" customWidth="1"/>
    <col min="12035" max="12035" width="12" style="199" customWidth="1"/>
    <col min="12036" max="12044" width="8.7109375" style="199" customWidth="1"/>
    <col min="12045" max="12288" width="9.140625" style="199"/>
    <col min="12289" max="12289" width="10.7109375" style="199" customWidth="1"/>
    <col min="12290" max="12290" width="35.140625" style="199" customWidth="1"/>
    <col min="12291" max="12291" width="12" style="199" customWidth="1"/>
    <col min="12292" max="12300" width="8.7109375" style="199" customWidth="1"/>
    <col min="12301" max="12544" width="9.140625" style="199"/>
    <col min="12545" max="12545" width="10.7109375" style="199" customWidth="1"/>
    <col min="12546" max="12546" width="35.140625" style="199" customWidth="1"/>
    <col min="12547" max="12547" width="12" style="199" customWidth="1"/>
    <col min="12548" max="12556" width="8.7109375" style="199" customWidth="1"/>
    <col min="12557" max="12800" width="9.140625" style="199"/>
    <col min="12801" max="12801" width="10.7109375" style="199" customWidth="1"/>
    <col min="12802" max="12802" width="35.140625" style="199" customWidth="1"/>
    <col min="12803" max="12803" width="12" style="199" customWidth="1"/>
    <col min="12804" max="12812" width="8.7109375" style="199" customWidth="1"/>
    <col min="12813" max="13056" width="9.140625" style="199"/>
    <col min="13057" max="13057" width="10.7109375" style="199" customWidth="1"/>
    <col min="13058" max="13058" width="35.140625" style="199" customWidth="1"/>
    <col min="13059" max="13059" width="12" style="199" customWidth="1"/>
    <col min="13060" max="13068" width="8.7109375" style="199" customWidth="1"/>
    <col min="13069" max="13312" width="9.140625" style="199"/>
    <col min="13313" max="13313" width="10.7109375" style="199" customWidth="1"/>
    <col min="13314" max="13314" width="35.140625" style="199" customWidth="1"/>
    <col min="13315" max="13315" width="12" style="199" customWidth="1"/>
    <col min="13316" max="13324" width="8.7109375" style="199" customWidth="1"/>
    <col min="13325" max="13568" width="9.140625" style="199"/>
    <col min="13569" max="13569" width="10.7109375" style="199" customWidth="1"/>
    <col min="13570" max="13570" width="35.140625" style="199" customWidth="1"/>
    <col min="13571" max="13571" width="12" style="199" customWidth="1"/>
    <col min="13572" max="13580" width="8.7109375" style="199" customWidth="1"/>
    <col min="13581" max="13824" width="9.140625" style="199"/>
    <col min="13825" max="13825" width="10.7109375" style="199" customWidth="1"/>
    <col min="13826" max="13826" width="35.140625" style="199" customWidth="1"/>
    <col min="13827" max="13827" width="12" style="199" customWidth="1"/>
    <col min="13828" max="13836" width="8.7109375" style="199" customWidth="1"/>
    <col min="13837" max="14080" width="9.140625" style="199"/>
    <col min="14081" max="14081" width="10.7109375" style="199" customWidth="1"/>
    <col min="14082" max="14082" width="35.140625" style="199" customWidth="1"/>
    <col min="14083" max="14083" width="12" style="199" customWidth="1"/>
    <col min="14084" max="14092" width="8.7109375" style="199" customWidth="1"/>
    <col min="14093" max="14336" width="9.140625" style="199"/>
    <col min="14337" max="14337" width="10.7109375" style="199" customWidth="1"/>
    <col min="14338" max="14338" width="35.140625" style="199" customWidth="1"/>
    <col min="14339" max="14339" width="12" style="199" customWidth="1"/>
    <col min="14340" max="14348" width="8.7109375" style="199" customWidth="1"/>
    <col min="14349" max="14592" width="9.140625" style="199"/>
    <col min="14593" max="14593" width="10.7109375" style="199" customWidth="1"/>
    <col min="14594" max="14594" width="35.140625" style="199" customWidth="1"/>
    <col min="14595" max="14595" width="12" style="199" customWidth="1"/>
    <col min="14596" max="14604" width="8.7109375" style="199" customWidth="1"/>
    <col min="14605" max="14848" width="9.140625" style="199"/>
    <col min="14849" max="14849" width="10.7109375" style="199" customWidth="1"/>
    <col min="14850" max="14850" width="35.140625" style="199" customWidth="1"/>
    <col min="14851" max="14851" width="12" style="199" customWidth="1"/>
    <col min="14852" max="14860" width="8.7109375" style="199" customWidth="1"/>
    <col min="14861" max="15104" width="9.140625" style="199"/>
    <col min="15105" max="15105" width="10.7109375" style="199" customWidth="1"/>
    <col min="15106" max="15106" width="35.140625" style="199" customWidth="1"/>
    <col min="15107" max="15107" width="12" style="199" customWidth="1"/>
    <col min="15108" max="15116" width="8.7109375" style="199" customWidth="1"/>
    <col min="15117" max="15360" width="9.140625" style="199"/>
    <col min="15361" max="15361" width="10.7109375" style="199" customWidth="1"/>
    <col min="15362" max="15362" width="35.140625" style="199" customWidth="1"/>
    <col min="15363" max="15363" width="12" style="199" customWidth="1"/>
    <col min="15364" max="15372" width="8.7109375" style="199" customWidth="1"/>
    <col min="15373" max="15616" width="9.140625" style="199"/>
    <col min="15617" max="15617" width="10.7109375" style="199" customWidth="1"/>
    <col min="15618" max="15618" width="35.140625" style="199" customWidth="1"/>
    <col min="15619" max="15619" width="12" style="199" customWidth="1"/>
    <col min="15620" max="15628" width="8.7109375" style="199" customWidth="1"/>
    <col min="15629" max="15872" width="9.140625" style="199"/>
    <col min="15873" max="15873" width="10.7109375" style="199" customWidth="1"/>
    <col min="15874" max="15874" width="35.140625" style="199" customWidth="1"/>
    <col min="15875" max="15875" width="12" style="199" customWidth="1"/>
    <col min="15876" max="15884" width="8.7109375" style="199" customWidth="1"/>
    <col min="15885" max="16128" width="9.140625" style="199"/>
    <col min="16129" max="16129" width="10.7109375" style="199" customWidth="1"/>
    <col min="16130" max="16130" width="35.140625" style="199" customWidth="1"/>
    <col min="16131" max="16131" width="12" style="199" customWidth="1"/>
    <col min="16132" max="16140" width="8.7109375" style="199" customWidth="1"/>
    <col min="16141" max="16384" width="9.140625" style="199"/>
  </cols>
  <sheetData>
    <row r="1" spans="1:12" x14ac:dyDescent="0.25">
      <c r="A1" s="198" t="s">
        <v>740</v>
      </c>
    </row>
    <row r="2" spans="1:12" ht="15.75" x14ac:dyDescent="0.25">
      <c r="A2" s="316" t="s">
        <v>50</v>
      </c>
      <c r="B2" s="316" t="s">
        <v>561</v>
      </c>
      <c r="C2" s="316" t="s">
        <v>741</v>
      </c>
      <c r="D2" s="316">
        <v>2015</v>
      </c>
      <c r="E2" s="317">
        <v>2016</v>
      </c>
      <c r="F2" s="316">
        <v>2017</v>
      </c>
      <c r="G2" s="316">
        <v>2018</v>
      </c>
      <c r="H2" s="316">
        <v>2019</v>
      </c>
      <c r="I2" s="316">
        <v>2020</v>
      </c>
      <c r="J2" s="316">
        <v>2021</v>
      </c>
      <c r="K2" s="316">
        <v>2022</v>
      </c>
      <c r="L2" s="316">
        <v>2023</v>
      </c>
    </row>
    <row r="3" spans="1:12" ht="75" customHeight="1" x14ac:dyDescent="0.25">
      <c r="A3" s="318" t="s">
        <v>742</v>
      </c>
      <c r="B3" s="318" t="s">
        <v>743</v>
      </c>
      <c r="C3" s="319" t="s">
        <v>744</v>
      </c>
      <c r="D3" s="320"/>
      <c r="E3" s="321"/>
      <c r="F3" s="320"/>
      <c r="G3" s="320"/>
      <c r="H3" s="320"/>
      <c r="I3" s="320" t="s">
        <v>745</v>
      </c>
      <c r="J3" s="320" t="s">
        <v>745</v>
      </c>
      <c r="K3" s="320" t="s">
        <v>745</v>
      </c>
      <c r="L3" s="320" t="s">
        <v>745</v>
      </c>
    </row>
    <row r="4" spans="1:12" ht="75" customHeight="1" x14ac:dyDescent="0.25">
      <c r="A4" s="318" t="s">
        <v>746</v>
      </c>
      <c r="B4" s="318" t="s">
        <v>577</v>
      </c>
      <c r="C4" s="319" t="s">
        <v>747</v>
      </c>
      <c r="D4" s="320"/>
      <c r="E4" s="321"/>
      <c r="F4" s="320"/>
      <c r="G4" s="320"/>
      <c r="H4" s="320"/>
      <c r="I4" s="320" t="s">
        <v>748</v>
      </c>
      <c r="J4" s="320" t="s">
        <v>748</v>
      </c>
      <c r="K4" s="320" t="s">
        <v>748</v>
      </c>
      <c r="L4" s="320" t="s">
        <v>748</v>
      </c>
    </row>
    <row r="5" spans="1:12" ht="75" customHeight="1" x14ac:dyDescent="0.25">
      <c r="A5" s="318" t="s">
        <v>638</v>
      </c>
      <c r="B5" s="318" t="s">
        <v>640</v>
      </c>
      <c r="C5" s="322" t="s">
        <v>866</v>
      </c>
      <c r="D5" s="318"/>
      <c r="E5" s="323"/>
      <c r="F5" s="318" t="s">
        <v>749</v>
      </c>
      <c r="G5" s="318" t="s">
        <v>750</v>
      </c>
      <c r="H5" s="318" t="s">
        <v>751</v>
      </c>
      <c r="I5" s="318" t="s">
        <v>867</v>
      </c>
      <c r="J5" s="318" t="s">
        <v>867</v>
      </c>
      <c r="K5" s="318" t="s">
        <v>867</v>
      </c>
      <c r="L5" s="318" t="s">
        <v>867</v>
      </c>
    </row>
    <row r="6" spans="1:12" ht="75" customHeight="1" x14ac:dyDescent="0.25">
      <c r="A6" s="318" t="s">
        <v>646</v>
      </c>
      <c r="B6" s="318" t="s">
        <v>647</v>
      </c>
      <c r="C6" s="319" t="s">
        <v>752</v>
      </c>
      <c r="D6" s="319"/>
      <c r="E6" s="324"/>
      <c r="F6" s="319"/>
      <c r="G6" s="319" t="s">
        <v>749</v>
      </c>
      <c r="H6" s="319" t="s">
        <v>753</v>
      </c>
      <c r="I6" s="319" t="s">
        <v>754</v>
      </c>
      <c r="J6" s="319" t="s">
        <v>754</v>
      </c>
      <c r="K6" s="319" t="s">
        <v>754</v>
      </c>
      <c r="L6" s="319" t="s">
        <v>754</v>
      </c>
    </row>
    <row r="7" spans="1:12" ht="75" customHeight="1" x14ac:dyDescent="0.25">
      <c r="A7" s="318" t="s">
        <v>652</v>
      </c>
      <c r="B7" s="318" t="s">
        <v>653</v>
      </c>
      <c r="C7" s="319" t="s">
        <v>755</v>
      </c>
      <c r="D7" s="319"/>
      <c r="E7" s="324"/>
      <c r="F7" s="319"/>
      <c r="G7" s="319"/>
      <c r="H7" s="319" t="s">
        <v>749</v>
      </c>
      <c r="I7" s="319" t="s">
        <v>749</v>
      </c>
      <c r="J7" s="319" t="s">
        <v>749</v>
      </c>
      <c r="K7" s="319" t="s">
        <v>749</v>
      </c>
      <c r="L7" s="319" t="s">
        <v>749</v>
      </c>
    </row>
    <row r="8" spans="1:12" ht="75" customHeight="1" x14ac:dyDescent="0.25">
      <c r="A8" s="318" t="s">
        <v>756</v>
      </c>
      <c r="B8" s="318" t="s">
        <v>757</v>
      </c>
      <c r="C8" s="319" t="s">
        <v>758</v>
      </c>
      <c r="D8" s="319"/>
      <c r="E8" s="324"/>
      <c r="F8" s="319"/>
      <c r="G8" s="319" t="s">
        <v>749</v>
      </c>
      <c r="H8" s="319" t="s">
        <v>753</v>
      </c>
      <c r="I8" s="319" t="s">
        <v>753</v>
      </c>
      <c r="J8" s="319" t="s">
        <v>753</v>
      </c>
      <c r="K8" s="319" t="s">
        <v>753</v>
      </c>
      <c r="L8" s="319" t="s">
        <v>753</v>
      </c>
    </row>
    <row r="9" spans="1:12" ht="75" customHeight="1" x14ac:dyDescent="0.25">
      <c r="A9" s="318" t="s">
        <v>759</v>
      </c>
      <c r="B9" s="318" t="s">
        <v>583</v>
      </c>
      <c r="C9" s="322" t="s">
        <v>760</v>
      </c>
      <c r="D9" s="325"/>
      <c r="E9" s="326"/>
      <c r="F9" s="325"/>
      <c r="G9" s="325"/>
      <c r="H9" s="325"/>
      <c r="I9" s="325" t="s">
        <v>761</v>
      </c>
      <c r="J9" s="325" t="s">
        <v>761</v>
      </c>
      <c r="K9" s="325" t="s">
        <v>761</v>
      </c>
      <c r="L9" s="325" t="s">
        <v>761</v>
      </c>
    </row>
    <row r="10" spans="1:12" ht="75" customHeight="1" x14ac:dyDescent="0.25">
      <c r="A10" s="318" t="s">
        <v>590</v>
      </c>
      <c r="B10" s="318" t="s">
        <v>591</v>
      </c>
      <c r="C10" s="319" t="s">
        <v>762</v>
      </c>
      <c r="D10" s="320"/>
      <c r="E10" s="321"/>
      <c r="F10" s="320"/>
      <c r="G10" s="319"/>
      <c r="H10" s="319"/>
      <c r="I10" s="319" t="s">
        <v>763</v>
      </c>
      <c r="J10" s="319" t="s">
        <v>763</v>
      </c>
      <c r="K10" s="319" t="s">
        <v>763</v>
      </c>
      <c r="L10" s="319" t="s">
        <v>763</v>
      </c>
    </row>
    <row r="11" spans="1:12" ht="75" customHeight="1" x14ac:dyDescent="0.25">
      <c r="A11" s="318" t="s">
        <v>662</v>
      </c>
      <c r="B11" s="318" t="s">
        <v>764</v>
      </c>
      <c r="C11" s="319" t="s">
        <v>765</v>
      </c>
      <c r="D11" s="319"/>
      <c r="E11" s="324"/>
      <c r="F11" s="319"/>
      <c r="G11" s="319" t="s">
        <v>749</v>
      </c>
      <c r="H11" s="319" t="s">
        <v>753</v>
      </c>
      <c r="I11" s="319" t="s">
        <v>753</v>
      </c>
      <c r="J11" s="319" t="s">
        <v>753</v>
      </c>
      <c r="K11" s="319" t="s">
        <v>753</v>
      </c>
      <c r="L11" s="319" t="s">
        <v>753</v>
      </c>
    </row>
    <row r="12" spans="1:12" ht="75" customHeight="1" x14ac:dyDescent="0.25">
      <c r="A12" s="318" t="s">
        <v>665</v>
      </c>
      <c r="B12" s="318" t="s">
        <v>666</v>
      </c>
      <c r="C12" s="319" t="s">
        <v>766</v>
      </c>
      <c r="D12" s="318" t="s">
        <v>189</v>
      </c>
      <c r="E12" s="323" t="s">
        <v>189</v>
      </c>
      <c r="F12" s="318" t="s">
        <v>189</v>
      </c>
      <c r="G12" s="318" t="s">
        <v>189</v>
      </c>
      <c r="H12" s="318" t="s">
        <v>189</v>
      </c>
      <c r="I12" s="318" t="s">
        <v>189</v>
      </c>
      <c r="J12" s="318" t="s">
        <v>189</v>
      </c>
      <c r="K12" s="318" t="s">
        <v>189</v>
      </c>
      <c r="L12" s="318" t="s">
        <v>189</v>
      </c>
    </row>
    <row r="13" spans="1:12" ht="75" customHeight="1" x14ac:dyDescent="0.25">
      <c r="A13" s="318" t="s">
        <v>675</v>
      </c>
      <c r="B13" s="318" t="s">
        <v>676</v>
      </c>
      <c r="C13" s="319" t="s">
        <v>868</v>
      </c>
      <c r="D13" s="319"/>
      <c r="E13" s="324"/>
      <c r="F13" s="319" t="s">
        <v>767</v>
      </c>
      <c r="G13" s="319" t="s">
        <v>768</v>
      </c>
      <c r="H13" s="319" t="s">
        <v>769</v>
      </c>
      <c r="I13" s="319" t="s">
        <v>869</v>
      </c>
      <c r="J13" s="319" t="s">
        <v>869</v>
      </c>
      <c r="K13" s="319" t="s">
        <v>869</v>
      </c>
      <c r="L13" s="319" t="s">
        <v>869</v>
      </c>
    </row>
    <row r="14" spans="1:12" ht="75" customHeight="1" x14ac:dyDescent="0.25">
      <c r="A14" s="318" t="s">
        <v>680</v>
      </c>
      <c r="B14" s="322" t="s">
        <v>681</v>
      </c>
      <c r="C14" s="318" t="s">
        <v>770</v>
      </c>
      <c r="D14" s="318"/>
      <c r="E14" s="323"/>
      <c r="F14" s="318"/>
      <c r="G14" s="319"/>
      <c r="H14" s="319"/>
      <c r="I14" s="319" t="s">
        <v>771</v>
      </c>
      <c r="J14" s="319" t="s">
        <v>772</v>
      </c>
      <c r="K14" s="319" t="s">
        <v>773</v>
      </c>
      <c r="L14" s="319" t="s">
        <v>774</v>
      </c>
    </row>
    <row r="15" spans="1:12" ht="75" customHeight="1" x14ac:dyDescent="0.25">
      <c r="A15" s="318" t="s">
        <v>686</v>
      </c>
      <c r="B15" s="318" t="s">
        <v>687</v>
      </c>
      <c r="C15" s="319" t="s">
        <v>775</v>
      </c>
      <c r="D15" s="319"/>
      <c r="E15" s="324"/>
      <c r="F15" s="319"/>
      <c r="G15" s="319" t="s">
        <v>749</v>
      </c>
      <c r="H15" s="319" t="s">
        <v>753</v>
      </c>
      <c r="I15" s="319" t="s">
        <v>754</v>
      </c>
      <c r="J15" s="319" t="s">
        <v>761</v>
      </c>
      <c r="K15" s="319" t="s">
        <v>761</v>
      </c>
      <c r="L15" s="319" t="s">
        <v>761</v>
      </c>
    </row>
    <row r="16" spans="1:12" ht="75" customHeight="1" x14ac:dyDescent="0.25">
      <c r="A16" s="318" t="s">
        <v>691</v>
      </c>
      <c r="B16" s="318" t="s">
        <v>692</v>
      </c>
      <c r="C16" s="319" t="s">
        <v>765</v>
      </c>
      <c r="D16" s="319"/>
      <c r="E16" s="324"/>
      <c r="F16" s="319"/>
      <c r="G16" s="319" t="s">
        <v>749</v>
      </c>
      <c r="H16" s="319" t="s">
        <v>753</v>
      </c>
      <c r="I16" s="319" t="s">
        <v>753</v>
      </c>
      <c r="J16" s="319" t="s">
        <v>753</v>
      </c>
      <c r="K16" s="319" t="s">
        <v>753</v>
      </c>
      <c r="L16" s="319" t="s">
        <v>753</v>
      </c>
    </row>
    <row r="17" spans="1:12" ht="75" customHeight="1" x14ac:dyDescent="0.25">
      <c r="A17" s="318" t="s">
        <v>776</v>
      </c>
      <c r="B17" s="318" t="s">
        <v>698</v>
      </c>
      <c r="C17" s="319" t="s">
        <v>777</v>
      </c>
      <c r="D17" s="319"/>
      <c r="E17" s="324"/>
      <c r="F17" s="319"/>
      <c r="G17" s="319"/>
      <c r="H17" s="319" t="s">
        <v>754</v>
      </c>
      <c r="I17" s="319" t="s">
        <v>761</v>
      </c>
      <c r="J17" s="319" t="s">
        <v>778</v>
      </c>
      <c r="K17" s="319" t="s">
        <v>779</v>
      </c>
      <c r="L17" s="319" t="s">
        <v>780</v>
      </c>
    </row>
    <row r="18" spans="1:12" ht="75" customHeight="1" x14ac:dyDescent="0.25">
      <c r="A18" s="318" t="s">
        <v>596</v>
      </c>
      <c r="B18" s="318" t="s">
        <v>597</v>
      </c>
      <c r="C18" s="322" t="s">
        <v>781</v>
      </c>
      <c r="D18" s="318"/>
      <c r="E18" s="323"/>
      <c r="F18" s="318"/>
      <c r="G18" s="318"/>
      <c r="H18" s="318"/>
      <c r="I18" s="318" t="s">
        <v>753</v>
      </c>
      <c r="J18" s="318" t="s">
        <v>754</v>
      </c>
      <c r="K18" s="318" t="s">
        <v>761</v>
      </c>
      <c r="L18" s="318" t="s">
        <v>761</v>
      </c>
    </row>
    <row r="19" spans="1:12" ht="75" customHeight="1" x14ac:dyDescent="0.25">
      <c r="A19" s="318" t="s">
        <v>603</v>
      </c>
      <c r="B19" s="318" t="s">
        <v>604</v>
      </c>
      <c r="C19" s="322" t="s">
        <v>782</v>
      </c>
      <c r="D19" s="318"/>
      <c r="E19" s="323"/>
      <c r="F19" s="318"/>
      <c r="G19" s="318"/>
      <c r="H19" s="318"/>
      <c r="I19" s="318" t="s">
        <v>783</v>
      </c>
      <c r="J19" s="318" t="s">
        <v>784</v>
      </c>
      <c r="K19" s="318" t="s">
        <v>785</v>
      </c>
      <c r="L19" s="318" t="s">
        <v>786</v>
      </c>
    </row>
    <row r="20" spans="1:12" ht="75" customHeight="1" x14ac:dyDescent="0.25">
      <c r="A20" s="318" t="s">
        <v>704</v>
      </c>
      <c r="B20" s="318" t="s">
        <v>787</v>
      </c>
      <c r="C20" s="319" t="s">
        <v>788</v>
      </c>
      <c r="D20" s="319"/>
      <c r="E20" s="324"/>
      <c r="G20" s="318" t="s">
        <v>749</v>
      </c>
      <c r="H20" s="318" t="s">
        <v>789</v>
      </c>
      <c r="I20" s="318" t="s">
        <v>790</v>
      </c>
      <c r="J20" s="318" t="s">
        <v>790</v>
      </c>
      <c r="K20" s="318" t="s">
        <v>790</v>
      </c>
      <c r="L20" s="318" t="s">
        <v>790</v>
      </c>
    </row>
    <row r="21" spans="1:12" ht="75" customHeight="1" x14ac:dyDescent="0.25">
      <c r="A21" s="318" t="s">
        <v>710</v>
      </c>
      <c r="B21" s="318" t="s">
        <v>711</v>
      </c>
      <c r="C21" s="319" t="s">
        <v>1134</v>
      </c>
      <c r="D21" s="319"/>
      <c r="E21" s="324"/>
      <c r="F21" s="319"/>
      <c r="G21" s="319"/>
      <c r="H21" s="318" t="s">
        <v>1135</v>
      </c>
      <c r="I21" s="318" t="s">
        <v>1136</v>
      </c>
      <c r="J21" s="318" t="s">
        <v>1137</v>
      </c>
      <c r="K21" s="318" t="s">
        <v>1138</v>
      </c>
      <c r="L21" s="318" t="s">
        <v>1138</v>
      </c>
    </row>
    <row r="22" spans="1:12" ht="75" customHeight="1" x14ac:dyDescent="0.25">
      <c r="A22" s="318" t="s">
        <v>713</v>
      </c>
      <c r="B22" s="318" t="s">
        <v>714</v>
      </c>
      <c r="C22" s="318" t="s">
        <v>1148</v>
      </c>
      <c r="D22" s="318"/>
      <c r="E22" s="323"/>
      <c r="F22" s="318"/>
      <c r="G22" s="318" t="s">
        <v>1142</v>
      </c>
      <c r="H22" s="318" t="s">
        <v>1143</v>
      </c>
      <c r="I22" s="318" t="s">
        <v>1144</v>
      </c>
      <c r="J22" s="318" t="s">
        <v>1144</v>
      </c>
      <c r="K22" s="318" t="s">
        <v>1144</v>
      </c>
      <c r="L22" s="318" t="s">
        <v>1144</v>
      </c>
    </row>
    <row r="23" spans="1:12" ht="75" customHeight="1" x14ac:dyDescent="0.25">
      <c r="A23" s="318" t="s">
        <v>610</v>
      </c>
      <c r="B23" s="318" t="s">
        <v>611</v>
      </c>
      <c r="C23" s="319" t="s">
        <v>887</v>
      </c>
      <c r="D23" s="319"/>
      <c r="E23" s="324"/>
      <c r="F23" s="319"/>
      <c r="G23" s="318"/>
      <c r="H23" s="318" t="s">
        <v>761</v>
      </c>
      <c r="I23" s="318" t="s">
        <v>761</v>
      </c>
      <c r="J23" s="318" t="s">
        <v>761</v>
      </c>
      <c r="K23" s="318" t="s">
        <v>761</v>
      </c>
      <c r="L23" s="318" t="s">
        <v>761</v>
      </c>
    </row>
    <row r="24" spans="1:12" ht="75" customHeight="1" x14ac:dyDescent="0.25">
      <c r="A24" s="318" t="s">
        <v>720</v>
      </c>
      <c r="B24" s="318" t="s">
        <v>791</v>
      </c>
      <c r="C24" s="327" t="s">
        <v>888</v>
      </c>
      <c r="D24" s="318"/>
      <c r="E24" s="323"/>
      <c r="F24" s="318"/>
      <c r="G24" s="318"/>
      <c r="H24" s="318" t="s">
        <v>879</v>
      </c>
      <c r="I24" s="318" t="s">
        <v>879</v>
      </c>
      <c r="J24" s="318" t="s">
        <v>880</v>
      </c>
      <c r="K24" s="318" t="s">
        <v>880</v>
      </c>
      <c r="L24" s="318" t="s">
        <v>880</v>
      </c>
    </row>
    <row r="25" spans="1:12" ht="75" customHeight="1" x14ac:dyDescent="0.25">
      <c r="A25" s="318" t="s">
        <v>614</v>
      </c>
      <c r="B25" s="318" t="s">
        <v>792</v>
      </c>
      <c r="C25" s="319" t="s">
        <v>793</v>
      </c>
      <c r="D25" s="319"/>
      <c r="E25" s="324"/>
      <c r="F25" s="319"/>
      <c r="G25" s="319"/>
      <c r="H25" s="318" t="s">
        <v>1040</v>
      </c>
      <c r="I25" s="318" t="s">
        <v>794</v>
      </c>
      <c r="J25" s="318" t="s">
        <v>794</v>
      </c>
      <c r="K25" s="318" t="s">
        <v>794</v>
      </c>
      <c r="L25" s="318" t="s">
        <v>794</v>
      </c>
    </row>
    <row r="26" spans="1:12" ht="75" customHeight="1" x14ac:dyDescent="0.25">
      <c r="A26" s="318" t="s">
        <v>622</v>
      </c>
      <c r="B26" s="318" t="s">
        <v>623</v>
      </c>
      <c r="C26" s="327" t="s">
        <v>795</v>
      </c>
      <c r="D26" s="318"/>
      <c r="E26" s="323"/>
      <c r="F26" s="318"/>
      <c r="G26" s="318"/>
      <c r="H26" s="318"/>
      <c r="I26" s="318" t="s">
        <v>796</v>
      </c>
      <c r="J26" s="318" t="s">
        <v>796</v>
      </c>
      <c r="K26" s="318" t="s">
        <v>796</v>
      </c>
      <c r="L26" s="318" t="s">
        <v>796</v>
      </c>
    </row>
    <row r="27" spans="1:12" ht="75" customHeight="1" x14ac:dyDescent="0.25">
      <c r="A27" s="318" t="s">
        <v>724</v>
      </c>
      <c r="B27" s="318" t="s">
        <v>725</v>
      </c>
      <c r="C27" s="319" t="s">
        <v>928</v>
      </c>
      <c r="D27" s="319"/>
      <c r="E27" s="324"/>
      <c r="F27" s="319"/>
      <c r="G27" s="319"/>
      <c r="H27" s="318" t="s">
        <v>1038</v>
      </c>
      <c r="I27" s="318" t="s">
        <v>1039</v>
      </c>
      <c r="J27" s="318" t="s">
        <v>1039</v>
      </c>
      <c r="K27" s="318" t="s">
        <v>1039</v>
      </c>
      <c r="L27" s="318" t="s">
        <v>1039</v>
      </c>
    </row>
    <row r="28" spans="1:12" ht="75" customHeight="1" x14ac:dyDescent="0.25">
      <c r="A28" s="318" t="s">
        <v>727</v>
      </c>
      <c r="B28" s="318" t="s">
        <v>728</v>
      </c>
      <c r="C28" s="319" t="s">
        <v>797</v>
      </c>
      <c r="D28" s="319"/>
      <c r="E28" s="324"/>
      <c r="F28" s="319"/>
      <c r="G28" s="319"/>
      <c r="H28" s="318" t="s">
        <v>798</v>
      </c>
      <c r="I28" s="318" t="s">
        <v>798</v>
      </c>
      <c r="J28" s="318" t="s">
        <v>798</v>
      </c>
      <c r="K28" s="318" t="s">
        <v>798</v>
      </c>
      <c r="L28" s="318" t="s">
        <v>798</v>
      </c>
    </row>
    <row r="29" spans="1:12" ht="75" customHeight="1" x14ac:dyDescent="0.25">
      <c r="A29" s="318" t="s">
        <v>629</v>
      </c>
      <c r="B29" s="318" t="s">
        <v>630</v>
      </c>
      <c r="C29" s="319" t="s">
        <v>799</v>
      </c>
      <c r="D29" s="319"/>
      <c r="E29" s="324"/>
      <c r="F29" s="319"/>
      <c r="G29" s="318"/>
      <c r="H29" s="318"/>
      <c r="I29" s="318" t="s">
        <v>761</v>
      </c>
      <c r="J29" s="318" t="s">
        <v>761</v>
      </c>
      <c r="K29" s="318" t="s">
        <v>761</v>
      </c>
      <c r="L29" s="318" t="s">
        <v>761</v>
      </c>
    </row>
    <row r="30" spans="1:12" ht="75" customHeight="1" x14ac:dyDescent="0.25">
      <c r="A30" s="318" t="s">
        <v>734</v>
      </c>
      <c r="B30" s="318" t="s">
        <v>800</v>
      </c>
      <c r="C30" s="319" t="s">
        <v>801</v>
      </c>
      <c r="D30" s="319"/>
      <c r="E30" s="324"/>
      <c r="F30" s="319"/>
      <c r="G30" s="318" t="s">
        <v>802</v>
      </c>
      <c r="H30" s="318" t="s">
        <v>802</v>
      </c>
      <c r="I30" s="318" t="s">
        <v>802</v>
      </c>
      <c r="J30" s="318" t="s">
        <v>802</v>
      </c>
      <c r="K30" s="318" t="s">
        <v>802</v>
      </c>
      <c r="L30" s="318" t="s">
        <v>802</v>
      </c>
    </row>
  </sheetData>
  <pageMargins left="0.19685039370078741" right="0.19685039370078741" top="0.78740157480314965" bottom="0.19685039370078741" header="0.31496062992125984" footer="0.15748031496062992"/>
  <pageSetup paperSize="9" fitToHeight="0" orientation="landscape" r:id="rId1"/>
  <headerFooter>
    <oddHeader>&amp;C&amp;"Times New Roman,Paryškintasis"VERTINIMO KRITERIJŲ PASIEKIMO GRAFIKAS</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apas18">
    <pageSetUpPr fitToPage="1"/>
  </sheetPr>
  <dimension ref="A1:M51"/>
  <sheetViews>
    <sheetView workbookViewId="0">
      <selection sqref="A1:XFD1048576"/>
    </sheetView>
  </sheetViews>
  <sheetFormatPr defaultRowHeight="15" x14ac:dyDescent="0.25"/>
  <cols>
    <col min="1" max="1" width="9.140625" style="199"/>
    <col min="2" max="2" width="44.140625" style="199" customWidth="1"/>
    <col min="3" max="3" width="9.140625" style="199"/>
    <col min="4" max="13" width="10.140625" style="199" bestFit="1" customWidth="1"/>
    <col min="14" max="257" width="9.140625" style="199"/>
    <col min="258" max="258" width="44.140625" style="199" customWidth="1"/>
    <col min="259" max="513" width="9.140625" style="199"/>
    <col min="514" max="514" width="44.140625" style="199" customWidth="1"/>
    <col min="515" max="769" width="9.140625" style="199"/>
    <col min="770" max="770" width="44.140625" style="199" customWidth="1"/>
    <col min="771" max="1025" width="9.140625" style="199"/>
    <col min="1026" max="1026" width="44.140625" style="199" customWidth="1"/>
    <col min="1027" max="1281" width="9.140625" style="199"/>
    <col min="1282" max="1282" width="44.140625" style="199" customWidth="1"/>
    <col min="1283" max="1537" width="9.140625" style="199"/>
    <col min="1538" max="1538" width="44.140625" style="199" customWidth="1"/>
    <col min="1539" max="1793" width="9.140625" style="199"/>
    <col min="1794" max="1794" width="44.140625" style="199" customWidth="1"/>
    <col min="1795" max="2049" width="9.140625" style="199"/>
    <col min="2050" max="2050" width="44.140625" style="199" customWidth="1"/>
    <col min="2051" max="2305" width="9.140625" style="199"/>
    <col min="2306" max="2306" width="44.140625" style="199" customWidth="1"/>
    <col min="2307" max="2561" width="9.140625" style="199"/>
    <col min="2562" max="2562" width="44.140625" style="199" customWidth="1"/>
    <col min="2563" max="2817" width="9.140625" style="199"/>
    <col min="2818" max="2818" width="44.140625" style="199" customWidth="1"/>
    <col min="2819" max="3073" width="9.140625" style="199"/>
    <col min="3074" max="3074" width="44.140625" style="199" customWidth="1"/>
    <col min="3075" max="3329" width="9.140625" style="199"/>
    <col min="3330" max="3330" width="44.140625" style="199" customWidth="1"/>
    <col min="3331" max="3585" width="9.140625" style="199"/>
    <col min="3586" max="3586" width="44.140625" style="199" customWidth="1"/>
    <col min="3587" max="3841" width="9.140625" style="199"/>
    <col min="3842" max="3842" width="44.140625" style="199" customWidth="1"/>
    <col min="3843" max="4097" width="9.140625" style="199"/>
    <col min="4098" max="4098" width="44.140625" style="199" customWidth="1"/>
    <col min="4099" max="4353" width="9.140625" style="199"/>
    <col min="4354" max="4354" width="44.140625" style="199" customWidth="1"/>
    <col min="4355" max="4609" width="9.140625" style="199"/>
    <col min="4610" max="4610" width="44.140625" style="199" customWidth="1"/>
    <col min="4611" max="4865" width="9.140625" style="199"/>
    <col min="4866" max="4866" width="44.140625" style="199" customWidth="1"/>
    <col min="4867" max="5121" width="9.140625" style="199"/>
    <col min="5122" max="5122" width="44.140625" style="199" customWidth="1"/>
    <col min="5123" max="5377" width="9.140625" style="199"/>
    <col min="5378" max="5378" width="44.140625" style="199" customWidth="1"/>
    <col min="5379" max="5633" width="9.140625" style="199"/>
    <col min="5634" max="5634" width="44.140625" style="199" customWidth="1"/>
    <col min="5635" max="5889" width="9.140625" style="199"/>
    <col min="5890" max="5890" width="44.140625" style="199" customWidth="1"/>
    <col min="5891" max="6145" width="9.140625" style="199"/>
    <col min="6146" max="6146" width="44.140625" style="199" customWidth="1"/>
    <col min="6147" max="6401" width="9.140625" style="199"/>
    <col min="6402" max="6402" width="44.140625" style="199" customWidth="1"/>
    <col min="6403" max="6657" width="9.140625" style="199"/>
    <col min="6658" max="6658" width="44.140625" style="199" customWidth="1"/>
    <col min="6659" max="6913" width="9.140625" style="199"/>
    <col min="6914" max="6914" width="44.140625" style="199" customWidth="1"/>
    <col min="6915" max="7169" width="9.140625" style="199"/>
    <col min="7170" max="7170" width="44.140625" style="199" customWidth="1"/>
    <col min="7171" max="7425" width="9.140625" style="199"/>
    <col min="7426" max="7426" width="44.140625" style="199" customWidth="1"/>
    <col min="7427" max="7681" width="9.140625" style="199"/>
    <col min="7682" max="7682" width="44.140625" style="199" customWidth="1"/>
    <col min="7683" max="7937" width="9.140625" style="199"/>
    <col min="7938" max="7938" width="44.140625" style="199" customWidth="1"/>
    <col min="7939" max="8193" width="9.140625" style="199"/>
    <col min="8194" max="8194" width="44.140625" style="199" customWidth="1"/>
    <col min="8195" max="8449" width="9.140625" style="199"/>
    <col min="8450" max="8450" width="44.140625" style="199" customWidth="1"/>
    <col min="8451" max="8705" width="9.140625" style="199"/>
    <col min="8706" max="8706" width="44.140625" style="199" customWidth="1"/>
    <col min="8707" max="8961" width="9.140625" style="199"/>
    <col min="8962" max="8962" width="44.140625" style="199" customWidth="1"/>
    <col min="8963" max="9217" width="9.140625" style="199"/>
    <col min="9218" max="9218" width="44.140625" style="199" customWidth="1"/>
    <col min="9219" max="9473" width="9.140625" style="199"/>
    <col min="9474" max="9474" width="44.140625" style="199" customWidth="1"/>
    <col min="9475" max="9729" width="9.140625" style="199"/>
    <col min="9730" max="9730" width="44.140625" style="199" customWidth="1"/>
    <col min="9731" max="9985" width="9.140625" style="199"/>
    <col min="9986" max="9986" width="44.140625" style="199" customWidth="1"/>
    <col min="9987" max="10241" width="9.140625" style="199"/>
    <col min="10242" max="10242" width="44.140625" style="199" customWidth="1"/>
    <col min="10243" max="10497" width="9.140625" style="199"/>
    <col min="10498" max="10498" width="44.140625" style="199" customWidth="1"/>
    <col min="10499" max="10753" width="9.140625" style="199"/>
    <col min="10754" max="10754" width="44.140625" style="199" customWidth="1"/>
    <col min="10755" max="11009" width="9.140625" style="199"/>
    <col min="11010" max="11010" width="44.140625" style="199" customWidth="1"/>
    <col min="11011" max="11265" width="9.140625" style="199"/>
    <col min="11266" max="11266" width="44.140625" style="199" customWidth="1"/>
    <col min="11267" max="11521" width="9.140625" style="199"/>
    <col min="11522" max="11522" width="44.140625" style="199" customWidth="1"/>
    <col min="11523" max="11777" width="9.140625" style="199"/>
    <col min="11778" max="11778" width="44.140625" style="199" customWidth="1"/>
    <col min="11779" max="12033" width="9.140625" style="199"/>
    <col min="12034" max="12034" width="44.140625" style="199" customWidth="1"/>
    <col min="12035" max="12289" width="9.140625" style="199"/>
    <col min="12290" max="12290" width="44.140625" style="199" customWidth="1"/>
    <col min="12291" max="12545" width="9.140625" style="199"/>
    <col min="12546" max="12546" width="44.140625" style="199" customWidth="1"/>
    <col min="12547" max="12801" width="9.140625" style="199"/>
    <col min="12802" max="12802" width="44.140625" style="199" customWidth="1"/>
    <col min="12803" max="13057" width="9.140625" style="199"/>
    <col min="13058" max="13058" width="44.140625" style="199" customWidth="1"/>
    <col min="13059" max="13313" width="9.140625" style="199"/>
    <col min="13314" max="13314" width="44.140625" style="199" customWidth="1"/>
    <col min="13315" max="13569" width="9.140625" style="199"/>
    <col min="13570" max="13570" width="44.140625" style="199" customWidth="1"/>
    <col min="13571" max="13825" width="9.140625" style="199"/>
    <col min="13826" max="13826" width="44.140625" style="199" customWidth="1"/>
    <col min="13827" max="14081" width="9.140625" style="199"/>
    <col min="14082" max="14082" width="44.140625" style="199" customWidth="1"/>
    <col min="14083" max="14337" width="9.140625" style="199"/>
    <col min="14338" max="14338" width="44.140625" style="199" customWidth="1"/>
    <col min="14339" max="14593" width="9.140625" style="199"/>
    <col min="14594" max="14594" width="44.140625" style="199" customWidth="1"/>
    <col min="14595" max="14849" width="9.140625" style="199"/>
    <col min="14850" max="14850" width="44.140625" style="199" customWidth="1"/>
    <col min="14851" max="15105" width="9.140625" style="199"/>
    <col min="15106" max="15106" width="44.140625" style="199" customWidth="1"/>
    <col min="15107" max="15361" width="9.140625" style="199"/>
    <col min="15362" max="15362" width="44.140625" style="199" customWidth="1"/>
    <col min="15363" max="15617" width="9.140625" style="199"/>
    <col min="15618" max="15618" width="44.140625" style="199" customWidth="1"/>
    <col min="15619" max="15873" width="9.140625" style="199"/>
    <col min="15874" max="15874" width="44.140625" style="199" customWidth="1"/>
    <col min="15875" max="16129" width="9.140625" style="199"/>
    <col min="16130" max="16130" width="44.140625" style="199" customWidth="1"/>
    <col min="16131" max="16384" width="9.140625" style="199"/>
  </cols>
  <sheetData>
    <row r="1" spans="1:13" x14ac:dyDescent="0.25">
      <c r="A1" s="469" t="s">
        <v>803</v>
      </c>
      <c r="B1" s="469"/>
      <c r="C1" s="469"/>
      <c r="D1" s="469"/>
      <c r="E1" s="469"/>
      <c r="F1" s="469"/>
      <c r="G1" s="469"/>
      <c r="H1" s="469"/>
      <c r="I1" s="469"/>
      <c r="J1" s="469"/>
      <c r="K1" s="469"/>
      <c r="L1" s="469"/>
      <c r="M1" s="469"/>
    </row>
    <row r="3" spans="1:13" x14ac:dyDescent="0.25">
      <c r="A3" s="198" t="s">
        <v>1029</v>
      </c>
    </row>
    <row r="4" spans="1:13" s="208" customFormat="1" x14ac:dyDescent="0.25">
      <c r="A4" s="305" t="s">
        <v>50</v>
      </c>
      <c r="B4" s="305" t="s">
        <v>561</v>
      </c>
      <c r="C4" s="305" t="s">
        <v>741</v>
      </c>
      <c r="D4" s="305">
        <v>2014</v>
      </c>
      <c r="E4" s="305">
        <v>2015</v>
      </c>
      <c r="F4" s="305">
        <v>2016</v>
      </c>
      <c r="G4" s="305">
        <v>2017</v>
      </c>
      <c r="H4" s="305">
        <v>2018</v>
      </c>
      <c r="I4" s="305">
        <v>2019</v>
      </c>
      <c r="J4" s="305">
        <v>2020</v>
      </c>
      <c r="K4" s="305">
        <v>2021</v>
      </c>
      <c r="L4" s="305">
        <v>2022</v>
      </c>
      <c r="M4" s="305">
        <v>2023</v>
      </c>
    </row>
    <row r="5" spans="1:13" ht="60" x14ac:dyDescent="0.25">
      <c r="A5" s="313" t="s">
        <v>164</v>
      </c>
      <c r="B5" s="313" t="s">
        <v>110</v>
      </c>
      <c r="C5" s="309">
        <f>SUMIFS('Visi duomenys'!$AP$5:$AP$135,'Visi duomenys'!$AN$5:$AN$135,$A5)+SUMIFS('Visi duomenys'!$AS$5:$AS$135,'Visi duomenys'!$AQ$5:$AQ$135,$A5)+SUMIFS('Visi duomenys'!$AV$5:$AV$135,'Visi duomenys'!$AT$5:$AT$135,$A5)+SUMIFS('Visi duomenys'!$AY$5:$AY$135,'Visi duomenys'!$AW$5:$AW$135,$A5)</f>
        <v>8850</v>
      </c>
      <c r="D5" s="314">
        <v>0</v>
      </c>
      <c r="E5" s="314">
        <v>0</v>
      </c>
      <c r="F5" s="314">
        <v>0</v>
      </c>
      <c r="G5" s="314">
        <f>SUMIFS('Visi duomenys'!$AP$5:$AP$135,'Visi duomenys'!$AN$5:$AN$135,$A5,'Visi duomenys'!$U$5:$U$135,$G$4)+SUMIFS('Visi duomenys'!$AS$5:$AS$135,'Visi duomenys'!$AQ$5:$AQ$135,$A5,'Visi duomenys'!$U$5:$U$135,$G$4)+SUMIFS('Visi duomenys'!$AV$5:$AV$135,'Visi duomenys'!$AT$5:$AT$135,$A5,'Visi duomenys'!$U$5:$U$135,$G$4)+SUMIFS('Visi duomenys'!$AY$5:$AY$135,'Visi duomenys'!$AW$5:$AW$135,$A5,'Visi duomenys'!$U$5:$U$135,$G$4)</f>
        <v>0</v>
      </c>
      <c r="H5" s="314">
        <f>SUMIFS('Visi duomenys'!$AP$5:$AP$135,'Visi duomenys'!$AN$5:$AN$135,$A5,'Visi duomenys'!$U$5:$U$135,$H$4)+SUMIFS('Visi duomenys'!$AS$5:$AS$135,'Visi duomenys'!$AQ$5:$AQ$135,$A5,'Visi duomenys'!$U$5:$U$135,$H$4)+SUMIFS('Visi duomenys'!$AV$5:$AV$135,'Visi duomenys'!$AT$5:$AT$135,$A5,'Visi duomenys'!$U$5:$U$135,$H$4)+SUMIFS('Visi duomenys'!$AY$5:$AY$135,'Visi duomenys'!$AW$5:$AW$135,$A5,'Visi duomenys'!$U$5:$U$135,$H$4)</f>
        <v>100</v>
      </c>
      <c r="I5" s="314">
        <f>SUMIFS('Visi duomenys'!$AP$5:$AP$135,'Visi duomenys'!$AN$5:$AN$135,$A5,'Visi duomenys'!$U$5:$U$135,$I$4)+SUMIFS('Visi duomenys'!$AS$5:$AS$135,'Visi duomenys'!$AQ$5:$AQ$135,$A5,'Visi duomenys'!$U$5:$U$135,$I$4)+SUMIFS('Visi duomenys'!$AV$5:$AV$135,'Visi duomenys'!$AT$5:$AT$135,$A5,'Visi duomenys'!$U$5:$U$135,$I$4)+SUMIFS('Visi duomenys'!$AY$5:$AY$135,'Visi duomenys'!$AW$5:$AW$135,$A5,'Visi duomenys'!$U$5:$U$135,$I$4)</f>
        <v>8750</v>
      </c>
      <c r="J5" s="314">
        <f>SUMIFS('Visi duomenys'!$AP$5:$AP$135,'Visi duomenys'!$AN$5:$AN$135,$A5,'Visi duomenys'!$U$5:$U$135,$J$4)+SUMIFS('Visi duomenys'!$AS$5:$AS$135,'Visi duomenys'!$AQ$5:$AQ$135,$A5,'Visi duomenys'!$U$5:$U$135,$J$4)+SUMIFS('Visi duomenys'!$AV$5:$AV$135,'Visi duomenys'!$AT$5:$AT$135,$A5,'Visi duomenys'!$U$5:$U$135,$J$4)+SUMIFS('Visi duomenys'!$AY$5:$AY$135,'Visi duomenys'!$AW$5:$AW$135,$A5,'Visi duomenys'!$U$5:$U$135,$J$4)</f>
        <v>0</v>
      </c>
      <c r="K5" s="314">
        <f>SUMIFS('Visi duomenys'!$AP$5:$AP$135,'Visi duomenys'!$AN$5:$AN$135,$A5,'Visi duomenys'!$U$5:$U$135,$K$4)+SUMIFS('Visi duomenys'!$AS$5:$AS$135,'Visi duomenys'!$AQ$5:$AQ$135,$A5,'Visi duomenys'!$U$5:$U$135,$K$4)+SUMIFS('Visi duomenys'!$AV$5:$AV$135,'Visi duomenys'!$AT$5:$AT$135,$A5,'Visi duomenys'!$U$5:$U$135,$K$4)+SUMIFS('Visi duomenys'!$AY$5:$AY$135,'Visi duomenys'!$AW$5:$AW$135,$A5,'Visi duomenys'!$U$5:$U$135,$K$4)</f>
        <v>0</v>
      </c>
      <c r="L5" s="314">
        <f>SUMIFS('Visi duomenys'!$AP$5:$AP$135,'Visi duomenys'!$AN$5:$AN$135,$A5,'Visi duomenys'!$U$5:$U$135,$L$4)+SUMIFS('Visi duomenys'!$AS$5:$AS$135,'Visi duomenys'!$AQ$5:$AQ$135,$A5,'Visi duomenys'!$U$5:$U$135,$L$4)+SUMIFS('Visi duomenys'!$AV$5:$AV$135,'Visi duomenys'!$AT$5:$AT$135,$A5,'Visi duomenys'!$U$5:$U$135,$L$4)+SUMIFS('Visi duomenys'!$AY$5:$AY$135,'Visi duomenys'!$AW$5:$AW$135,$A5,'Visi duomenys'!$U$5:$U$135,$L$4)</f>
        <v>0</v>
      </c>
      <c r="M5" s="314">
        <f>SUMIFS('Visi duomenys'!$AP$5:$AP$135,'Visi duomenys'!$AN$5:$AN$135,$A5,'Visi duomenys'!$U$5:$U$135,$M$4)+SUMIFS('Visi duomenys'!$AS$5:$AS$135,'Visi duomenys'!$AQ$5:$AQ$135,$A5,'Visi duomenys'!$U$5:$U$135,$M$4)+SUMIFS('Visi duomenys'!$AV$5:$AV$135,'Visi duomenys'!$AT$5:$AT$135,$A5,'Visi duomenys'!$U$5:$U$135,$M$4)+SUMIFS('Visi duomenys'!$AY$5:$AY$135,'Visi duomenys'!$AW$5:$AW$135,$A5,'Visi duomenys'!$U$5:$U$135,$M$4)</f>
        <v>0</v>
      </c>
    </row>
    <row r="6" spans="1:13" ht="30" x14ac:dyDescent="0.25">
      <c r="A6" s="306" t="s">
        <v>145</v>
      </c>
      <c r="B6" s="306" t="s">
        <v>114</v>
      </c>
      <c r="C6" s="309">
        <f>SUMIFS('Visi duomenys'!$AP$5:$AP$135,'Visi duomenys'!$AN$5:$AN$135,$A6)+SUMIFS('Visi duomenys'!$AS$5:$AS$135,'Visi duomenys'!$AQ$5:$AQ$135,$A6)+SUMIFS('Visi duomenys'!$AV$5:$AV$135,'Visi duomenys'!$AT$5:$AT$135,$A6)+SUMIFS('Visi duomenys'!$AY$5:$AY$135,'Visi duomenys'!$AW$5:$AW$135,$A6)</f>
        <v>3.952</v>
      </c>
      <c r="D6" s="308">
        <v>0</v>
      </c>
      <c r="E6" s="308">
        <v>0</v>
      </c>
      <c r="F6" s="308">
        <v>0</v>
      </c>
      <c r="G6" s="314">
        <f>SUMIFS('Visi duomenys'!$AP$5:$AP$135,'Visi duomenys'!$AN$5:$AN$135,$A6,'Visi duomenys'!$U$5:$U$135,$G$4)+SUMIFS('Visi duomenys'!$AS$5:$AS$135,'Visi duomenys'!$AQ$5:$AQ$135,$A6,'Visi duomenys'!$U$5:$U$135,$G$4)+SUMIFS('Visi duomenys'!$AV$5:$AV$135,'Visi duomenys'!$AT$5:$AT$135,$A6,'Visi duomenys'!$U$5:$U$135,$G$4)+SUMIFS('Visi duomenys'!$AY$5:$AY$135,'Visi duomenys'!$AW$5:$AW$135,$A6,'Visi duomenys'!$U$5:$U$135,$G$4)</f>
        <v>0</v>
      </c>
      <c r="H6" s="314">
        <f>SUMIFS('Visi duomenys'!$AP$5:$AP$135,'Visi duomenys'!$AN$5:$AN$135,$A6,'Visi duomenys'!$U$5:$U$135,$H$4)+SUMIFS('Visi duomenys'!$AS$5:$AS$135,'Visi duomenys'!$AQ$5:$AQ$135,$A6,'Visi duomenys'!$U$5:$U$135,$H$4)+SUMIFS('Visi duomenys'!$AV$5:$AV$135,'Visi duomenys'!$AT$5:$AT$135,$A6,'Visi duomenys'!$U$5:$U$135,$H$4)+SUMIFS('Visi duomenys'!$AY$5:$AY$135,'Visi duomenys'!$AW$5:$AW$135,$A6,'Visi duomenys'!$U$5:$U$135,$H$4)</f>
        <v>0.21</v>
      </c>
      <c r="I6" s="314">
        <f>SUMIFS('Visi duomenys'!$AP$5:$AP$135,'Visi duomenys'!$AN$5:$AN$135,$A6,'Visi duomenys'!$U$5:$U$135,$I$4)+SUMIFS('Visi duomenys'!$AS$5:$AS$135,'Visi duomenys'!$AQ$5:$AQ$135,$A6,'Visi duomenys'!$U$5:$U$135,$I$4)+SUMIFS('Visi duomenys'!$AV$5:$AV$135,'Visi duomenys'!$AT$5:$AT$135,$A6,'Visi duomenys'!$U$5:$U$135,$I$4)+SUMIFS('Visi duomenys'!$AY$5:$AY$135,'Visi duomenys'!$AW$5:$AW$135,$A6,'Visi duomenys'!$U$5:$U$135,$I$4)</f>
        <v>2.0910000000000002</v>
      </c>
      <c r="J6" s="314">
        <f>SUMIFS('Visi duomenys'!$AP$5:$AP$135,'Visi duomenys'!$AN$5:$AN$135,$A6,'Visi duomenys'!$U$5:$U$135,$J$4)+SUMIFS('Visi duomenys'!$AS$5:$AS$135,'Visi duomenys'!$AQ$5:$AQ$135,$A6,'Visi duomenys'!$U$5:$U$135,$J$4)+SUMIFS('Visi duomenys'!$AV$5:$AV$135,'Visi duomenys'!$AT$5:$AT$135,$A6,'Visi duomenys'!$U$5:$U$135,$J$4)+SUMIFS('Visi duomenys'!$AY$5:$AY$135,'Visi duomenys'!$AW$5:$AW$135,$A6,'Visi duomenys'!$U$5:$U$135,$J$4)</f>
        <v>1.651</v>
      </c>
      <c r="K6" s="314">
        <f>SUMIFS('Visi duomenys'!$AP$5:$AP$135,'Visi duomenys'!$AN$5:$AN$135,$A6,'Visi duomenys'!$U$5:$U$135,$K$4)+SUMIFS('Visi duomenys'!$AS$5:$AS$135,'Visi duomenys'!$AQ$5:$AQ$135,$A6,'Visi duomenys'!$U$5:$U$135,$K$4)+SUMIFS('Visi duomenys'!$AV$5:$AV$135,'Visi duomenys'!$AT$5:$AT$135,$A6,'Visi duomenys'!$U$5:$U$135,$K$4)+SUMIFS('Visi duomenys'!$AY$5:$AY$135,'Visi duomenys'!$AW$5:$AW$135,$A6,'Visi duomenys'!$U$5:$U$135,$K$4)</f>
        <v>0</v>
      </c>
      <c r="L6" s="314">
        <f>SUMIFS('Visi duomenys'!$AP$5:$AP$135,'Visi duomenys'!$AN$5:$AN$135,$A6,'Visi duomenys'!$U$5:$U$135,$L$4)+SUMIFS('Visi duomenys'!$AS$5:$AS$135,'Visi duomenys'!$AQ$5:$AQ$135,$A6,'Visi duomenys'!$U$5:$U$135,$L$4)+SUMIFS('Visi duomenys'!$AV$5:$AV$135,'Visi duomenys'!$AT$5:$AT$135,$A6,'Visi duomenys'!$U$5:$U$135,$L$4)+SUMIFS('Visi duomenys'!$AY$5:$AY$135,'Visi duomenys'!$AW$5:$AW$135,$A6,'Visi duomenys'!$U$5:$U$135,$L$4)</f>
        <v>0</v>
      </c>
      <c r="M6" s="314">
        <f>SUMIFS('Visi duomenys'!$AP$5:$AP$135,'Visi duomenys'!$AN$5:$AN$135,$A6,'Visi duomenys'!$U$5:$U$135,$M$4)+SUMIFS('Visi duomenys'!$AS$5:$AS$135,'Visi duomenys'!$AQ$5:$AQ$135,$A6,'Visi duomenys'!$U$5:$U$135,$M$4)+SUMIFS('Visi duomenys'!$AV$5:$AV$135,'Visi duomenys'!$AT$5:$AT$135,$A6,'Visi duomenys'!$U$5:$U$135,$M$4)+SUMIFS('Visi duomenys'!$AY$5:$AY$135,'Visi duomenys'!$AW$5:$AW$135,$A6,'Visi duomenys'!$U$5:$U$135,$M$4)</f>
        <v>0</v>
      </c>
    </row>
    <row r="7" spans="1:13" ht="30" x14ac:dyDescent="0.25">
      <c r="A7" s="306" t="s">
        <v>154</v>
      </c>
      <c r="B7" s="306" t="s">
        <v>155</v>
      </c>
      <c r="C7" s="309">
        <f>SUMIFS('Visi duomenys'!$AP$5:$AP$135,'Visi duomenys'!$AN$5:$AN$135,$A7)+SUMIFS('Visi duomenys'!$AS$5:$AS$135,'Visi duomenys'!$AQ$5:$AQ$135,$A7)+SUMIFS('Visi duomenys'!$AV$5:$AV$135,'Visi duomenys'!$AT$5:$AT$135,$A7)+SUMIFS('Visi duomenys'!$AY$5:$AY$135,'Visi duomenys'!$AW$5:$AW$135,$A7)</f>
        <v>3835</v>
      </c>
      <c r="D7" s="308">
        <v>0</v>
      </c>
      <c r="E7" s="308">
        <v>0</v>
      </c>
      <c r="F7" s="308">
        <v>0</v>
      </c>
      <c r="G7" s="314">
        <f>SUMIFS('Visi duomenys'!$AP$5:$AP$135,'Visi duomenys'!$AN$5:$AN$135,$A7,'Visi duomenys'!$U$5:$U$135,$G$4)+SUMIFS('Visi duomenys'!$AS$5:$AS$135,'Visi duomenys'!$AQ$5:$AQ$135,$A7,'Visi duomenys'!$U$5:$U$135,$G$4)+SUMIFS('Visi duomenys'!$AV$5:$AV$135,'Visi duomenys'!$AT$5:$AT$135,$A7,'Visi duomenys'!$U$5:$U$135,$G$4)+SUMIFS('Visi duomenys'!$AY$5:$AY$135,'Visi duomenys'!$AW$5:$AW$135,$A7,'Visi duomenys'!$U$5:$U$135,$G$4)</f>
        <v>0</v>
      </c>
      <c r="H7" s="314">
        <f>SUMIFS('Visi duomenys'!$AP$5:$AP$135,'Visi duomenys'!$AN$5:$AN$135,$A7,'Visi duomenys'!$U$5:$U$135,$H$4)+SUMIFS('Visi duomenys'!$AS$5:$AS$135,'Visi duomenys'!$AQ$5:$AQ$135,$A7,'Visi duomenys'!$U$5:$U$135,$H$4)+SUMIFS('Visi duomenys'!$AV$5:$AV$135,'Visi duomenys'!$AT$5:$AT$135,$A7,'Visi duomenys'!$U$5:$U$135,$H$4)+SUMIFS('Visi duomenys'!$AY$5:$AY$135,'Visi duomenys'!$AW$5:$AW$135,$A7,'Visi duomenys'!$U$5:$U$135,$H$4)</f>
        <v>0</v>
      </c>
      <c r="I7" s="314">
        <f>SUMIFS('Visi duomenys'!$AP$5:$AP$135,'Visi duomenys'!$AN$5:$AN$135,$A7,'Visi duomenys'!$U$5:$U$135,$I$4)+SUMIFS('Visi duomenys'!$AS$5:$AS$135,'Visi duomenys'!$AQ$5:$AQ$135,$A7,'Visi duomenys'!$U$5:$U$135,$I$4)+SUMIFS('Visi duomenys'!$AV$5:$AV$135,'Visi duomenys'!$AT$5:$AT$135,$A7,'Visi duomenys'!$U$5:$U$135,$I$4)+SUMIFS('Visi duomenys'!$AY$5:$AY$135,'Visi duomenys'!$AW$5:$AW$135,$A7,'Visi duomenys'!$U$5:$U$135,$I$4)</f>
        <v>2006</v>
      </c>
      <c r="J7" s="314">
        <f>SUMIFS('Visi duomenys'!$AP$5:$AP$135,'Visi duomenys'!$AN$5:$AN$135,$A7,'Visi duomenys'!$U$5:$U$135,$J$4)+SUMIFS('Visi duomenys'!$AS$5:$AS$135,'Visi duomenys'!$AQ$5:$AQ$135,$A7,'Visi duomenys'!$U$5:$U$135,$J$4)+SUMIFS('Visi duomenys'!$AV$5:$AV$135,'Visi duomenys'!$AT$5:$AT$135,$A7,'Visi duomenys'!$U$5:$U$135,$J$4)+SUMIFS('Visi duomenys'!$AY$5:$AY$135,'Visi duomenys'!$AW$5:$AW$135,$A7,'Visi duomenys'!$U$5:$U$135,$J$4)</f>
        <v>1829</v>
      </c>
      <c r="K7" s="314">
        <f>SUMIFS('Visi duomenys'!$AP$5:$AP$135,'Visi duomenys'!$AN$5:$AN$135,$A7,'Visi duomenys'!$U$5:$U$135,$K$4)+SUMIFS('Visi duomenys'!$AS$5:$AS$135,'Visi duomenys'!$AQ$5:$AQ$135,$A7,'Visi duomenys'!$U$5:$U$135,$K$4)+SUMIFS('Visi duomenys'!$AV$5:$AV$135,'Visi duomenys'!$AT$5:$AT$135,$A7,'Visi duomenys'!$U$5:$U$135,$K$4)+SUMIFS('Visi duomenys'!$AY$5:$AY$135,'Visi duomenys'!$AW$5:$AW$135,$A7,'Visi duomenys'!$U$5:$U$135,$K$4)</f>
        <v>0</v>
      </c>
      <c r="L7" s="314">
        <f>SUMIFS('Visi duomenys'!$AP$5:$AP$135,'Visi duomenys'!$AN$5:$AN$135,$A7,'Visi duomenys'!$U$5:$U$135,$L$4)+SUMIFS('Visi duomenys'!$AS$5:$AS$135,'Visi duomenys'!$AQ$5:$AQ$135,$A7,'Visi duomenys'!$U$5:$U$135,$L$4)+SUMIFS('Visi duomenys'!$AV$5:$AV$135,'Visi duomenys'!$AT$5:$AT$135,$A7,'Visi duomenys'!$U$5:$U$135,$L$4)+SUMIFS('Visi duomenys'!$AY$5:$AY$135,'Visi duomenys'!$AW$5:$AW$135,$A7,'Visi duomenys'!$U$5:$U$135,$L$4)</f>
        <v>0</v>
      </c>
      <c r="M7" s="314">
        <f>SUMIFS('Visi duomenys'!$AP$5:$AP$135,'Visi duomenys'!$AN$5:$AN$135,$A7,'Visi duomenys'!$U$5:$U$135,$M$4)+SUMIFS('Visi duomenys'!$AS$5:$AS$135,'Visi duomenys'!$AQ$5:$AQ$135,$A7,'Visi duomenys'!$U$5:$U$135,$M$4)+SUMIFS('Visi duomenys'!$AV$5:$AV$135,'Visi duomenys'!$AT$5:$AT$135,$A7,'Visi duomenys'!$U$5:$U$135,$M$4)+SUMIFS('Visi duomenys'!$AY$5:$AY$135,'Visi duomenys'!$AW$5:$AW$135,$A7,'Visi duomenys'!$U$5:$U$135,$M$4)</f>
        <v>0</v>
      </c>
    </row>
    <row r="8" spans="1:13" ht="45" x14ac:dyDescent="0.25">
      <c r="A8" s="306" t="s">
        <v>168</v>
      </c>
      <c r="B8" s="306" t="s">
        <v>115</v>
      </c>
      <c r="C8" s="309">
        <f>SUMIFS('Visi duomenys'!$AP$5:$AP$135,'Visi duomenys'!$AN$5:$AN$135,$A8)+SUMIFS('Visi duomenys'!$AS$5:$AS$135,'Visi duomenys'!$AQ$5:$AQ$135,$A8)+SUMIFS('Visi duomenys'!$AV$5:$AV$135,'Visi duomenys'!$AT$5:$AT$135,$A8)+SUMIFS('Visi duomenys'!$AY$5:$AY$135,'Visi duomenys'!$AW$5:$AW$135,$A8)</f>
        <v>64789</v>
      </c>
      <c r="D8" s="308">
        <v>0</v>
      </c>
      <c r="E8" s="308">
        <v>0</v>
      </c>
      <c r="F8" s="308">
        <v>0</v>
      </c>
      <c r="G8" s="314">
        <f>SUMIFS('Visi duomenys'!$AP$5:$AP$135,'Visi duomenys'!$AN$5:$AN$135,$A8,'Visi duomenys'!$U$5:$U$135,$G$4)+SUMIFS('Visi duomenys'!$AS$5:$AS$135,'Visi duomenys'!$AQ$5:$AQ$135,$A8,'Visi duomenys'!$U$5:$U$135,$G$4)+SUMIFS('Visi duomenys'!$AV$5:$AV$135,'Visi duomenys'!$AT$5:$AT$135,$A8,'Visi duomenys'!$U$5:$U$135,$G$4)+SUMIFS('Visi duomenys'!$AY$5:$AY$135,'Visi duomenys'!$AW$5:$AW$135,$A8,'Visi duomenys'!$U$5:$U$135,$G$4)</f>
        <v>0</v>
      </c>
      <c r="H8" s="314">
        <f>SUMIFS('Visi duomenys'!$AP$5:$AP$135,'Visi duomenys'!$AN$5:$AN$135,$A8,'Visi duomenys'!$U$5:$U$135,$H$4)+SUMIFS('Visi duomenys'!$AS$5:$AS$135,'Visi duomenys'!$AQ$5:$AQ$135,$A8,'Visi duomenys'!$U$5:$U$135,$H$4)+SUMIFS('Visi duomenys'!$AV$5:$AV$135,'Visi duomenys'!$AT$5:$AT$135,$A8,'Visi duomenys'!$U$5:$U$135,$H$4)+SUMIFS('Visi duomenys'!$AY$5:$AY$135,'Visi duomenys'!$AW$5:$AW$135,$A8,'Visi duomenys'!$U$5:$U$135,$H$4)</f>
        <v>0</v>
      </c>
      <c r="I8" s="314">
        <f>SUMIFS('Visi duomenys'!$AP$5:$AP$135,'Visi duomenys'!$AN$5:$AN$135,$A8,'Visi duomenys'!$U$5:$U$135,$I$4)+SUMIFS('Visi duomenys'!$AS$5:$AS$135,'Visi duomenys'!$AQ$5:$AQ$135,$A8,'Visi duomenys'!$U$5:$U$135,$I$4)+SUMIFS('Visi duomenys'!$AV$5:$AV$135,'Visi duomenys'!$AT$5:$AT$135,$A8,'Visi duomenys'!$U$5:$U$135,$I$4)+SUMIFS('Visi duomenys'!$AY$5:$AY$135,'Visi duomenys'!$AW$5:$AW$135,$A8,'Visi duomenys'!$U$5:$U$135,$I$4)</f>
        <v>21008</v>
      </c>
      <c r="J8" s="314">
        <f>SUMIFS('Visi duomenys'!$AP$5:$AP$135,'Visi duomenys'!$AN$5:$AN$135,$A8,'Visi duomenys'!$U$5:$U$135,$J$4)+SUMIFS('Visi duomenys'!$AS$5:$AS$135,'Visi duomenys'!$AQ$5:$AQ$135,$A8,'Visi duomenys'!$U$5:$U$135,$J$4)+SUMIFS('Visi duomenys'!$AV$5:$AV$135,'Visi duomenys'!$AT$5:$AT$135,$A8,'Visi duomenys'!$U$5:$U$135,$J$4)+SUMIFS('Visi duomenys'!$AY$5:$AY$135,'Visi duomenys'!$AW$5:$AW$135,$A8,'Visi duomenys'!$U$5:$U$135,$J$4)</f>
        <v>43781</v>
      </c>
      <c r="K8" s="314">
        <f>SUMIFS('Visi duomenys'!$AP$5:$AP$135,'Visi duomenys'!$AN$5:$AN$135,$A8,'Visi duomenys'!$U$5:$U$135,$K$4)+SUMIFS('Visi duomenys'!$AS$5:$AS$135,'Visi duomenys'!$AQ$5:$AQ$135,$A8,'Visi duomenys'!$U$5:$U$135,$K$4)+SUMIFS('Visi duomenys'!$AV$5:$AV$135,'Visi duomenys'!$AT$5:$AT$135,$A8,'Visi duomenys'!$U$5:$U$135,$K$4)+SUMIFS('Visi duomenys'!$AY$5:$AY$135,'Visi duomenys'!$AW$5:$AW$135,$A8,'Visi duomenys'!$U$5:$U$135,$K$4)</f>
        <v>0</v>
      </c>
      <c r="L8" s="314">
        <f>SUMIFS('Visi duomenys'!$AP$5:$AP$135,'Visi duomenys'!$AN$5:$AN$135,$A8,'Visi duomenys'!$U$5:$U$135,$L$4)+SUMIFS('Visi duomenys'!$AS$5:$AS$135,'Visi duomenys'!$AQ$5:$AQ$135,$A8,'Visi duomenys'!$U$5:$U$135,$L$4)+SUMIFS('Visi duomenys'!$AV$5:$AV$135,'Visi duomenys'!$AT$5:$AT$135,$A8,'Visi duomenys'!$U$5:$U$135,$L$4)+SUMIFS('Visi duomenys'!$AY$5:$AY$135,'Visi duomenys'!$AW$5:$AW$135,$A8,'Visi duomenys'!$U$5:$U$135,$L$4)</f>
        <v>0</v>
      </c>
      <c r="M8" s="314">
        <f>SUMIFS('Visi duomenys'!$AP$5:$AP$135,'Visi duomenys'!$AN$5:$AN$135,$A8,'Visi duomenys'!$U$5:$U$135,$M$4)+SUMIFS('Visi duomenys'!$AS$5:$AS$135,'Visi duomenys'!$AQ$5:$AQ$135,$A8,'Visi duomenys'!$U$5:$U$135,$M$4)+SUMIFS('Visi duomenys'!$AV$5:$AV$135,'Visi duomenys'!$AT$5:$AT$135,$A8,'Visi duomenys'!$U$5:$U$135,$M$4)+SUMIFS('Visi duomenys'!$AY$5:$AY$135,'Visi duomenys'!$AW$5:$AW$135,$A8,'Visi duomenys'!$U$5:$U$135,$M$4)</f>
        <v>0</v>
      </c>
    </row>
    <row r="9" spans="1:13" ht="30" x14ac:dyDescent="0.25">
      <c r="A9" s="306" t="s">
        <v>176</v>
      </c>
      <c r="B9" s="306" t="s">
        <v>178</v>
      </c>
      <c r="C9" s="309">
        <f>SUMIFS('Visi duomenys'!$AP$5:$AP$135,'Visi duomenys'!$AN$5:$AN$135,$A9)+SUMIFS('Visi duomenys'!$AS$5:$AS$135,'Visi duomenys'!$AQ$5:$AQ$135,$A9)+SUMIFS('Visi duomenys'!$AV$5:$AV$135,'Visi duomenys'!$AT$5:$AT$135,$A9)+SUMIFS('Visi duomenys'!$AY$5:$AY$135,'Visi duomenys'!$AW$5:$AW$135,$A9)</f>
        <v>55227.5</v>
      </c>
      <c r="D9" s="308">
        <v>0</v>
      </c>
      <c r="E9" s="308">
        <v>0</v>
      </c>
      <c r="F9" s="308">
        <v>0</v>
      </c>
      <c r="G9" s="314">
        <f>SUMIFS('Visi duomenys'!$AP$5:$AP$135,'Visi duomenys'!$AN$5:$AN$135,$A9,'Visi duomenys'!$U$5:$U$135,$G$4)+SUMIFS('Visi duomenys'!$AS$5:$AS$135,'Visi duomenys'!$AQ$5:$AQ$135,$A9,'Visi duomenys'!$U$5:$U$135,$G$4)+SUMIFS('Visi duomenys'!$AV$5:$AV$135,'Visi duomenys'!$AT$5:$AT$135,$A9,'Visi duomenys'!$U$5:$U$135,$G$4)+SUMIFS('Visi duomenys'!$AY$5:$AY$135,'Visi duomenys'!$AW$5:$AW$135,$A9,'Visi duomenys'!$U$5:$U$135,$G$4)</f>
        <v>0</v>
      </c>
      <c r="H9" s="314">
        <f>SUMIFS('Visi duomenys'!$AP$5:$AP$135,'Visi duomenys'!$AN$5:$AN$135,$A9,'Visi duomenys'!$U$5:$U$135,$H$4)+SUMIFS('Visi duomenys'!$AS$5:$AS$135,'Visi duomenys'!$AQ$5:$AQ$135,$A9,'Visi duomenys'!$U$5:$U$135,$H$4)+SUMIFS('Visi duomenys'!$AV$5:$AV$135,'Visi duomenys'!$AT$5:$AT$135,$A9,'Visi duomenys'!$U$5:$U$135,$H$4)+SUMIFS('Visi duomenys'!$AY$5:$AY$135,'Visi duomenys'!$AW$5:$AW$135,$A9,'Visi duomenys'!$U$5:$U$135,$H$4)</f>
        <v>4719.5</v>
      </c>
      <c r="I9" s="314">
        <f>SUMIFS('Visi duomenys'!$AP$5:$AP$135,'Visi duomenys'!$AN$5:$AN$135,$A9,'Visi duomenys'!$U$5:$U$135,$I$4)+SUMIFS('Visi duomenys'!$AS$5:$AS$135,'Visi duomenys'!$AQ$5:$AQ$135,$A9,'Visi duomenys'!$U$5:$U$135,$I$4)+SUMIFS('Visi duomenys'!$AV$5:$AV$135,'Visi duomenys'!$AT$5:$AT$135,$A9,'Visi duomenys'!$U$5:$U$135,$I$4)+SUMIFS('Visi duomenys'!$AY$5:$AY$135,'Visi duomenys'!$AW$5:$AW$135,$A9,'Visi duomenys'!$U$5:$U$135,$I$4)</f>
        <v>50508</v>
      </c>
      <c r="J9" s="314">
        <f>SUMIFS('Visi duomenys'!$AP$5:$AP$135,'Visi duomenys'!$AN$5:$AN$135,$A9,'Visi duomenys'!$U$5:$U$135,$J$4)+SUMIFS('Visi duomenys'!$AS$5:$AS$135,'Visi duomenys'!$AQ$5:$AQ$135,$A9,'Visi duomenys'!$U$5:$U$135,$J$4)+SUMIFS('Visi duomenys'!$AV$5:$AV$135,'Visi duomenys'!$AT$5:$AT$135,$A9,'Visi duomenys'!$U$5:$U$135,$J$4)+SUMIFS('Visi duomenys'!$AY$5:$AY$135,'Visi duomenys'!$AW$5:$AW$135,$A9,'Visi duomenys'!$U$5:$U$135,$J$4)</f>
        <v>0</v>
      </c>
      <c r="K9" s="314">
        <f>SUMIFS('Visi duomenys'!$AP$5:$AP$135,'Visi duomenys'!$AN$5:$AN$135,$A9,'Visi duomenys'!$U$5:$U$135,$K$4)+SUMIFS('Visi duomenys'!$AS$5:$AS$135,'Visi duomenys'!$AQ$5:$AQ$135,$A9,'Visi duomenys'!$U$5:$U$135,$K$4)+SUMIFS('Visi duomenys'!$AV$5:$AV$135,'Visi duomenys'!$AT$5:$AT$135,$A9,'Visi duomenys'!$U$5:$U$135,$K$4)+SUMIFS('Visi duomenys'!$AY$5:$AY$135,'Visi duomenys'!$AW$5:$AW$135,$A9,'Visi duomenys'!$U$5:$U$135,$K$4)</f>
        <v>0</v>
      </c>
      <c r="L9" s="314">
        <f>SUMIFS('Visi duomenys'!$AP$5:$AP$135,'Visi duomenys'!$AN$5:$AN$135,$A9,'Visi duomenys'!$U$5:$U$135,$L$4)+SUMIFS('Visi duomenys'!$AS$5:$AS$135,'Visi duomenys'!$AQ$5:$AQ$135,$A9,'Visi duomenys'!$U$5:$U$135,$L$4)+SUMIFS('Visi duomenys'!$AV$5:$AV$135,'Visi duomenys'!$AT$5:$AT$135,$A9,'Visi duomenys'!$U$5:$U$135,$L$4)+SUMIFS('Visi duomenys'!$AY$5:$AY$135,'Visi duomenys'!$AW$5:$AW$135,$A9,'Visi duomenys'!$U$5:$U$135,$L$4)</f>
        <v>0</v>
      </c>
      <c r="M9" s="314">
        <f>SUMIFS('Visi duomenys'!$AP$5:$AP$135,'Visi duomenys'!$AN$5:$AN$135,$A9,'Visi duomenys'!$U$5:$U$135,$M$4)+SUMIFS('Visi duomenys'!$AS$5:$AS$135,'Visi duomenys'!$AQ$5:$AQ$135,$A9,'Visi duomenys'!$U$5:$U$135,$M$4)+SUMIFS('Visi duomenys'!$AV$5:$AV$135,'Visi duomenys'!$AT$5:$AT$135,$A9,'Visi duomenys'!$U$5:$U$135,$M$4)+SUMIFS('Visi duomenys'!$AY$5:$AY$135,'Visi duomenys'!$AW$5:$AW$135,$A9,'Visi duomenys'!$U$5:$U$135,$M$4)</f>
        <v>0</v>
      </c>
    </row>
    <row r="10" spans="1:13" ht="30" x14ac:dyDescent="0.25">
      <c r="A10" s="306" t="s">
        <v>177</v>
      </c>
      <c r="B10" s="306" t="s">
        <v>179</v>
      </c>
      <c r="C10" s="309">
        <f>SUMIFS('Visi duomenys'!$AP$5:$AP$135,'Visi duomenys'!$AN$5:$AN$135,$A10)+SUMIFS('Visi duomenys'!$AS$5:$AS$135,'Visi duomenys'!$AQ$5:$AQ$135,$A10)+SUMIFS('Visi duomenys'!$AV$5:$AV$135,'Visi duomenys'!$AT$5:$AT$135,$A10)+SUMIFS('Visi duomenys'!$AY$5:$AY$135,'Visi duomenys'!$AW$5:$AW$135,$A10)</f>
        <v>1811.1299999999999</v>
      </c>
      <c r="D10" s="308">
        <v>0</v>
      </c>
      <c r="E10" s="308">
        <v>0</v>
      </c>
      <c r="F10" s="308">
        <v>0</v>
      </c>
      <c r="G10" s="314">
        <f>SUMIFS('Visi duomenys'!$AP$5:$AP$135,'Visi duomenys'!$AN$5:$AN$135,$A10,'Visi duomenys'!$U$5:$U$135,$G$4)+SUMIFS('Visi duomenys'!$AS$5:$AS$135,'Visi duomenys'!$AQ$5:$AQ$135,$A10,'Visi duomenys'!$U$5:$U$135,$G$4)+SUMIFS('Visi duomenys'!$AV$5:$AV$135,'Visi duomenys'!$AT$5:$AT$135,$A10,'Visi duomenys'!$U$5:$U$135,$G$4)+SUMIFS('Visi duomenys'!$AY$5:$AY$135,'Visi duomenys'!$AW$5:$AW$135,$A10,'Visi duomenys'!$U$5:$U$135,$G$4)</f>
        <v>0</v>
      </c>
      <c r="H10" s="314">
        <f>SUMIFS('Visi duomenys'!$AP$5:$AP$135,'Visi duomenys'!$AN$5:$AN$135,$A10,'Visi duomenys'!$U$5:$U$135,$H$4)+SUMIFS('Visi duomenys'!$AS$5:$AS$135,'Visi duomenys'!$AQ$5:$AQ$135,$A10,'Visi duomenys'!$U$5:$U$135,$H$4)+SUMIFS('Visi duomenys'!$AV$5:$AV$135,'Visi duomenys'!$AT$5:$AT$135,$A10,'Visi duomenys'!$U$5:$U$135,$H$4)+SUMIFS('Visi duomenys'!$AY$5:$AY$135,'Visi duomenys'!$AW$5:$AW$135,$A10,'Visi duomenys'!$U$5:$U$135,$H$4)</f>
        <v>1757.57</v>
      </c>
      <c r="I10" s="314">
        <f>SUMIFS('Visi duomenys'!$AP$5:$AP$135,'Visi duomenys'!$AN$5:$AN$135,$A10,'Visi duomenys'!$U$5:$U$135,$I$4)+SUMIFS('Visi duomenys'!$AS$5:$AS$135,'Visi duomenys'!$AQ$5:$AQ$135,$A10,'Visi duomenys'!$U$5:$U$135,$I$4)+SUMIFS('Visi duomenys'!$AV$5:$AV$135,'Visi duomenys'!$AT$5:$AT$135,$A10,'Visi duomenys'!$U$5:$U$135,$I$4)+SUMIFS('Visi duomenys'!$AY$5:$AY$135,'Visi duomenys'!$AW$5:$AW$135,$A10,'Visi duomenys'!$U$5:$U$135,$I$4)</f>
        <v>53.56</v>
      </c>
      <c r="J10" s="314">
        <f>SUMIFS('Visi duomenys'!$AP$5:$AP$135,'Visi duomenys'!$AN$5:$AN$135,$A10,'Visi duomenys'!$U$5:$U$135,$J$4)+SUMIFS('Visi duomenys'!$AS$5:$AS$135,'Visi duomenys'!$AQ$5:$AQ$135,$A10,'Visi duomenys'!$U$5:$U$135,$J$4)+SUMIFS('Visi duomenys'!$AV$5:$AV$135,'Visi duomenys'!$AT$5:$AT$135,$A10,'Visi duomenys'!$U$5:$U$135,$J$4)+SUMIFS('Visi duomenys'!$AY$5:$AY$135,'Visi duomenys'!$AW$5:$AW$135,$A10,'Visi duomenys'!$U$5:$U$135,$J$4)</f>
        <v>0</v>
      </c>
      <c r="K10" s="314">
        <f>SUMIFS('Visi duomenys'!$AP$5:$AP$135,'Visi duomenys'!$AN$5:$AN$135,$A10,'Visi duomenys'!$U$5:$U$135,$K$4)+SUMIFS('Visi duomenys'!$AS$5:$AS$135,'Visi duomenys'!$AQ$5:$AQ$135,$A10,'Visi duomenys'!$U$5:$U$135,$K$4)+SUMIFS('Visi duomenys'!$AV$5:$AV$135,'Visi duomenys'!$AT$5:$AT$135,$A10,'Visi duomenys'!$U$5:$U$135,$K$4)+SUMIFS('Visi duomenys'!$AY$5:$AY$135,'Visi duomenys'!$AW$5:$AW$135,$A10,'Visi duomenys'!$U$5:$U$135,$K$4)</f>
        <v>0</v>
      </c>
      <c r="L10" s="314">
        <f>SUMIFS('Visi duomenys'!$AP$5:$AP$135,'Visi duomenys'!$AN$5:$AN$135,$A10,'Visi duomenys'!$U$5:$U$135,$L$4)+SUMIFS('Visi duomenys'!$AS$5:$AS$135,'Visi duomenys'!$AQ$5:$AQ$135,$A10,'Visi duomenys'!$U$5:$U$135,$L$4)+SUMIFS('Visi duomenys'!$AV$5:$AV$135,'Visi duomenys'!$AT$5:$AT$135,$A10,'Visi duomenys'!$U$5:$U$135,$L$4)+SUMIFS('Visi duomenys'!$AY$5:$AY$135,'Visi duomenys'!$AW$5:$AW$135,$A10,'Visi duomenys'!$U$5:$U$135,$L$4)</f>
        <v>0</v>
      </c>
      <c r="M10" s="314">
        <f>SUMIFS('Visi duomenys'!$AP$5:$AP$135,'Visi duomenys'!$AN$5:$AN$135,$A10,'Visi duomenys'!$U$5:$U$135,$M$4)+SUMIFS('Visi duomenys'!$AS$5:$AS$135,'Visi duomenys'!$AQ$5:$AQ$135,$A10,'Visi duomenys'!$U$5:$U$135,$M$4)+SUMIFS('Visi duomenys'!$AV$5:$AV$135,'Visi duomenys'!$AT$5:$AT$135,$A10,'Visi duomenys'!$U$5:$U$135,$M$4)+SUMIFS('Visi duomenys'!$AY$5:$AY$135,'Visi duomenys'!$AW$5:$AW$135,$A10,'Visi duomenys'!$U$5:$U$135,$M$4)</f>
        <v>0</v>
      </c>
    </row>
    <row r="11" spans="1:13" ht="30" x14ac:dyDescent="0.25">
      <c r="A11" s="306" t="s">
        <v>138</v>
      </c>
      <c r="B11" s="306" t="s">
        <v>139</v>
      </c>
      <c r="C11" s="309">
        <f>SUMIFS('Visi duomenys'!$AP$5:$AP$135,'Visi duomenys'!$AN$5:$AN$135,$A11)+SUMIFS('Visi duomenys'!$AS$5:$AS$135,'Visi duomenys'!$AQ$5:$AQ$135,$A11)+SUMIFS('Visi duomenys'!$AV$5:$AV$135,'Visi duomenys'!$AT$5:$AT$135,$A11)+SUMIFS('Visi duomenys'!$AY$5:$AY$135,'Visi duomenys'!$AW$5:$AW$135,$A11)</f>
        <v>68.709999999999994</v>
      </c>
      <c r="D11" s="308">
        <v>0</v>
      </c>
      <c r="E11" s="308">
        <v>0</v>
      </c>
      <c r="F11" s="308">
        <v>0</v>
      </c>
      <c r="G11" s="314">
        <f>SUMIFS('Visi duomenys'!$AP$5:$AP$135,'Visi duomenys'!$AN$5:$AN$135,$A11,'Visi duomenys'!$U$5:$U$135,$G$4)+SUMIFS('Visi duomenys'!$AS$5:$AS$135,'Visi duomenys'!$AQ$5:$AQ$135,$A11,'Visi duomenys'!$U$5:$U$135,$G$4)+SUMIFS('Visi duomenys'!$AV$5:$AV$135,'Visi duomenys'!$AT$5:$AT$135,$A11,'Visi duomenys'!$U$5:$U$135,$G$4)+SUMIFS('Visi duomenys'!$AY$5:$AY$135,'Visi duomenys'!$AW$5:$AW$135,$A11,'Visi duomenys'!$U$5:$U$135,$G$4)</f>
        <v>0</v>
      </c>
      <c r="H11" s="314">
        <f>SUMIFS('Visi duomenys'!$AP$5:$AP$135,'Visi duomenys'!$AN$5:$AN$135,$A11,'Visi duomenys'!$U$5:$U$135,$H$4)+SUMIFS('Visi duomenys'!$AS$5:$AS$135,'Visi duomenys'!$AQ$5:$AQ$135,$A11,'Visi duomenys'!$U$5:$U$135,$H$4)+SUMIFS('Visi duomenys'!$AV$5:$AV$135,'Visi duomenys'!$AT$5:$AT$135,$A11,'Visi duomenys'!$U$5:$U$135,$H$4)+SUMIFS('Visi duomenys'!$AY$5:$AY$135,'Visi duomenys'!$AW$5:$AW$135,$A11,'Visi duomenys'!$U$5:$U$135,$H$4)</f>
        <v>0</v>
      </c>
      <c r="I11" s="314">
        <f>SUMIFS('Visi duomenys'!$AP$5:$AP$135,'Visi duomenys'!$AN$5:$AN$135,$A11,'Visi duomenys'!$U$5:$U$135,$I$4)+SUMIFS('Visi duomenys'!$AS$5:$AS$135,'Visi duomenys'!$AQ$5:$AQ$135,$A11,'Visi duomenys'!$U$5:$U$135,$I$4)+SUMIFS('Visi duomenys'!$AV$5:$AV$135,'Visi duomenys'!$AT$5:$AT$135,$A11,'Visi duomenys'!$U$5:$U$135,$I$4)+SUMIFS('Visi duomenys'!$AY$5:$AY$135,'Visi duomenys'!$AW$5:$AW$135,$A11,'Visi duomenys'!$U$5:$U$135,$I$4)</f>
        <v>0</v>
      </c>
      <c r="J11" s="314">
        <f>SUMIFS('Visi duomenys'!$AP$5:$AP$135,'Visi duomenys'!$AN$5:$AN$135,$A11,'Visi duomenys'!$U$5:$U$135,$J$4)+SUMIFS('Visi duomenys'!$AS$5:$AS$135,'Visi duomenys'!$AQ$5:$AQ$135,$A11,'Visi duomenys'!$U$5:$U$135,$J$4)+SUMIFS('Visi duomenys'!$AV$5:$AV$135,'Visi duomenys'!$AT$5:$AT$135,$A11,'Visi duomenys'!$U$5:$U$135,$J$4)+SUMIFS('Visi duomenys'!$AY$5:$AY$135,'Visi duomenys'!$AW$5:$AW$135,$A11,'Visi duomenys'!$U$5:$U$135,$J$4)</f>
        <v>68.709999999999994</v>
      </c>
      <c r="K11" s="314">
        <f>SUMIFS('Visi duomenys'!$AP$5:$AP$135,'Visi duomenys'!$AN$5:$AN$135,$A11,'Visi duomenys'!$U$5:$U$135,$K$4)+SUMIFS('Visi duomenys'!$AS$5:$AS$135,'Visi duomenys'!$AQ$5:$AQ$135,$A11,'Visi duomenys'!$U$5:$U$135,$K$4)+SUMIFS('Visi duomenys'!$AV$5:$AV$135,'Visi duomenys'!$AT$5:$AT$135,$A11,'Visi duomenys'!$U$5:$U$135,$K$4)+SUMIFS('Visi duomenys'!$AY$5:$AY$135,'Visi duomenys'!$AW$5:$AW$135,$A11,'Visi duomenys'!$U$5:$U$135,$K$4)</f>
        <v>0</v>
      </c>
      <c r="L11" s="314">
        <f>SUMIFS('Visi duomenys'!$AP$5:$AP$135,'Visi duomenys'!$AN$5:$AN$135,$A11,'Visi duomenys'!$U$5:$U$135,$L$4)+SUMIFS('Visi duomenys'!$AS$5:$AS$135,'Visi duomenys'!$AQ$5:$AQ$135,$A11,'Visi duomenys'!$U$5:$U$135,$L$4)+SUMIFS('Visi duomenys'!$AV$5:$AV$135,'Visi duomenys'!$AT$5:$AT$135,$A11,'Visi duomenys'!$U$5:$U$135,$L$4)+SUMIFS('Visi duomenys'!$AY$5:$AY$135,'Visi duomenys'!$AW$5:$AW$135,$A11,'Visi duomenys'!$U$5:$U$135,$L$4)</f>
        <v>0</v>
      </c>
      <c r="M11" s="314">
        <f>SUMIFS('Visi duomenys'!$AP$5:$AP$135,'Visi duomenys'!$AN$5:$AN$135,$A11,'Visi duomenys'!$U$5:$U$135,$M$4)+SUMIFS('Visi duomenys'!$AS$5:$AS$135,'Visi duomenys'!$AQ$5:$AQ$135,$A11,'Visi duomenys'!$U$5:$U$135,$M$4)+SUMIFS('Visi duomenys'!$AV$5:$AV$135,'Visi duomenys'!$AT$5:$AT$135,$A11,'Visi duomenys'!$U$5:$U$135,$M$4)+SUMIFS('Visi duomenys'!$AY$5:$AY$135,'Visi duomenys'!$AW$5:$AW$135,$A11,'Visi duomenys'!$U$5:$U$135,$M$4)</f>
        <v>0</v>
      </c>
    </row>
    <row r="12" spans="1:13" ht="45" x14ac:dyDescent="0.25">
      <c r="A12" s="306" t="s">
        <v>472</v>
      </c>
      <c r="B12" s="306" t="s">
        <v>130</v>
      </c>
      <c r="C12" s="309">
        <f>SUMIFS('Visi duomenys'!$AP$5:$AP$135,'Visi duomenys'!$AN$5:$AN$135,$A12)+SUMIFS('Visi duomenys'!$AS$5:$AS$135,'Visi duomenys'!$AQ$5:$AQ$135,$A12)+SUMIFS('Visi duomenys'!$AV$5:$AV$135,'Visi duomenys'!$AT$5:$AT$135,$A12)+SUMIFS('Visi duomenys'!$AY$5:$AY$135,'Visi duomenys'!$AW$5:$AW$135,$A12)</f>
        <v>804</v>
      </c>
      <c r="D12" s="308">
        <v>0</v>
      </c>
      <c r="E12" s="308">
        <v>0</v>
      </c>
      <c r="F12" s="308">
        <v>0</v>
      </c>
      <c r="G12" s="314">
        <f>SUMIFS('Visi duomenys'!$AP$5:$AP$135,'Visi duomenys'!$AN$5:$AN$135,$A12,'Visi duomenys'!$U$5:$U$135,$G$4)+SUMIFS('Visi duomenys'!$AS$5:$AS$135,'Visi duomenys'!$AQ$5:$AQ$135,$A12,'Visi duomenys'!$U$5:$U$135,$G$4)+SUMIFS('Visi duomenys'!$AV$5:$AV$135,'Visi duomenys'!$AT$5:$AT$135,$A12,'Visi duomenys'!$U$5:$U$135,$G$4)+SUMIFS('Visi duomenys'!$AY$5:$AY$135,'Visi duomenys'!$AW$5:$AW$135,$A12,'Visi duomenys'!$U$5:$U$135,$G$4)</f>
        <v>0</v>
      </c>
      <c r="H12" s="314">
        <f>SUMIFS('Visi duomenys'!$AP$5:$AP$135,'Visi duomenys'!$AN$5:$AN$135,$A12,'Visi duomenys'!$U$5:$U$135,$H$4)+SUMIFS('Visi duomenys'!$AS$5:$AS$135,'Visi duomenys'!$AQ$5:$AQ$135,$A12,'Visi duomenys'!$U$5:$U$135,$H$4)+SUMIFS('Visi duomenys'!$AV$5:$AV$135,'Visi duomenys'!$AT$5:$AT$135,$A12,'Visi duomenys'!$U$5:$U$135,$H$4)+SUMIFS('Visi duomenys'!$AY$5:$AY$135,'Visi duomenys'!$AW$5:$AW$135,$A12,'Visi duomenys'!$U$5:$U$135,$H$4)</f>
        <v>0</v>
      </c>
      <c r="I12" s="314">
        <f>SUMIFS('Visi duomenys'!$AP$5:$AP$135,'Visi duomenys'!$AN$5:$AN$135,$A12,'Visi duomenys'!$U$5:$U$135,$I$4)+SUMIFS('Visi duomenys'!$AS$5:$AS$135,'Visi duomenys'!$AQ$5:$AQ$135,$A12,'Visi duomenys'!$U$5:$U$135,$I$4)+SUMIFS('Visi duomenys'!$AV$5:$AV$135,'Visi duomenys'!$AT$5:$AT$135,$A12,'Visi duomenys'!$U$5:$U$135,$I$4)+SUMIFS('Visi duomenys'!$AY$5:$AY$135,'Visi duomenys'!$AW$5:$AW$135,$A12,'Visi duomenys'!$U$5:$U$135,$I$4)</f>
        <v>258</v>
      </c>
      <c r="J12" s="314">
        <f>SUMIFS('Visi duomenys'!$AP$5:$AP$135,'Visi duomenys'!$AN$5:$AN$135,$A12,'Visi duomenys'!$U$5:$U$135,$J$4)+SUMIFS('Visi duomenys'!$AS$5:$AS$135,'Visi duomenys'!$AQ$5:$AQ$135,$A12,'Visi duomenys'!$U$5:$U$135,$J$4)+SUMIFS('Visi duomenys'!$AV$5:$AV$135,'Visi duomenys'!$AT$5:$AT$135,$A12,'Visi duomenys'!$U$5:$U$135,$J$4)+SUMIFS('Visi duomenys'!$AY$5:$AY$135,'Visi duomenys'!$AW$5:$AW$135,$A12,'Visi duomenys'!$U$5:$U$135,$J$4)</f>
        <v>546</v>
      </c>
      <c r="K12" s="314">
        <f>SUMIFS('Visi duomenys'!$AP$5:$AP$135,'Visi duomenys'!$AN$5:$AN$135,$A12,'Visi duomenys'!$U$5:$U$135,$K$4)+SUMIFS('Visi duomenys'!$AS$5:$AS$135,'Visi duomenys'!$AQ$5:$AQ$135,$A12,'Visi duomenys'!$U$5:$U$135,$K$4)+SUMIFS('Visi duomenys'!$AV$5:$AV$135,'Visi duomenys'!$AT$5:$AT$135,$A12,'Visi duomenys'!$U$5:$U$135,$K$4)+SUMIFS('Visi duomenys'!$AY$5:$AY$135,'Visi duomenys'!$AW$5:$AW$135,$A12,'Visi duomenys'!$U$5:$U$135,$K$4)</f>
        <v>0</v>
      </c>
      <c r="L12" s="314">
        <f>SUMIFS('Visi duomenys'!$AP$5:$AP$135,'Visi duomenys'!$AN$5:$AN$135,$A12,'Visi duomenys'!$U$5:$U$135,$L$4)+SUMIFS('Visi duomenys'!$AS$5:$AS$135,'Visi duomenys'!$AQ$5:$AQ$135,$A12,'Visi duomenys'!$U$5:$U$135,$L$4)+SUMIFS('Visi duomenys'!$AV$5:$AV$135,'Visi duomenys'!$AT$5:$AT$135,$A12,'Visi duomenys'!$U$5:$U$135,$L$4)+SUMIFS('Visi duomenys'!$AY$5:$AY$135,'Visi duomenys'!$AW$5:$AW$135,$A12,'Visi duomenys'!$U$5:$U$135,$L$4)</f>
        <v>0</v>
      </c>
      <c r="M12" s="314">
        <f>SUMIFS('Visi duomenys'!$AP$5:$AP$135,'Visi duomenys'!$AN$5:$AN$135,$A12,'Visi duomenys'!$U$5:$U$135,$M$4)+SUMIFS('Visi duomenys'!$AS$5:$AS$135,'Visi duomenys'!$AQ$5:$AQ$135,$A12,'Visi duomenys'!$U$5:$U$135,$M$4)+SUMIFS('Visi duomenys'!$AV$5:$AV$135,'Visi duomenys'!$AT$5:$AT$135,$A12,'Visi duomenys'!$U$5:$U$135,$M$4)+SUMIFS('Visi duomenys'!$AY$5:$AY$135,'Visi duomenys'!$AW$5:$AW$135,$A12,'Visi duomenys'!$U$5:$U$135,$M$4)</f>
        <v>0</v>
      </c>
    </row>
    <row r="13" spans="1:13" ht="45" x14ac:dyDescent="0.25">
      <c r="A13" s="306" t="s">
        <v>131</v>
      </c>
      <c r="B13" s="306" t="s">
        <v>132</v>
      </c>
      <c r="C13" s="309">
        <f>SUMIFS('Visi duomenys'!$AP$5:$AP$135,'Visi duomenys'!$AN$5:$AN$135,$A13)+SUMIFS('Visi duomenys'!$AS$5:$AS$135,'Visi duomenys'!$AQ$5:$AQ$135,$A13)+SUMIFS('Visi duomenys'!$AV$5:$AV$135,'Visi duomenys'!$AT$5:$AT$135,$A13)+SUMIFS('Visi duomenys'!$AY$5:$AY$135,'Visi duomenys'!$AW$5:$AW$135,$A13)</f>
        <v>11531</v>
      </c>
      <c r="D13" s="308">
        <v>0</v>
      </c>
      <c r="E13" s="308">
        <v>0</v>
      </c>
      <c r="F13" s="308">
        <v>0</v>
      </c>
      <c r="G13" s="314">
        <f>SUMIFS('Visi duomenys'!$AP$5:$AP$135,'Visi duomenys'!$AN$5:$AN$135,$A13,'Visi duomenys'!$U$5:$U$135,$G$4)+SUMIFS('Visi duomenys'!$AS$5:$AS$135,'Visi duomenys'!$AQ$5:$AQ$135,$A13,'Visi duomenys'!$U$5:$U$135,$G$4)+SUMIFS('Visi duomenys'!$AV$5:$AV$135,'Visi duomenys'!$AT$5:$AT$135,$A13,'Visi duomenys'!$U$5:$U$135,$G$4)+SUMIFS('Visi duomenys'!$AY$5:$AY$135,'Visi duomenys'!$AW$5:$AW$135,$A13,'Visi duomenys'!$U$5:$U$135,$G$4)</f>
        <v>0</v>
      </c>
      <c r="H13" s="314">
        <f>SUMIFS('Visi duomenys'!$AP$5:$AP$135,'Visi duomenys'!$AN$5:$AN$135,$A13,'Visi duomenys'!$U$5:$U$135,$H$4)+SUMIFS('Visi duomenys'!$AS$5:$AS$135,'Visi duomenys'!$AQ$5:$AQ$135,$A13,'Visi duomenys'!$U$5:$U$135,$H$4)+SUMIFS('Visi duomenys'!$AV$5:$AV$135,'Visi duomenys'!$AT$5:$AT$135,$A13,'Visi duomenys'!$U$5:$U$135,$H$4)+SUMIFS('Visi duomenys'!$AY$5:$AY$135,'Visi duomenys'!$AW$5:$AW$135,$A13,'Visi duomenys'!$U$5:$U$135,$H$4)</f>
        <v>0</v>
      </c>
      <c r="I13" s="314">
        <f>SUMIFS('Visi duomenys'!$AP$5:$AP$135,'Visi duomenys'!$AN$5:$AN$135,$A13,'Visi duomenys'!$U$5:$U$135,$I$4)+SUMIFS('Visi duomenys'!$AS$5:$AS$135,'Visi duomenys'!$AQ$5:$AQ$135,$A13,'Visi duomenys'!$U$5:$U$135,$I$4)+SUMIFS('Visi duomenys'!$AV$5:$AV$135,'Visi duomenys'!$AT$5:$AT$135,$A13,'Visi duomenys'!$U$5:$U$135,$I$4)+SUMIFS('Visi duomenys'!$AY$5:$AY$135,'Visi duomenys'!$AW$5:$AW$135,$A13,'Visi duomenys'!$U$5:$U$135,$I$4)</f>
        <v>11310</v>
      </c>
      <c r="J13" s="314">
        <f>SUMIFS('Visi duomenys'!$AP$5:$AP$135,'Visi duomenys'!$AN$5:$AN$135,$A13,'Visi duomenys'!$U$5:$U$135,$J$4)+SUMIFS('Visi duomenys'!$AS$5:$AS$135,'Visi duomenys'!$AQ$5:$AQ$135,$A13,'Visi duomenys'!$U$5:$U$135,$J$4)+SUMIFS('Visi duomenys'!$AV$5:$AV$135,'Visi duomenys'!$AT$5:$AT$135,$A13,'Visi duomenys'!$U$5:$U$135,$J$4)+SUMIFS('Visi duomenys'!$AY$5:$AY$135,'Visi duomenys'!$AW$5:$AW$135,$A13,'Visi duomenys'!$U$5:$U$135,$J$4)</f>
        <v>221</v>
      </c>
      <c r="K13" s="314">
        <f>SUMIFS('Visi duomenys'!$AP$5:$AP$135,'Visi duomenys'!$AN$5:$AN$135,$A13,'Visi duomenys'!$U$5:$U$135,$K$4)+SUMIFS('Visi duomenys'!$AS$5:$AS$135,'Visi duomenys'!$AQ$5:$AQ$135,$A13,'Visi duomenys'!$U$5:$U$135,$K$4)+SUMIFS('Visi duomenys'!$AV$5:$AV$135,'Visi duomenys'!$AT$5:$AT$135,$A13,'Visi duomenys'!$U$5:$U$135,$K$4)+SUMIFS('Visi duomenys'!$AY$5:$AY$135,'Visi duomenys'!$AW$5:$AW$135,$A13,'Visi duomenys'!$U$5:$U$135,$K$4)</f>
        <v>0</v>
      </c>
      <c r="L13" s="314">
        <f>SUMIFS('Visi duomenys'!$AP$5:$AP$135,'Visi duomenys'!$AN$5:$AN$135,$A13,'Visi duomenys'!$U$5:$U$135,$L$4)+SUMIFS('Visi duomenys'!$AS$5:$AS$135,'Visi duomenys'!$AQ$5:$AQ$135,$A13,'Visi duomenys'!$U$5:$U$135,$L$4)+SUMIFS('Visi duomenys'!$AV$5:$AV$135,'Visi duomenys'!$AT$5:$AT$135,$A13,'Visi duomenys'!$U$5:$U$135,$L$4)+SUMIFS('Visi duomenys'!$AY$5:$AY$135,'Visi duomenys'!$AW$5:$AW$135,$A13,'Visi duomenys'!$U$5:$U$135,$L$4)</f>
        <v>0</v>
      </c>
      <c r="M13" s="314">
        <f>SUMIFS('Visi duomenys'!$AP$5:$AP$135,'Visi duomenys'!$AN$5:$AN$135,$A13,'Visi duomenys'!$U$5:$U$135,$M$4)+SUMIFS('Visi duomenys'!$AS$5:$AS$135,'Visi duomenys'!$AQ$5:$AQ$135,$A13,'Visi duomenys'!$U$5:$U$135,$M$4)+SUMIFS('Visi duomenys'!$AV$5:$AV$135,'Visi duomenys'!$AT$5:$AT$135,$A13,'Visi duomenys'!$U$5:$U$135,$M$4)+SUMIFS('Visi duomenys'!$AY$5:$AY$135,'Visi duomenys'!$AW$5:$AW$135,$A13,'Visi duomenys'!$U$5:$U$135,$M$4)</f>
        <v>0</v>
      </c>
    </row>
    <row r="14" spans="1:13" ht="30" x14ac:dyDescent="0.25">
      <c r="A14" s="306" t="s">
        <v>133</v>
      </c>
      <c r="B14" s="306" t="s">
        <v>134</v>
      </c>
      <c r="C14" s="309">
        <f>SUMIFS('Visi duomenys'!$AP$5:$AP$135,'Visi duomenys'!$AN$5:$AN$135,$A14)+SUMIFS('Visi duomenys'!$AS$5:$AS$135,'Visi duomenys'!$AQ$5:$AQ$135,$A14)+SUMIFS('Visi duomenys'!$AV$5:$AV$135,'Visi duomenys'!$AT$5:$AT$135,$A14)+SUMIFS('Visi duomenys'!$AY$5:$AY$135,'Visi duomenys'!$AW$5:$AW$135,$A14)</f>
        <v>1269</v>
      </c>
      <c r="D14" s="308">
        <v>0</v>
      </c>
      <c r="E14" s="308">
        <v>0</v>
      </c>
      <c r="F14" s="308">
        <v>0</v>
      </c>
      <c r="G14" s="314">
        <f>SUMIFS('Visi duomenys'!$AP$5:$AP$135,'Visi duomenys'!$AN$5:$AN$135,$A14,'Visi duomenys'!$U$5:$U$135,$G$4)+SUMIFS('Visi duomenys'!$AS$5:$AS$135,'Visi duomenys'!$AQ$5:$AQ$135,$A14,'Visi duomenys'!$U$5:$U$135,$G$4)+SUMIFS('Visi duomenys'!$AV$5:$AV$135,'Visi duomenys'!$AT$5:$AT$135,$A14,'Visi duomenys'!$U$5:$U$135,$G$4)+SUMIFS('Visi duomenys'!$AY$5:$AY$135,'Visi duomenys'!$AW$5:$AW$135,$A14,'Visi duomenys'!$U$5:$U$135,$G$4)</f>
        <v>0</v>
      </c>
      <c r="H14" s="314">
        <f>SUMIFS('Visi duomenys'!$AP$5:$AP$135,'Visi duomenys'!$AN$5:$AN$135,$A14,'Visi duomenys'!$U$5:$U$135,$H$4)+SUMIFS('Visi duomenys'!$AS$5:$AS$135,'Visi duomenys'!$AQ$5:$AQ$135,$A14,'Visi duomenys'!$U$5:$U$135,$H$4)+SUMIFS('Visi duomenys'!$AV$5:$AV$135,'Visi duomenys'!$AT$5:$AT$135,$A14,'Visi duomenys'!$U$5:$U$135,$H$4)+SUMIFS('Visi duomenys'!$AY$5:$AY$135,'Visi duomenys'!$AW$5:$AW$135,$A14,'Visi duomenys'!$U$5:$U$135,$H$4)</f>
        <v>0</v>
      </c>
      <c r="I14" s="314">
        <f>SUMIFS('Visi duomenys'!$AP$5:$AP$135,'Visi duomenys'!$AN$5:$AN$135,$A14,'Visi duomenys'!$U$5:$U$135,$I$4)+SUMIFS('Visi duomenys'!$AS$5:$AS$135,'Visi duomenys'!$AQ$5:$AQ$135,$A14,'Visi duomenys'!$U$5:$U$135,$I$4)+SUMIFS('Visi duomenys'!$AV$5:$AV$135,'Visi duomenys'!$AT$5:$AT$135,$A14,'Visi duomenys'!$U$5:$U$135,$I$4)+SUMIFS('Visi duomenys'!$AY$5:$AY$135,'Visi duomenys'!$AW$5:$AW$135,$A14,'Visi duomenys'!$U$5:$U$135,$I$4)</f>
        <v>618</v>
      </c>
      <c r="J14" s="314">
        <f>SUMIFS('Visi duomenys'!$AP$5:$AP$135,'Visi duomenys'!$AN$5:$AN$135,$A14,'Visi duomenys'!$U$5:$U$135,$J$4)+SUMIFS('Visi duomenys'!$AS$5:$AS$135,'Visi duomenys'!$AQ$5:$AQ$135,$A14,'Visi duomenys'!$U$5:$U$135,$J$4)+SUMIFS('Visi duomenys'!$AV$5:$AV$135,'Visi duomenys'!$AT$5:$AT$135,$A14,'Visi duomenys'!$U$5:$U$135,$J$4)+SUMIFS('Visi duomenys'!$AY$5:$AY$135,'Visi duomenys'!$AW$5:$AW$135,$A14,'Visi duomenys'!$U$5:$U$135,$J$4)</f>
        <v>651</v>
      </c>
      <c r="K14" s="314">
        <f>SUMIFS('Visi duomenys'!$AP$5:$AP$135,'Visi duomenys'!$AN$5:$AN$135,$A14,'Visi duomenys'!$U$5:$U$135,$K$4)+SUMIFS('Visi duomenys'!$AS$5:$AS$135,'Visi duomenys'!$AQ$5:$AQ$135,$A14,'Visi duomenys'!$U$5:$U$135,$K$4)+SUMIFS('Visi duomenys'!$AV$5:$AV$135,'Visi duomenys'!$AT$5:$AT$135,$A14,'Visi duomenys'!$U$5:$U$135,$K$4)+SUMIFS('Visi duomenys'!$AY$5:$AY$135,'Visi duomenys'!$AW$5:$AW$135,$A14,'Visi duomenys'!$U$5:$U$135,$K$4)</f>
        <v>0</v>
      </c>
      <c r="L14" s="314">
        <f>SUMIFS('Visi duomenys'!$AP$5:$AP$135,'Visi duomenys'!$AN$5:$AN$135,$A14,'Visi duomenys'!$U$5:$U$135,$L$4)+SUMIFS('Visi duomenys'!$AS$5:$AS$135,'Visi duomenys'!$AQ$5:$AQ$135,$A14,'Visi duomenys'!$U$5:$U$135,$L$4)+SUMIFS('Visi duomenys'!$AV$5:$AV$135,'Visi duomenys'!$AT$5:$AT$135,$A14,'Visi duomenys'!$U$5:$U$135,$L$4)+SUMIFS('Visi duomenys'!$AY$5:$AY$135,'Visi duomenys'!$AW$5:$AW$135,$A14,'Visi duomenys'!$U$5:$U$135,$L$4)</f>
        <v>0</v>
      </c>
      <c r="M14" s="314">
        <f>SUMIFS('Visi duomenys'!$AP$5:$AP$135,'Visi duomenys'!$AN$5:$AN$135,$A14,'Visi duomenys'!$U$5:$U$135,$M$4)+SUMIFS('Visi duomenys'!$AS$5:$AS$135,'Visi duomenys'!$AQ$5:$AQ$135,$A14,'Visi duomenys'!$U$5:$U$135,$M$4)+SUMIFS('Visi duomenys'!$AV$5:$AV$135,'Visi duomenys'!$AT$5:$AT$135,$A14,'Visi duomenys'!$U$5:$U$135,$M$4)+SUMIFS('Visi duomenys'!$AY$5:$AY$135,'Visi duomenys'!$AW$5:$AW$135,$A14,'Visi duomenys'!$U$5:$U$135,$M$4)</f>
        <v>0</v>
      </c>
    </row>
    <row r="15" spans="1:13" ht="45" x14ac:dyDescent="0.25">
      <c r="A15" s="306" t="s">
        <v>135</v>
      </c>
      <c r="B15" s="306" t="s">
        <v>136</v>
      </c>
      <c r="C15" s="309">
        <f>SUMIFS('Visi duomenys'!$AP$5:$AP$135,'Visi duomenys'!$AN$5:$AN$135,$A15)+SUMIFS('Visi duomenys'!$AS$5:$AS$135,'Visi duomenys'!$AQ$5:$AQ$135,$A15)+SUMIFS('Visi duomenys'!$AV$5:$AV$135,'Visi duomenys'!$AT$5:$AT$135,$A15)+SUMIFS('Visi duomenys'!$AY$5:$AY$135,'Visi duomenys'!$AW$5:$AW$135,$A15)</f>
        <v>1868</v>
      </c>
      <c r="D15" s="308">
        <v>0</v>
      </c>
      <c r="E15" s="308">
        <v>0</v>
      </c>
      <c r="F15" s="308">
        <v>0</v>
      </c>
      <c r="G15" s="314">
        <f>SUMIFS('Visi duomenys'!$AP$5:$AP$135,'Visi duomenys'!$AN$5:$AN$135,$A15,'Visi duomenys'!$U$5:$U$135,$G$4)+SUMIFS('Visi duomenys'!$AS$5:$AS$135,'Visi duomenys'!$AQ$5:$AQ$135,$A15,'Visi duomenys'!$U$5:$U$135,$G$4)+SUMIFS('Visi duomenys'!$AV$5:$AV$135,'Visi duomenys'!$AT$5:$AT$135,$A15,'Visi duomenys'!$U$5:$U$135,$G$4)+SUMIFS('Visi duomenys'!$AY$5:$AY$135,'Visi duomenys'!$AW$5:$AW$135,$A15,'Visi duomenys'!$U$5:$U$135,$G$4)</f>
        <v>0</v>
      </c>
      <c r="H15" s="314">
        <f>SUMIFS('Visi duomenys'!$AP$5:$AP$135,'Visi duomenys'!$AN$5:$AN$135,$A15,'Visi duomenys'!$U$5:$U$135,$H$4)+SUMIFS('Visi duomenys'!$AS$5:$AS$135,'Visi duomenys'!$AQ$5:$AQ$135,$A15,'Visi duomenys'!$U$5:$U$135,$H$4)+SUMIFS('Visi duomenys'!$AV$5:$AV$135,'Visi duomenys'!$AT$5:$AT$135,$A15,'Visi duomenys'!$U$5:$U$135,$H$4)+SUMIFS('Visi duomenys'!$AY$5:$AY$135,'Visi duomenys'!$AW$5:$AW$135,$A15,'Visi duomenys'!$U$5:$U$135,$H$4)</f>
        <v>0</v>
      </c>
      <c r="I15" s="314">
        <f>SUMIFS('Visi duomenys'!$AP$5:$AP$135,'Visi duomenys'!$AN$5:$AN$135,$A15,'Visi duomenys'!$U$5:$U$135,$I$4)+SUMIFS('Visi duomenys'!$AS$5:$AS$135,'Visi duomenys'!$AQ$5:$AQ$135,$A15,'Visi duomenys'!$U$5:$U$135,$I$4)+SUMIFS('Visi duomenys'!$AV$5:$AV$135,'Visi duomenys'!$AT$5:$AT$135,$A15,'Visi duomenys'!$U$5:$U$135,$I$4)+SUMIFS('Visi duomenys'!$AY$5:$AY$135,'Visi duomenys'!$AW$5:$AW$135,$A15,'Visi duomenys'!$U$5:$U$135,$I$4)</f>
        <v>1268</v>
      </c>
      <c r="J15" s="314">
        <f>SUMIFS('Visi duomenys'!$AP$5:$AP$135,'Visi duomenys'!$AN$5:$AN$135,$A15,'Visi duomenys'!$U$5:$U$135,$J$4)+SUMIFS('Visi duomenys'!$AS$5:$AS$135,'Visi duomenys'!$AQ$5:$AQ$135,$A15,'Visi duomenys'!$U$5:$U$135,$J$4)+SUMIFS('Visi duomenys'!$AV$5:$AV$135,'Visi duomenys'!$AT$5:$AT$135,$A15,'Visi duomenys'!$U$5:$U$135,$J$4)+SUMIFS('Visi duomenys'!$AY$5:$AY$135,'Visi duomenys'!$AW$5:$AW$135,$A15,'Visi duomenys'!$U$5:$U$135,$J$4)</f>
        <v>600</v>
      </c>
      <c r="K15" s="314">
        <f>SUMIFS('Visi duomenys'!$AP$5:$AP$135,'Visi duomenys'!$AN$5:$AN$135,$A15,'Visi duomenys'!$U$5:$U$135,$K$4)+SUMIFS('Visi duomenys'!$AS$5:$AS$135,'Visi duomenys'!$AQ$5:$AQ$135,$A15,'Visi duomenys'!$U$5:$U$135,$K$4)+SUMIFS('Visi duomenys'!$AV$5:$AV$135,'Visi duomenys'!$AT$5:$AT$135,$A15,'Visi duomenys'!$U$5:$U$135,$K$4)+SUMIFS('Visi duomenys'!$AY$5:$AY$135,'Visi duomenys'!$AW$5:$AW$135,$A15,'Visi duomenys'!$U$5:$U$135,$K$4)</f>
        <v>0</v>
      </c>
      <c r="L15" s="314">
        <f>SUMIFS('Visi duomenys'!$AP$5:$AP$135,'Visi duomenys'!$AN$5:$AN$135,$A15,'Visi duomenys'!$U$5:$U$135,$L$4)+SUMIFS('Visi duomenys'!$AS$5:$AS$135,'Visi duomenys'!$AQ$5:$AQ$135,$A15,'Visi duomenys'!$U$5:$U$135,$L$4)+SUMIFS('Visi duomenys'!$AV$5:$AV$135,'Visi duomenys'!$AT$5:$AT$135,$A15,'Visi duomenys'!$U$5:$U$135,$L$4)+SUMIFS('Visi duomenys'!$AY$5:$AY$135,'Visi duomenys'!$AW$5:$AW$135,$A15,'Visi duomenys'!$U$5:$U$135,$L$4)</f>
        <v>0</v>
      </c>
      <c r="M15" s="314">
        <f>SUMIFS('Visi duomenys'!$AP$5:$AP$135,'Visi duomenys'!$AN$5:$AN$135,$A15,'Visi duomenys'!$U$5:$U$135,$M$4)+SUMIFS('Visi duomenys'!$AS$5:$AS$135,'Visi duomenys'!$AQ$5:$AQ$135,$A15,'Visi duomenys'!$U$5:$U$135,$M$4)+SUMIFS('Visi duomenys'!$AV$5:$AV$135,'Visi duomenys'!$AT$5:$AT$135,$A15,'Visi duomenys'!$U$5:$U$135,$M$4)+SUMIFS('Visi duomenys'!$AY$5:$AY$135,'Visi duomenys'!$AW$5:$AW$135,$A15,'Visi duomenys'!$U$5:$U$135,$M$4)</f>
        <v>0</v>
      </c>
    </row>
    <row r="16" spans="1:13" ht="30" x14ac:dyDescent="0.25">
      <c r="A16" s="306" t="s">
        <v>141</v>
      </c>
      <c r="B16" s="306" t="s">
        <v>142</v>
      </c>
      <c r="C16" s="309">
        <f>SUMIFS('Visi duomenys'!$AP$5:$AP$135,'Visi duomenys'!$AN$5:$AN$135,$A16)+SUMIFS('Visi duomenys'!$AS$5:$AS$135,'Visi duomenys'!$AQ$5:$AQ$135,$A16)+SUMIFS('Visi duomenys'!$AV$5:$AV$135,'Visi duomenys'!$AT$5:$AT$135,$A16)+SUMIFS('Visi duomenys'!$AY$5:$AY$135,'Visi duomenys'!$AW$5:$AW$135,$A16)</f>
        <v>22.07</v>
      </c>
      <c r="D16" s="308">
        <v>0</v>
      </c>
      <c r="E16" s="308">
        <v>0</v>
      </c>
      <c r="F16" s="308">
        <v>0</v>
      </c>
      <c r="G16" s="314">
        <f>SUMIFS('Visi duomenys'!$AP$5:$AP$135,'Visi duomenys'!$AN$5:$AN$135,$A16,'Visi duomenys'!$U$5:$U$135,$G$4)+SUMIFS('Visi duomenys'!$AS$5:$AS$135,'Visi duomenys'!$AQ$5:$AQ$135,$A16,'Visi duomenys'!$U$5:$U$135,$G$4)+SUMIFS('Visi duomenys'!$AV$5:$AV$135,'Visi duomenys'!$AT$5:$AT$135,$A16,'Visi duomenys'!$U$5:$U$135,$G$4)+SUMIFS('Visi duomenys'!$AY$5:$AY$135,'Visi duomenys'!$AW$5:$AW$135,$A16,'Visi duomenys'!$U$5:$U$135,$G$4)</f>
        <v>0</v>
      </c>
      <c r="H16" s="314">
        <f>SUMIFS('Visi duomenys'!$AP$5:$AP$135,'Visi duomenys'!$AN$5:$AN$135,$A16,'Visi duomenys'!$U$5:$U$135,$H$4)+SUMIFS('Visi duomenys'!$AS$5:$AS$135,'Visi duomenys'!$AQ$5:$AQ$135,$A16,'Visi duomenys'!$U$5:$U$135,$H$4)+SUMIFS('Visi duomenys'!$AV$5:$AV$135,'Visi duomenys'!$AT$5:$AT$135,$A16,'Visi duomenys'!$U$5:$U$135,$H$4)+SUMIFS('Visi duomenys'!$AY$5:$AY$135,'Visi duomenys'!$AW$5:$AW$135,$A16,'Visi duomenys'!$U$5:$U$135,$H$4)</f>
        <v>6.02</v>
      </c>
      <c r="I16" s="314">
        <f>SUMIFS('Visi duomenys'!$AP$5:$AP$135,'Visi duomenys'!$AN$5:$AN$135,$A16,'Visi duomenys'!$U$5:$U$135,$I$4)+SUMIFS('Visi duomenys'!$AS$5:$AS$135,'Visi duomenys'!$AQ$5:$AQ$135,$A16,'Visi duomenys'!$U$5:$U$135,$I$4)+SUMIFS('Visi duomenys'!$AV$5:$AV$135,'Visi duomenys'!$AT$5:$AT$135,$A16,'Visi duomenys'!$U$5:$U$135,$I$4)+SUMIFS('Visi duomenys'!$AY$5:$AY$135,'Visi duomenys'!$AW$5:$AW$135,$A16,'Visi duomenys'!$U$5:$U$135,$I$4)</f>
        <v>7.4700000000000006</v>
      </c>
      <c r="J16" s="314">
        <f>SUMIFS('Visi duomenys'!$AP$5:$AP$135,'Visi duomenys'!$AN$5:$AN$135,$A16,'Visi duomenys'!$U$5:$U$135,$J$4)+SUMIFS('Visi duomenys'!$AS$5:$AS$135,'Visi duomenys'!$AQ$5:$AQ$135,$A16,'Visi duomenys'!$U$5:$U$135,$J$4)+SUMIFS('Visi duomenys'!$AV$5:$AV$135,'Visi duomenys'!$AT$5:$AT$135,$A16,'Visi duomenys'!$U$5:$U$135,$J$4)+SUMIFS('Visi duomenys'!$AY$5:$AY$135,'Visi duomenys'!$AW$5:$AW$135,$A16,'Visi duomenys'!$U$5:$U$135,$J$4)</f>
        <v>0</v>
      </c>
      <c r="K16" s="314">
        <f>SUMIFS('Visi duomenys'!$AP$5:$AP$135,'Visi duomenys'!$AN$5:$AN$135,$A16,'Visi duomenys'!$U$5:$U$135,$K$4)+SUMIFS('Visi duomenys'!$AS$5:$AS$135,'Visi duomenys'!$AQ$5:$AQ$135,$A16,'Visi duomenys'!$U$5:$U$135,$K$4)+SUMIFS('Visi duomenys'!$AV$5:$AV$135,'Visi duomenys'!$AT$5:$AT$135,$A16,'Visi duomenys'!$U$5:$U$135,$K$4)+SUMIFS('Visi duomenys'!$AY$5:$AY$135,'Visi duomenys'!$AW$5:$AW$135,$A16,'Visi duomenys'!$U$5:$U$135,$K$4)</f>
        <v>8.58</v>
      </c>
      <c r="L16" s="314">
        <f>SUMIFS('Visi duomenys'!$AP$5:$AP$135,'Visi duomenys'!$AN$5:$AN$135,$A16,'Visi duomenys'!$U$5:$U$135,$L$4)+SUMIFS('Visi duomenys'!$AS$5:$AS$135,'Visi duomenys'!$AQ$5:$AQ$135,$A16,'Visi duomenys'!$U$5:$U$135,$L$4)+SUMIFS('Visi duomenys'!$AV$5:$AV$135,'Visi duomenys'!$AT$5:$AT$135,$A16,'Visi duomenys'!$U$5:$U$135,$L$4)+SUMIFS('Visi duomenys'!$AY$5:$AY$135,'Visi duomenys'!$AW$5:$AW$135,$A16,'Visi duomenys'!$U$5:$U$135,$L$4)</f>
        <v>0</v>
      </c>
      <c r="M16" s="314">
        <f>SUMIFS('Visi duomenys'!$AP$5:$AP$135,'Visi duomenys'!$AN$5:$AN$135,$A16,'Visi duomenys'!$U$5:$U$135,$M$4)+SUMIFS('Visi duomenys'!$AS$5:$AS$135,'Visi duomenys'!$AQ$5:$AQ$135,$A16,'Visi duomenys'!$U$5:$U$135,$M$4)+SUMIFS('Visi duomenys'!$AV$5:$AV$135,'Visi duomenys'!$AT$5:$AT$135,$A16,'Visi duomenys'!$U$5:$U$135,$M$4)+SUMIFS('Visi duomenys'!$AY$5:$AY$135,'Visi duomenys'!$AW$5:$AW$135,$A16,'Visi duomenys'!$U$5:$U$135,$M$4)</f>
        <v>0</v>
      </c>
    </row>
    <row r="17" spans="1:13" ht="45" x14ac:dyDescent="0.25">
      <c r="A17" s="306" t="s">
        <v>143</v>
      </c>
      <c r="B17" s="306" t="s">
        <v>515</v>
      </c>
      <c r="C17" s="309">
        <f>SUMIFS('Visi duomenys'!$AP$5:$AP$135,'Visi duomenys'!$AN$5:$AN$135,$A17)+SUMIFS('Visi duomenys'!$AS$5:$AS$135,'Visi duomenys'!$AQ$5:$AQ$135,$A17)+SUMIFS('Visi duomenys'!$AV$5:$AV$135,'Visi duomenys'!$AT$5:$AT$135,$A17)+SUMIFS('Visi duomenys'!$AY$5:$AY$135,'Visi duomenys'!$AW$5:$AW$135,$A17)</f>
        <v>2</v>
      </c>
      <c r="D17" s="308">
        <v>0</v>
      </c>
      <c r="E17" s="308">
        <v>0</v>
      </c>
      <c r="F17" s="308">
        <v>0</v>
      </c>
      <c r="G17" s="314">
        <f>SUMIFS('Visi duomenys'!$AP$5:$AP$135,'Visi duomenys'!$AN$5:$AN$135,$A17,'Visi duomenys'!$U$5:$U$135,$G$4)+SUMIFS('Visi duomenys'!$AS$5:$AS$135,'Visi duomenys'!$AQ$5:$AQ$135,$A17,'Visi duomenys'!$U$5:$U$135,$G$4)+SUMIFS('Visi duomenys'!$AV$5:$AV$135,'Visi duomenys'!$AT$5:$AT$135,$A17,'Visi duomenys'!$U$5:$U$135,$G$4)+SUMIFS('Visi duomenys'!$AY$5:$AY$135,'Visi duomenys'!$AW$5:$AW$135,$A17,'Visi duomenys'!$U$5:$U$135,$G$4)</f>
        <v>0</v>
      </c>
      <c r="H17" s="314">
        <f>SUMIFS('Visi duomenys'!$AP$5:$AP$135,'Visi duomenys'!$AN$5:$AN$135,$A17,'Visi duomenys'!$U$5:$U$135,$H$4)+SUMIFS('Visi duomenys'!$AS$5:$AS$135,'Visi duomenys'!$AQ$5:$AQ$135,$A17,'Visi duomenys'!$U$5:$U$135,$H$4)+SUMIFS('Visi duomenys'!$AV$5:$AV$135,'Visi duomenys'!$AT$5:$AT$135,$A17,'Visi duomenys'!$U$5:$U$135,$H$4)+SUMIFS('Visi duomenys'!$AY$5:$AY$135,'Visi duomenys'!$AW$5:$AW$135,$A17,'Visi duomenys'!$U$5:$U$135,$H$4)</f>
        <v>1</v>
      </c>
      <c r="I17" s="314">
        <f>SUMIFS('Visi duomenys'!$AP$5:$AP$135,'Visi duomenys'!$AN$5:$AN$135,$A17,'Visi duomenys'!$U$5:$U$135,$I$4)+SUMIFS('Visi duomenys'!$AS$5:$AS$135,'Visi duomenys'!$AQ$5:$AQ$135,$A17,'Visi duomenys'!$U$5:$U$135,$I$4)+SUMIFS('Visi duomenys'!$AV$5:$AV$135,'Visi duomenys'!$AT$5:$AT$135,$A17,'Visi duomenys'!$U$5:$U$135,$I$4)+SUMIFS('Visi duomenys'!$AY$5:$AY$135,'Visi duomenys'!$AW$5:$AW$135,$A17,'Visi duomenys'!$U$5:$U$135,$I$4)</f>
        <v>0</v>
      </c>
      <c r="J17" s="314">
        <f>SUMIFS('Visi duomenys'!$AP$5:$AP$135,'Visi duomenys'!$AN$5:$AN$135,$A17,'Visi duomenys'!$U$5:$U$135,$J$4)+SUMIFS('Visi duomenys'!$AS$5:$AS$135,'Visi duomenys'!$AQ$5:$AQ$135,$A17,'Visi duomenys'!$U$5:$U$135,$J$4)+SUMIFS('Visi duomenys'!$AV$5:$AV$135,'Visi duomenys'!$AT$5:$AT$135,$A17,'Visi duomenys'!$U$5:$U$135,$J$4)+SUMIFS('Visi duomenys'!$AY$5:$AY$135,'Visi duomenys'!$AW$5:$AW$135,$A17,'Visi duomenys'!$U$5:$U$135,$J$4)</f>
        <v>0</v>
      </c>
      <c r="K17" s="314">
        <f>SUMIFS('Visi duomenys'!$AP$5:$AP$135,'Visi duomenys'!$AN$5:$AN$135,$A17,'Visi duomenys'!$U$5:$U$135,$K$4)+SUMIFS('Visi duomenys'!$AS$5:$AS$135,'Visi duomenys'!$AQ$5:$AQ$135,$A17,'Visi duomenys'!$U$5:$U$135,$K$4)+SUMIFS('Visi duomenys'!$AV$5:$AV$135,'Visi duomenys'!$AT$5:$AT$135,$A17,'Visi duomenys'!$U$5:$U$135,$K$4)+SUMIFS('Visi duomenys'!$AY$5:$AY$135,'Visi duomenys'!$AW$5:$AW$135,$A17,'Visi duomenys'!$U$5:$U$135,$K$4)</f>
        <v>1</v>
      </c>
      <c r="L17" s="314">
        <f>SUMIFS('Visi duomenys'!$AP$5:$AP$135,'Visi duomenys'!$AN$5:$AN$135,$A17,'Visi duomenys'!$U$5:$U$135,$L$4)+SUMIFS('Visi duomenys'!$AS$5:$AS$135,'Visi duomenys'!$AQ$5:$AQ$135,$A17,'Visi duomenys'!$U$5:$U$135,$L$4)+SUMIFS('Visi duomenys'!$AV$5:$AV$135,'Visi duomenys'!$AT$5:$AT$135,$A17,'Visi duomenys'!$U$5:$U$135,$L$4)+SUMIFS('Visi duomenys'!$AY$5:$AY$135,'Visi duomenys'!$AW$5:$AW$135,$A17,'Visi duomenys'!$U$5:$U$135,$L$4)</f>
        <v>0</v>
      </c>
      <c r="M17" s="314">
        <f>SUMIFS('Visi duomenys'!$AP$5:$AP$135,'Visi duomenys'!$AN$5:$AN$135,$A17,'Visi duomenys'!$U$5:$U$135,$M$4)+SUMIFS('Visi duomenys'!$AS$5:$AS$135,'Visi duomenys'!$AQ$5:$AQ$135,$A17,'Visi duomenys'!$U$5:$U$135,$M$4)+SUMIFS('Visi duomenys'!$AV$5:$AV$135,'Visi duomenys'!$AT$5:$AT$135,$A17,'Visi duomenys'!$U$5:$U$135,$M$4)+SUMIFS('Visi duomenys'!$AY$5:$AY$135,'Visi duomenys'!$AW$5:$AW$135,$A17,'Visi duomenys'!$U$5:$U$135,$M$4)</f>
        <v>0</v>
      </c>
    </row>
    <row r="18" spans="1:13" ht="30" x14ac:dyDescent="0.25">
      <c r="A18" s="306" t="s">
        <v>144</v>
      </c>
      <c r="B18" s="306" t="s">
        <v>516</v>
      </c>
      <c r="C18" s="309">
        <f>SUMIFS('Visi duomenys'!$AP$5:$AP$135,'Visi duomenys'!$AN$5:$AN$135,$A18)+SUMIFS('Visi duomenys'!$AS$5:$AS$135,'Visi duomenys'!$AQ$5:$AQ$135,$A18)+SUMIFS('Visi duomenys'!$AV$5:$AV$135,'Visi duomenys'!$AT$5:$AT$135,$A18)+SUMIFS('Visi duomenys'!$AY$5:$AY$135,'Visi duomenys'!$AW$5:$AW$135,$A18)</f>
        <v>8</v>
      </c>
      <c r="D18" s="308">
        <v>0</v>
      </c>
      <c r="E18" s="308">
        <v>0</v>
      </c>
      <c r="F18" s="308">
        <v>0</v>
      </c>
      <c r="G18" s="314">
        <f>SUMIFS('Visi duomenys'!$AP$5:$AP$135,'Visi duomenys'!$AN$5:$AN$135,$A18,'Visi duomenys'!$U$5:$U$135,$G$4)+SUMIFS('Visi duomenys'!$AS$5:$AS$135,'Visi duomenys'!$AQ$5:$AQ$135,$A18,'Visi duomenys'!$U$5:$U$135,$G$4)+SUMIFS('Visi duomenys'!$AV$5:$AV$135,'Visi duomenys'!$AT$5:$AT$135,$A18,'Visi duomenys'!$U$5:$U$135,$G$4)+SUMIFS('Visi duomenys'!$AY$5:$AY$135,'Visi duomenys'!$AW$5:$AW$135,$A18,'Visi duomenys'!$U$5:$U$135,$G$4)</f>
        <v>0</v>
      </c>
      <c r="H18" s="314">
        <f>SUMIFS('Visi duomenys'!$AP$5:$AP$135,'Visi duomenys'!$AN$5:$AN$135,$A18,'Visi duomenys'!$U$5:$U$135,$H$4)+SUMIFS('Visi duomenys'!$AS$5:$AS$135,'Visi duomenys'!$AQ$5:$AQ$135,$A18,'Visi duomenys'!$U$5:$U$135,$H$4)+SUMIFS('Visi duomenys'!$AV$5:$AV$135,'Visi duomenys'!$AT$5:$AT$135,$A18,'Visi duomenys'!$U$5:$U$135,$H$4)+SUMIFS('Visi duomenys'!$AY$5:$AY$135,'Visi duomenys'!$AW$5:$AW$135,$A18,'Visi duomenys'!$U$5:$U$135,$H$4)</f>
        <v>5</v>
      </c>
      <c r="I18" s="314">
        <f>SUMIFS('Visi duomenys'!$AP$5:$AP$135,'Visi duomenys'!$AN$5:$AN$135,$A18,'Visi duomenys'!$U$5:$U$135,$I$4)+SUMIFS('Visi duomenys'!$AS$5:$AS$135,'Visi duomenys'!$AQ$5:$AQ$135,$A18,'Visi duomenys'!$U$5:$U$135,$I$4)+SUMIFS('Visi duomenys'!$AV$5:$AV$135,'Visi duomenys'!$AT$5:$AT$135,$A18,'Visi duomenys'!$U$5:$U$135,$I$4)+SUMIFS('Visi duomenys'!$AY$5:$AY$135,'Visi duomenys'!$AW$5:$AW$135,$A18,'Visi duomenys'!$U$5:$U$135,$I$4)</f>
        <v>0</v>
      </c>
      <c r="J18" s="314">
        <f>SUMIFS('Visi duomenys'!$AP$5:$AP$135,'Visi duomenys'!$AN$5:$AN$135,$A18,'Visi duomenys'!$U$5:$U$135,$J$4)+SUMIFS('Visi duomenys'!$AS$5:$AS$135,'Visi duomenys'!$AQ$5:$AQ$135,$A18,'Visi duomenys'!$U$5:$U$135,$J$4)+SUMIFS('Visi duomenys'!$AV$5:$AV$135,'Visi duomenys'!$AT$5:$AT$135,$A18,'Visi duomenys'!$U$5:$U$135,$J$4)+SUMIFS('Visi duomenys'!$AY$5:$AY$135,'Visi duomenys'!$AW$5:$AW$135,$A18,'Visi duomenys'!$U$5:$U$135,$J$4)</f>
        <v>0</v>
      </c>
      <c r="K18" s="314">
        <f>SUMIFS('Visi duomenys'!$AP$5:$AP$135,'Visi duomenys'!$AN$5:$AN$135,$A18,'Visi duomenys'!$U$5:$U$135,$K$4)+SUMIFS('Visi duomenys'!$AS$5:$AS$135,'Visi duomenys'!$AQ$5:$AQ$135,$A18,'Visi duomenys'!$U$5:$U$135,$K$4)+SUMIFS('Visi duomenys'!$AV$5:$AV$135,'Visi duomenys'!$AT$5:$AT$135,$A18,'Visi duomenys'!$U$5:$U$135,$K$4)+SUMIFS('Visi duomenys'!$AY$5:$AY$135,'Visi duomenys'!$AW$5:$AW$135,$A18,'Visi duomenys'!$U$5:$U$135,$K$4)</f>
        <v>3</v>
      </c>
      <c r="L18" s="314">
        <f>SUMIFS('Visi duomenys'!$AP$5:$AP$135,'Visi duomenys'!$AN$5:$AN$135,$A18,'Visi duomenys'!$U$5:$U$135,$L$4)+SUMIFS('Visi duomenys'!$AS$5:$AS$135,'Visi duomenys'!$AQ$5:$AQ$135,$A18,'Visi duomenys'!$U$5:$U$135,$L$4)+SUMIFS('Visi duomenys'!$AV$5:$AV$135,'Visi duomenys'!$AT$5:$AT$135,$A18,'Visi duomenys'!$U$5:$U$135,$L$4)+SUMIFS('Visi duomenys'!$AY$5:$AY$135,'Visi duomenys'!$AW$5:$AW$135,$A18,'Visi duomenys'!$U$5:$U$135,$L$4)</f>
        <v>0</v>
      </c>
      <c r="M18" s="314">
        <f>SUMIFS('Visi duomenys'!$AP$5:$AP$135,'Visi duomenys'!$AN$5:$AN$135,$A18,'Visi duomenys'!$U$5:$U$135,$M$4)+SUMIFS('Visi duomenys'!$AS$5:$AS$135,'Visi duomenys'!$AQ$5:$AQ$135,$A18,'Visi duomenys'!$U$5:$U$135,$M$4)+SUMIFS('Visi duomenys'!$AV$5:$AV$135,'Visi duomenys'!$AT$5:$AT$135,$A18,'Visi duomenys'!$U$5:$U$135,$M$4)+SUMIFS('Visi duomenys'!$AY$5:$AY$135,'Visi duomenys'!$AW$5:$AW$135,$A18,'Visi duomenys'!$U$5:$U$135,$M$4)</f>
        <v>0</v>
      </c>
    </row>
    <row r="19" spans="1:13" x14ac:dyDescent="0.25">
      <c r="A19" s="306" t="s">
        <v>496</v>
      </c>
      <c r="B19" s="306" t="s">
        <v>517</v>
      </c>
      <c r="C19" s="309">
        <f>SUMIFS('Visi duomenys'!$AP$5:$AP$135,'Visi duomenys'!$AN$5:$AN$135,$A19)+SUMIFS('Visi duomenys'!$AS$5:$AS$135,'Visi duomenys'!$AQ$5:$AQ$135,$A19)+SUMIFS('Visi duomenys'!$AV$5:$AV$135,'Visi duomenys'!$AT$5:$AT$135,$A19)+SUMIFS('Visi duomenys'!$AY$5:$AY$135,'Visi duomenys'!$AW$5:$AW$135,$A19)</f>
        <v>2</v>
      </c>
      <c r="D19" s="308">
        <v>0</v>
      </c>
      <c r="E19" s="308">
        <v>0</v>
      </c>
      <c r="F19" s="308">
        <v>0</v>
      </c>
      <c r="G19" s="314">
        <f>SUMIFS('Visi duomenys'!$AP$5:$AP$135,'Visi duomenys'!$AN$5:$AN$135,$A19,'Visi duomenys'!$U$5:$U$135,$G$4)+SUMIFS('Visi duomenys'!$AS$5:$AS$135,'Visi duomenys'!$AQ$5:$AQ$135,$A19,'Visi duomenys'!$U$5:$U$135,$G$4)+SUMIFS('Visi duomenys'!$AV$5:$AV$135,'Visi duomenys'!$AT$5:$AT$135,$A19,'Visi duomenys'!$U$5:$U$135,$G$4)+SUMIFS('Visi duomenys'!$AY$5:$AY$135,'Visi duomenys'!$AW$5:$AW$135,$A19,'Visi duomenys'!$U$5:$U$135,$G$4)</f>
        <v>0</v>
      </c>
      <c r="H19" s="314">
        <f>SUMIFS('Visi duomenys'!$AP$5:$AP$135,'Visi duomenys'!$AN$5:$AN$135,$A19,'Visi duomenys'!$U$5:$U$135,$H$4)+SUMIFS('Visi duomenys'!$AS$5:$AS$135,'Visi duomenys'!$AQ$5:$AQ$135,$A19,'Visi duomenys'!$U$5:$U$135,$H$4)+SUMIFS('Visi duomenys'!$AV$5:$AV$135,'Visi duomenys'!$AT$5:$AT$135,$A19,'Visi duomenys'!$U$5:$U$135,$H$4)+SUMIFS('Visi duomenys'!$AY$5:$AY$135,'Visi duomenys'!$AW$5:$AW$135,$A19,'Visi duomenys'!$U$5:$U$135,$H$4)</f>
        <v>0</v>
      </c>
      <c r="I19" s="314">
        <f>SUMIFS('Visi duomenys'!$AP$5:$AP$135,'Visi duomenys'!$AN$5:$AN$135,$A19,'Visi duomenys'!$U$5:$U$135,$I$4)+SUMIFS('Visi duomenys'!$AS$5:$AS$135,'Visi duomenys'!$AQ$5:$AQ$135,$A19,'Visi duomenys'!$U$5:$U$135,$I$4)+SUMIFS('Visi duomenys'!$AV$5:$AV$135,'Visi duomenys'!$AT$5:$AT$135,$A19,'Visi duomenys'!$U$5:$U$135,$I$4)+SUMIFS('Visi duomenys'!$AY$5:$AY$135,'Visi duomenys'!$AW$5:$AW$135,$A19,'Visi duomenys'!$U$5:$U$135,$I$4)</f>
        <v>0</v>
      </c>
      <c r="J19" s="314">
        <f>SUMIFS('Visi duomenys'!$AP$5:$AP$135,'Visi duomenys'!$AN$5:$AN$135,$A19,'Visi duomenys'!$U$5:$U$135,$J$4)+SUMIFS('Visi duomenys'!$AS$5:$AS$135,'Visi duomenys'!$AQ$5:$AQ$135,$A19,'Visi duomenys'!$U$5:$U$135,$J$4)+SUMIFS('Visi duomenys'!$AV$5:$AV$135,'Visi duomenys'!$AT$5:$AT$135,$A19,'Visi duomenys'!$U$5:$U$135,$J$4)+SUMIFS('Visi duomenys'!$AY$5:$AY$135,'Visi duomenys'!$AW$5:$AW$135,$A19,'Visi duomenys'!$U$5:$U$135,$J$4)</f>
        <v>0</v>
      </c>
      <c r="K19" s="314">
        <f>SUMIFS('Visi duomenys'!$AP$5:$AP$135,'Visi duomenys'!$AN$5:$AN$135,$A19,'Visi duomenys'!$U$5:$U$135,$K$4)+SUMIFS('Visi duomenys'!$AS$5:$AS$135,'Visi duomenys'!$AQ$5:$AQ$135,$A19,'Visi duomenys'!$U$5:$U$135,$K$4)+SUMIFS('Visi duomenys'!$AV$5:$AV$135,'Visi duomenys'!$AT$5:$AT$135,$A19,'Visi duomenys'!$U$5:$U$135,$K$4)+SUMIFS('Visi duomenys'!$AY$5:$AY$135,'Visi duomenys'!$AW$5:$AW$135,$A19,'Visi duomenys'!$U$5:$U$135,$K$4)</f>
        <v>2</v>
      </c>
      <c r="L19" s="314">
        <f>SUMIFS('Visi duomenys'!$AP$5:$AP$135,'Visi duomenys'!$AN$5:$AN$135,$A19,'Visi duomenys'!$U$5:$U$135,$L$4)+SUMIFS('Visi duomenys'!$AS$5:$AS$135,'Visi duomenys'!$AQ$5:$AQ$135,$A19,'Visi duomenys'!$U$5:$U$135,$L$4)+SUMIFS('Visi duomenys'!$AV$5:$AV$135,'Visi duomenys'!$AT$5:$AT$135,$A19,'Visi duomenys'!$U$5:$U$135,$L$4)+SUMIFS('Visi duomenys'!$AY$5:$AY$135,'Visi duomenys'!$AW$5:$AW$135,$A19,'Visi duomenys'!$U$5:$U$135,$L$4)</f>
        <v>0</v>
      </c>
      <c r="M19" s="314">
        <f>SUMIFS('Visi duomenys'!$AP$5:$AP$135,'Visi duomenys'!$AN$5:$AN$135,$A19,'Visi duomenys'!$U$5:$U$135,$M$4)+SUMIFS('Visi duomenys'!$AS$5:$AS$135,'Visi duomenys'!$AQ$5:$AQ$135,$A19,'Visi duomenys'!$U$5:$U$135,$M$4)+SUMIFS('Visi duomenys'!$AV$5:$AV$135,'Visi duomenys'!$AT$5:$AT$135,$A19,'Visi duomenys'!$U$5:$U$135,$M$4)+SUMIFS('Visi duomenys'!$AY$5:$AY$135,'Visi duomenys'!$AW$5:$AW$135,$A19,'Visi duomenys'!$U$5:$U$135,$M$4)</f>
        <v>0</v>
      </c>
    </row>
    <row r="20" spans="1:13" ht="30" x14ac:dyDescent="0.25">
      <c r="A20" s="306" t="s">
        <v>162</v>
      </c>
      <c r="B20" s="306" t="s">
        <v>111</v>
      </c>
      <c r="C20" s="309">
        <f>SUMIFS('Visi duomenys'!$AP$5:$AP$135,'Visi duomenys'!$AN$5:$AN$135,$A20)+SUMIFS('Visi duomenys'!$AS$5:$AS$135,'Visi duomenys'!$AQ$5:$AQ$135,$A20)+SUMIFS('Visi duomenys'!$AV$5:$AV$135,'Visi duomenys'!$AT$5:$AT$135,$A20)+SUMIFS('Visi duomenys'!$AY$5:$AY$135,'Visi duomenys'!$AW$5:$AW$135,$A20)</f>
        <v>2</v>
      </c>
      <c r="D20" s="308">
        <v>0</v>
      </c>
      <c r="E20" s="308">
        <v>0</v>
      </c>
      <c r="F20" s="308">
        <v>0</v>
      </c>
      <c r="G20" s="314">
        <f>SUMIFS('Visi duomenys'!$AP$5:$AP$135,'Visi duomenys'!$AN$5:$AN$135,$A20,'Visi duomenys'!$U$5:$U$135,$G$4)+SUMIFS('Visi duomenys'!$AS$5:$AS$135,'Visi duomenys'!$AQ$5:$AQ$135,$A20,'Visi duomenys'!$U$5:$U$135,$G$4)+SUMIFS('Visi duomenys'!$AV$5:$AV$135,'Visi duomenys'!$AT$5:$AT$135,$A20,'Visi duomenys'!$U$5:$U$135,$G$4)+SUMIFS('Visi duomenys'!$AY$5:$AY$135,'Visi duomenys'!$AW$5:$AW$135,$A20,'Visi duomenys'!$U$5:$U$135,$G$4)</f>
        <v>0</v>
      </c>
      <c r="H20" s="314">
        <f>SUMIFS('Visi duomenys'!$AP$5:$AP$135,'Visi duomenys'!$AN$5:$AN$135,$A20,'Visi duomenys'!$U$5:$U$135,$H$4)+SUMIFS('Visi duomenys'!$AS$5:$AS$135,'Visi duomenys'!$AQ$5:$AQ$135,$A20,'Visi duomenys'!$U$5:$U$135,$H$4)+SUMIFS('Visi duomenys'!$AV$5:$AV$135,'Visi duomenys'!$AT$5:$AT$135,$A20,'Visi duomenys'!$U$5:$U$135,$H$4)+SUMIFS('Visi duomenys'!$AY$5:$AY$135,'Visi duomenys'!$AW$5:$AW$135,$A20,'Visi duomenys'!$U$5:$U$135,$H$4)</f>
        <v>1</v>
      </c>
      <c r="I20" s="314">
        <f>SUMIFS('Visi duomenys'!$AP$5:$AP$135,'Visi duomenys'!$AN$5:$AN$135,$A20,'Visi duomenys'!$U$5:$U$135,$I$4)+SUMIFS('Visi duomenys'!$AS$5:$AS$135,'Visi duomenys'!$AQ$5:$AQ$135,$A20,'Visi duomenys'!$U$5:$U$135,$I$4)+SUMIFS('Visi duomenys'!$AV$5:$AV$135,'Visi duomenys'!$AT$5:$AT$135,$A20,'Visi duomenys'!$U$5:$U$135,$I$4)+SUMIFS('Visi duomenys'!$AY$5:$AY$135,'Visi duomenys'!$AW$5:$AW$135,$A20,'Visi duomenys'!$U$5:$U$135,$I$4)</f>
        <v>1</v>
      </c>
      <c r="J20" s="314">
        <f>SUMIFS('Visi duomenys'!$AP$5:$AP$135,'Visi duomenys'!$AN$5:$AN$135,$A20,'Visi duomenys'!$U$5:$U$135,$J$4)+SUMIFS('Visi duomenys'!$AS$5:$AS$135,'Visi duomenys'!$AQ$5:$AQ$135,$A20,'Visi duomenys'!$U$5:$U$135,$J$4)+SUMIFS('Visi duomenys'!$AV$5:$AV$135,'Visi duomenys'!$AT$5:$AT$135,$A20,'Visi duomenys'!$U$5:$U$135,$J$4)+SUMIFS('Visi duomenys'!$AY$5:$AY$135,'Visi duomenys'!$AW$5:$AW$135,$A20,'Visi duomenys'!$U$5:$U$135,$J$4)</f>
        <v>0</v>
      </c>
      <c r="K20" s="314">
        <f>SUMIFS('Visi duomenys'!$AP$5:$AP$135,'Visi duomenys'!$AN$5:$AN$135,$A20,'Visi duomenys'!$U$5:$U$135,$K$4)+SUMIFS('Visi duomenys'!$AS$5:$AS$135,'Visi duomenys'!$AQ$5:$AQ$135,$A20,'Visi duomenys'!$U$5:$U$135,$K$4)+SUMIFS('Visi duomenys'!$AV$5:$AV$135,'Visi duomenys'!$AT$5:$AT$135,$A20,'Visi duomenys'!$U$5:$U$135,$K$4)+SUMIFS('Visi duomenys'!$AY$5:$AY$135,'Visi duomenys'!$AW$5:$AW$135,$A20,'Visi duomenys'!$U$5:$U$135,$K$4)</f>
        <v>0</v>
      </c>
      <c r="L20" s="314">
        <f>SUMIFS('Visi duomenys'!$AP$5:$AP$135,'Visi duomenys'!$AN$5:$AN$135,$A20,'Visi duomenys'!$U$5:$U$135,$L$4)+SUMIFS('Visi duomenys'!$AS$5:$AS$135,'Visi duomenys'!$AQ$5:$AQ$135,$A20,'Visi duomenys'!$U$5:$U$135,$L$4)+SUMIFS('Visi duomenys'!$AV$5:$AV$135,'Visi duomenys'!$AT$5:$AT$135,$A20,'Visi duomenys'!$U$5:$U$135,$L$4)+SUMIFS('Visi duomenys'!$AY$5:$AY$135,'Visi duomenys'!$AW$5:$AW$135,$A20,'Visi duomenys'!$U$5:$U$135,$L$4)</f>
        <v>0</v>
      </c>
      <c r="M20" s="314">
        <f>SUMIFS('Visi duomenys'!$AP$5:$AP$135,'Visi duomenys'!$AN$5:$AN$135,$A20,'Visi duomenys'!$U$5:$U$135,$M$4)+SUMIFS('Visi duomenys'!$AS$5:$AS$135,'Visi duomenys'!$AQ$5:$AQ$135,$A20,'Visi duomenys'!$U$5:$U$135,$M$4)+SUMIFS('Visi duomenys'!$AV$5:$AV$135,'Visi duomenys'!$AT$5:$AT$135,$A20,'Visi duomenys'!$U$5:$U$135,$M$4)+SUMIFS('Visi duomenys'!$AY$5:$AY$135,'Visi duomenys'!$AW$5:$AW$135,$A20,'Visi duomenys'!$U$5:$U$135,$M$4)</f>
        <v>0</v>
      </c>
    </row>
    <row r="21" spans="1:13" x14ac:dyDescent="0.25">
      <c r="A21" s="306" t="s">
        <v>458</v>
      </c>
      <c r="B21" s="306" t="s">
        <v>459</v>
      </c>
      <c r="C21" s="309">
        <f>SUMIFS('Visi duomenys'!$AP$5:$AP$135,'Visi duomenys'!$AN$5:$AN$135,$A21)+SUMIFS('Visi duomenys'!$AS$5:$AS$135,'Visi duomenys'!$AQ$5:$AQ$135,$A21)+SUMIFS('Visi duomenys'!$AV$5:$AV$135,'Visi duomenys'!$AT$5:$AT$135,$A21)+SUMIFS('Visi duomenys'!$AY$5:$AY$135,'Visi duomenys'!$AW$5:$AW$135,$A21)</f>
        <v>1</v>
      </c>
      <c r="D21" s="308">
        <v>0</v>
      </c>
      <c r="E21" s="308">
        <v>0</v>
      </c>
      <c r="F21" s="308">
        <v>0</v>
      </c>
      <c r="G21" s="314">
        <f>SUMIFS('Visi duomenys'!$AP$5:$AP$135,'Visi duomenys'!$AN$5:$AN$135,$A21,'Visi duomenys'!$U$5:$U$135,$G$4)+SUMIFS('Visi duomenys'!$AS$5:$AS$135,'Visi duomenys'!$AQ$5:$AQ$135,$A21,'Visi duomenys'!$U$5:$U$135,$G$4)+SUMIFS('Visi duomenys'!$AV$5:$AV$135,'Visi duomenys'!$AT$5:$AT$135,$A21,'Visi duomenys'!$U$5:$U$135,$G$4)+SUMIFS('Visi duomenys'!$AY$5:$AY$135,'Visi duomenys'!$AW$5:$AW$135,$A21,'Visi duomenys'!$U$5:$U$135,$G$4)</f>
        <v>1</v>
      </c>
      <c r="H21" s="314">
        <f>SUMIFS('Visi duomenys'!$AP$5:$AP$135,'Visi duomenys'!$AN$5:$AN$135,$A21,'Visi duomenys'!$U$5:$U$135,$H$4)+SUMIFS('Visi duomenys'!$AS$5:$AS$135,'Visi duomenys'!$AQ$5:$AQ$135,$A21,'Visi duomenys'!$U$5:$U$135,$H$4)+SUMIFS('Visi duomenys'!$AV$5:$AV$135,'Visi duomenys'!$AT$5:$AT$135,$A21,'Visi duomenys'!$U$5:$U$135,$H$4)+SUMIFS('Visi duomenys'!$AY$5:$AY$135,'Visi duomenys'!$AW$5:$AW$135,$A21,'Visi duomenys'!$U$5:$U$135,$H$4)</f>
        <v>0</v>
      </c>
      <c r="I21" s="314">
        <f>SUMIFS('Visi duomenys'!$AP$5:$AP$135,'Visi duomenys'!$AN$5:$AN$135,$A21,'Visi duomenys'!$U$5:$U$135,$I$4)+SUMIFS('Visi duomenys'!$AS$5:$AS$135,'Visi duomenys'!$AQ$5:$AQ$135,$A21,'Visi duomenys'!$U$5:$U$135,$I$4)+SUMIFS('Visi duomenys'!$AV$5:$AV$135,'Visi duomenys'!$AT$5:$AT$135,$A21,'Visi duomenys'!$U$5:$U$135,$I$4)+SUMIFS('Visi duomenys'!$AY$5:$AY$135,'Visi duomenys'!$AW$5:$AW$135,$A21,'Visi duomenys'!$U$5:$U$135,$I$4)</f>
        <v>0</v>
      </c>
      <c r="J21" s="314">
        <f>SUMIFS('Visi duomenys'!$AP$5:$AP$135,'Visi duomenys'!$AN$5:$AN$135,$A21,'Visi duomenys'!$U$5:$U$135,$J$4)+SUMIFS('Visi duomenys'!$AS$5:$AS$135,'Visi duomenys'!$AQ$5:$AQ$135,$A21,'Visi duomenys'!$U$5:$U$135,$J$4)+SUMIFS('Visi duomenys'!$AV$5:$AV$135,'Visi duomenys'!$AT$5:$AT$135,$A21,'Visi duomenys'!$U$5:$U$135,$J$4)+SUMIFS('Visi duomenys'!$AY$5:$AY$135,'Visi duomenys'!$AW$5:$AW$135,$A21,'Visi duomenys'!$U$5:$U$135,$J$4)</f>
        <v>0</v>
      </c>
      <c r="K21" s="314">
        <f>SUMIFS('Visi duomenys'!$AP$5:$AP$135,'Visi duomenys'!$AN$5:$AN$135,$A21,'Visi duomenys'!$U$5:$U$135,$K$4)+SUMIFS('Visi duomenys'!$AS$5:$AS$135,'Visi duomenys'!$AQ$5:$AQ$135,$A21,'Visi duomenys'!$U$5:$U$135,$K$4)+SUMIFS('Visi duomenys'!$AV$5:$AV$135,'Visi duomenys'!$AT$5:$AT$135,$A21,'Visi duomenys'!$U$5:$U$135,$K$4)+SUMIFS('Visi duomenys'!$AY$5:$AY$135,'Visi duomenys'!$AW$5:$AW$135,$A21,'Visi duomenys'!$U$5:$U$135,$K$4)</f>
        <v>0</v>
      </c>
      <c r="L21" s="314">
        <f>SUMIFS('Visi duomenys'!$AP$5:$AP$135,'Visi duomenys'!$AN$5:$AN$135,$A21,'Visi duomenys'!$U$5:$U$135,$L$4)+SUMIFS('Visi duomenys'!$AS$5:$AS$135,'Visi duomenys'!$AQ$5:$AQ$135,$A21,'Visi duomenys'!$U$5:$U$135,$L$4)+SUMIFS('Visi duomenys'!$AV$5:$AV$135,'Visi duomenys'!$AT$5:$AT$135,$A21,'Visi duomenys'!$U$5:$U$135,$L$4)+SUMIFS('Visi duomenys'!$AY$5:$AY$135,'Visi duomenys'!$AW$5:$AW$135,$A21,'Visi duomenys'!$U$5:$U$135,$L$4)</f>
        <v>0</v>
      </c>
      <c r="M21" s="314">
        <f>SUMIFS('Visi duomenys'!$AP$5:$AP$135,'Visi duomenys'!$AN$5:$AN$135,$A21,'Visi duomenys'!$U$5:$U$135,$M$4)+SUMIFS('Visi duomenys'!$AS$5:$AS$135,'Visi duomenys'!$AQ$5:$AQ$135,$A21,'Visi duomenys'!$U$5:$U$135,$M$4)+SUMIFS('Visi duomenys'!$AV$5:$AV$135,'Visi duomenys'!$AT$5:$AT$135,$A21,'Visi duomenys'!$U$5:$U$135,$M$4)+SUMIFS('Visi duomenys'!$AY$5:$AY$135,'Visi duomenys'!$AW$5:$AW$135,$A21,'Visi duomenys'!$U$5:$U$135,$M$4)</f>
        <v>0</v>
      </c>
    </row>
    <row r="22" spans="1:13" x14ac:dyDescent="0.25">
      <c r="A22" s="306" t="s">
        <v>146</v>
      </c>
      <c r="B22" s="306" t="s">
        <v>147</v>
      </c>
      <c r="C22" s="309">
        <f>SUMIFS('Visi duomenys'!$AP$5:$AP$135,'Visi duomenys'!$AN$5:$AN$135,$A22)+SUMIFS('Visi duomenys'!$AS$5:$AS$135,'Visi duomenys'!$AQ$5:$AQ$135,$A22)+SUMIFS('Visi duomenys'!$AV$5:$AV$135,'Visi duomenys'!$AT$5:$AT$135,$A22)+SUMIFS('Visi duomenys'!$AY$5:$AY$135,'Visi duomenys'!$AW$5:$AW$135,$A22)</f>
        <v>0.51</v>
      </c>
      <c r="D22" s="308">
        <v>0</v>
      </c>
      <c r="E22" s="308">
        <v>0</v>
      </c>
      <c r="F22" s="308">
        <v>0</v>
      </c>
      <c r="G22" s="314">
        <f>SUMIFS('Visi duomenys'!$AP$5:$AP$135,'Visi duomenys'!$AN$5:$AN$135,$A22,'Visi duomenys'!$U$5:$U$135,$G$4)+SUMIFS('Visi duomenys'!$AS$5:$AS$135,'Visi duomenys'!$AQ$5:$AQ$135,$A22,'Visi duomenys'!$U$5:$U$135,$G$4)+SUMIFS('Visi duomenys'!$AV$5:$AV$135,'Visi duomenys'!$AT$5:$AT$135,$A22,'Visi duomenys'!$U$5:$U$135,$G$4)+SUMIFS('Visi duomenys'!$AY$5:$AY$135,'Visi duomenys'!$AW$5:$AW$135,$A22,'Visi duomenys'!$U$5:$U$135,$G$4)</f>
        <v>0</v>
      </c>
      <c r="H22" s="314">
        <f>SUMIFS('Visi duomenys'!$AP$5:$AP$135,'Visi duomenys'!$AN$5:$AN$135,$A22,'Visi duomenys'!$U$5:$U$135,$H$4)+SUMIFS('Visi duomenys'!$AS$5:$AS$135,'Visi duomenys'!$AQ$5:$AQ$135,$A22,'Visi duomenys'!$U$5:$U$135,$H$4)+SUMIFS('Visi duomenys'!$AV$5:$AV$135,'Visi duomenys'!$AT$5:$AT$135,$A22,'Visi duomenys'!$U$5:$U$135,$H$4)+SUMIFS('Visi duomenys'!$AY$5:$AY$135,'Visi duomenys'!$AW$5:$AW$135,$A22,'Visi duomenys'!$U$5:$U$135,$H$4)</f>
        <v>0.51</v>
      </c>
      <c r="I22" s="314">
        <f>SUMIFS('Visi duomenys'!$AP$5:$AP$135,'Visi duomenys'!$AN$5:$AN$135,$A22,'Visi duomenys'!$U$5:$U$135,$I$4)+SUMIFS('Visi duomenys'!$AS$5:$AS$135,'Visi duomenys'!$AQ$5:$AQ$135,$A22,'Visi duomenys'!$U$5:$U$135,$I$4)+SUMIFS('Visi duomenys'!$AV$5:$AV$135,'Visi duomenys'!$AT$5:$AT$135,$A22,'Visi duomenys'!$U$5:$U$135,$I$4)+SUMIFS('Visi duomenys'!$AY$5:$AY$135,'Visi duomenys'!$AW$5:$AW$135,$A22,'Visi duomenys'!$U$5:$U$135,$I$4)</f>
        <v>0</v>
      </c>
      <c r="J22" s="314">
        <f>SUMIFS('Visi duomenys'!$AP$5:$AP$135,'Visi duomenys'!$AN$5:$AN$135,$A22,'Visi duomenys'!$U$5:$U$135,$J$4)+SUMIFS('Visi duomenys'!$AS$5:$AS$135,'Visi duomenys'!$AQ$5:$AQ$135,$A22,'Visi duomenys'!$U$5:$U$135,$J$4)+SUMIFS('Visi duomenys'!$AV$5:$AV$135,'Visi duomenys'!$AT$5:$AT$135,$A22,'Visi duomenys'!$U$5:$U$135,$J$4)+SUMIFS('Visi duomenys'!$AY$5:$AY$135,'Visi duomenys'!$AW$5:$AW$135,$A22,'Visi duomenys'!$U$5:$U$135,$J$4)</f>
        <v>0</v>
      </c>
      <c r="K22" s="314">
        <f>SUMIFS('Visi duomenys'!$AP$5:$AP$135,'Visi duomenys'!$AN$5:$AN$135,$A22,'Visi duomenys'!$U$5:$U$135,$K$4)+SUMIFS('Visi duomenys'!$AS$5:$AS$135,'Visi duomenys'!$AQ$5:$AQ$135,$A22,'Visi duomenys'!$U$5:$U$135,$K$4)+SUMIFS('Visi duomenys'!$AV$5:$AV$135,'Visi duomenys'!$AT$5:$AT$135,$A22,'Visi duomenys'!$U$5:$U$135,$K$4)+SUMIFS('Visi duomenys'!$AY$5:$AY$135,'Visi duomenys'!$AW$5:$AW$135,$A22,'Visi duomenys'!$U$5:$U$135,$K$4)</f>
        <v>0</v>
      </c>
      <c r="L22" s="314">
        <f>SUMIFS('Visi duomenys'!$AP$5:$AP$135,'Visi duomenys'!$AN$5:$AN$135,$A22,'Visi duomenys'!$U$5:$U$135,$L$4)+SUMIFS('Visi duomenys'!$AS$5:$AS$135,'Visi duomenys'!$AQ$5:$AQ$135,$A22,'Visi duomenys'!$U$5:$U$135,$L$4)+SUMIFS('Visi duomenys'!$AV$5:$AV$135,'Visi duomenys'!$AT$5:$AT$135,$A22,'Visi duomenys'!$U$5:$U$135,$L$4)+SUMIFS('Visi duomenys'!$AY$5:$AY$135,'Visi duomenys'!$AW$5:$AW$135,$A22,'Visi duomenys'!$U$5:$U$135,$L$4)</f>
        <v>0</v>
      </c>
      <c r="M22" s="314">
        <f>SUMIFS('Visi duomenys'!$AP$5:$AP$135,'Visi duomenys'!$AN$5:$AN$135,$A22,'Visi duomenys'!$U$5:$U$135,$M$4)+SUMIFS('Visi duomenys'!$AS$5:$AS$135,'Visi duomenys'!$AQ$5:$AQ$135,$A22,'Visi duomenys'!$U$5:$U$135,$M$4)+SUMIFS('Visi duomenys'!$AV$5:$AV$135,'Visi duomenys'!$AT$5:$AT$135,$A22,'Visi duomenys'!$U$5:$U$135,$M$4)+SUMIFS('Visi duomenys'!$AY$5:$AY$135,'Visi duomenys'!$AW$5:$AW$135,$A22,'Visi duomenys'!$U$5:$U$135,$M$4)</f>
        <v>0</v>
      </c>
    </row>
    <row r="23" spans="1:13" ht="60" x14ac:dyDescent="0.25">
      <c r="A23" s="306" t="s">
        <v>948</v>
      </c>
      <c r="B23" s="306" t="s">
        <v>949</v>
      </c>
      <c r="C23" s="309">
        <f>SUMIFS('Visi duomenys'!$AP$5:$AP$135,'Visi duomenys'!$AN$5:$AN$135,$A23)+SUMIFS('Visi duomenys'!$AS$5:$AS$135,'Visi duomenys'!$AQ$5:$AQ$135,$A23)+SUMIFS('Visi duomenys'!$AV$5:$AV$135,'Visi duomenys'!$AT$5:$AT$135,$A23)+SUMIFS('Visi duomenys'!$AY$5:$AY$135,'Visi duomenys'!$AW$5:$AW$135,$A23)</f>
        <v>100</v>
      </c>
      <c r="D23" s="308">
        <v>0</v>
      </c>
      <c r="E23" s="308">
        <v>0</v>
      </c>
      <c r="F23" s="308">
        <v>0</v>
      </c>
      <c r="G23" s="314">
        <f>SUMIFS('Visi duomenys'!$AP$5:$AP$135,'Visi duomenys'!$AN$5:$AN$135,$A23,'Visi duomenys'!$U$5:$U$135,$G$4)+SUMIFS('Visi duomenys'!$AS$5:$AS$135,'Visi duomenys'!$AQ$5:$AQ$135,$A23,'Visi duomenys'!$U$5:$U$135,$G$4)+SUMIFS('Visi duomenys'!$AV$5:$AV$135,'Visi duomenys'!$AT$5:$AT$135,$A23,'Visi duomenys'!$U$5:$U$135,$G$4)+SUMIFS('Visi duomenys'!$AY$5:$AY$135,'Visi duomenys'!$AW$5:$AW$135,$A23,'Visi duomenys'!$U$5:$U$135,$G$4)</f>
        <v>0</v>
      </c>
      <c r="H23" s="314">
        <f>SUMIFS('Visi duomenys'!$AP$5:$AP$135,'Visi duomenys'!$AN$5:$AN$135,$A23,'Visi duomenys'!$U$5:$U$135,$H$4)+SUMIFS('Visi duomenys'!$AS$5:$AS$135,'Visi duomenys'!$AQ$5:$AQ$135,$A23,'Visi duomenys'!$U$5:$U$135,$H$4)+SUMIFS('Visi duomenys'!$AV$5:$AV$135,'Visi duomenys'!$AT$5:$AT$135,$A23,'Visi duomenys'!$U$5:$U$135,$H$4)+SUMIFS('Visi duomenys'!$AY$5:$AY$135,'Visi duomenys'!$AW$5:$AW$135,$A23,'Visi duomenys'!$U$5:$U$135,$H$4)</f>
        <v>0</v>
      </c>
      <c r="I23" s="314">
        <f>SUMIFS('Visi duomenys'!$AP$5:$AP$135,'Visi duomenys'!$AN$5:$AN$135,$A23,'Visi duomenys'!$U$5:$U$135,$I$4)+SUMIFS('Visi duomenys'!$AS$5:$AS$135,'Visi duomenys'!$AQ$5:$AQ$135,$A23,'Visi duomenys'!$U$5:$U$135,$I$4)+SUMIFS('Visi duomenys'!$AV$5:$AV$135,'Visi duomenys'!$AT$5:$AT$135,$A23,'Visi duomenys'!$U$5:$U$135,$I$4)+SUMIFS('Visi duomenys'!$AY$5:$AY$135,'Visi duomenys'!$AW$5:$AW$135,$A23,'Visi duomenys'!$U$5:$U$135,$I$4)</f>
        <v>25</v>
      </c>
      <c r="J23" s="314">
        <f>SUMIFS('Visi duomenys'!$AP$5:$AP$135,'Visi duomenys'!$AN$5:$AN$135,$A23,'Visi duomenys'!$U$5:$U$135,$J$4)+SUMIFS('Visi duomenys'!$AS$5:$AS$135,'Visi duomenys'!$AQ$5:$AQ$135,$A23,'Visi duomenys'!$U$5:$U$135,$J$4)+SUMIFS('Visi duomenys'!$AV$5:$AV$135,'Visi duomenys'!$AT$5:$AT$135,$A23,'Visi duomenys'!$U$5:$U$135,$J$4)+SUMIFS('Visi duomenys'!$AY$5:$AY$135,'Visi duomenys'!$AW$5:$AW$135,$A23,'Visi duomenys'!$U$5:$U$135,$J$4)</f>
        <v>0</v>
      </c>
      <c r="K23" s="314">
        <f>SUMIFS('Visi duomenys'!$AP$5:$AP$135,'Visi duomenys'!$AN$5:$AN$135,$A23,'Visi duomenys'!$U$5:$U$135,$K$4)+SUMIFS('Visi duomenys'!$AS$5:$AS$135,'Visi duomenys'!$AQ$5:$AQ$135,$A23,'Visi duomenys'!$U$5:$U$135,$K$4)+SUMIFS('Visi duomenys'!$AV$5:$AV$135,'Visi duomenys'!$AT$5:$AT$135,$A23,'Visi duomenys'!$U$5:$U$135,$K$4)+SUMIFS('Visi duomenys'!$AY$5:$AY$135,'Visi duomenys'!$AW$5:$AW$135,$A23,'Visi duomenys'!$U$5:$U$135,$K$4)</f>
        <v>75</v>
      </c>
      <c r="L23" s="314">
        <f>SUMIFS('Visi duomenys'!$AP$5:$AP$135,'Visi duomenys'!$AN$5:$AN$135,$A23,'Visi duomenys'!$U$5:$U$135,$L$4)+SUMIFS('Visi duomenys'!$AS$5:$AS$135,'Visi duomenys'!$AQ$5:$AQ$135,$A23,'Visi duomenys'!$U$5:$U$135,$L$4)+SUMIFS('Visi duomenys'!$AV$5:$AV$135,'Visi duomenys'!$AT$5:$AT$135,$A23,'Visi duomenys'!$U$5:$U$135,$L$4)+SUMIFS('Visi duomenys'!$AY$5:$AY$135,'Visi duomenys'!$AW$5:$AW$135,$A23,'Visi duomenys'!$U$5:$U$135,$L$4)</f>
        <v>0</v>
      </c>
      <c r="M23" s="314">
        <f>SUMIFS('Visi duomenys'!$AP$5:$AP$135,'Visi duomenys'!$AN$5:$AN$135,$A23,'Visi duomenys'!$U$5:$U$135,$M$4)+SUMIFS('Visi duomenys'!$AS$5:$AS$135,'Visi duomenys'!$AQ$5:$AQ$135,$A23,'Visi duomenys'!$U$5:$U$135,$M$4)+SUMIFS('Visi duomenys'!$AV$5:$AV$135,'Visi duomenys'!$AT$5:$AT$135,$A23,'Visi duomenys'!$U$5:$U$135,$M$4)+SUMIFS('Visi duomenys'!$AY$5:$AY$135,'Visi duomenys'!$AW$5:$AW$135,$A23,'Visi duomenys'!$U$5:$U$135,$M$4)</f>
        <v>0</v>
      </c>
    </row>
    <row r="24" spans="1:13" ht="30" x14ac:dyDescent="0.25">
      <c r="A24" s="306" t="s">
        <v>909</v>
      </c>
      <c r="B24" s="306" t="s">
        <v>901</v>
      </c>
      <c r="C24" s="309">
        <f>SUMIFS('Visi duomenys'!$AP$5:$AP$135,'Visi duomenys'!$AN$5:$AN$135,$A24)+SUMIFS('Visi duomenys'!$AS$5:$AS$135,'Visi duomenys'!$AQ$5:$AQ$135,$A24)+SUMIFS('Visi duomenys'!$AV$5:$AV$135,'Visi duomenys'!$AT$5:$AT$135,$A24)+SUMIFS('Visi duomenys'!$AY$5:$AY$135,'Visi duomenys'!$AW$5:$AW$135,$A24)</f>
        <v>1</v>
      </c>
      <c r="D24" s="308">
        <v>0</v>
      </c>
      <c r="E24" s="308">
        <v>0</v>
      </c>
      <c r="F24" s="308">
        <v>0</v>
      </c>
      <c r="G24" s="314">
        <f>SUMIFS('Visi duomenys'!$AP$5:$AP$135,'Visi duomenys'!$AN$5:$AN$135,$A24,'Visi duomenys'!$U$5:$U$135,$G$4)+SUMIFS('Visi duomenys'!$AS$5:$AS$135,'Visi duomenys'!$AQ$5:$AQ$135,$A24,'Visi duomenys'!$U$5:$U$135,$G$4)+SUMIFS('Visi duomenys'!$AV$5:$AV$135,'Visi duomenys'!$AT$5:$AT$135,$A24,'Visi duomenys'!$U$5:$U$135,$G$4)+SUMIFS('Visi duomenys'!$AY$5:$AY$135,'Visi duomenys'!$AW$5:$AW$135,$A24,'Visi duomenys'!$U$5:$U$135,$G$4)</f>
        <v>0</v>
      </c>
      <c r="H24" s="314">
        <f>SUMIFS('Visi duomenys'!$AP$5:$AP$135,'Visi duomenys'!$AN$5:$AN$135,$A24,'Visi duomenys'!$U$5:$U$135,$H$4)+SUMIFS('Visi duomenys'!$AS$5:$AS$135,'Visi duomenys'!$AQ$5:$AQ$135,$A24,'Visi duomenys'!$U$5:$U$135,$H$4)+SUMIFS('Visi duomenys'!$AV$5:$AV$135,'Visi duomenys'!$AT$5:$AT$135,$A24,'Visi duomenys'!$U$5:$U$135,$H$4)+SUMIFS('Visi duomenys'!$AY$5:$AY$135,'Visi duomenys'!$AW$5:$AW$135,$A24,'Visi duomenys'!$U$5:$U$135,$H$4)</f>
        <v>0</v>
      </c>
      <c r="I24" s="314">
        <f>SUMIFS('Visi duomenys'!$AP$5:$AP$135,'Visi duomenys'!$AN$5:$AN$135,$A24,'Visi duomenys'!$U$5:$U$135,$I$4)+SUMIFS('Visi duomenys'!$AS$5:$AS$135,'Visi duomenys'!$AQ$5:$AQ$135,$A24,'Visi duomenys'!$U$5:$U$135,$I$4)+SUMIFS('Visi duomenys'!$AV$5:$AV$135,'Visi duomenys'!$AT$5:$AT$135,$A24,'Visi duomenys'!$U$5:$U$135,$I$4)+SUMIFS('Visi duomenys'!$AY$5:$AY$135,'Visi duomenys'!$AW$5:$AW$135,$A24,'Visi duomenys'!$U$5:$U$135,$I$4)</f>
        <v>0</v>
      </c>
      <c r="J24" s="314">
        <f>SUMIFS('Visi duomenys'!$AP$5:$AP$135,'Visi duomenys'!$AN$5:$AN$135,$A24,'Visi duomenys'!$U$5:$U$135,$J$4)+SUMIFS('Visi duomenys'!$AS$5:$AS$135,'Visi duomenys'!$AQ$5:$AQ$135,$A24,'Visi duomenys'!$U$5:$U$135,$J$4)+SUMIFS('Visi duomenys'!$AV$5:$AV$135,'Visi duomenys'!$AT$5:$AT$135,$A24,'Visi duomenys'!$U$5:$U$135,$J$4)+SUMIFS('Visi duomenys'!$AY$5:$AY$135,'Visi duomenys'!$AW$5:$AW$135,$A24,'Visi duomenys'!$U$5:$U$135,$J$4)</f>
        <v>0</v>
      </c>
      <c r="K24" s="314">
        <f>SUMIFS('Visi duomenys'!$AP$5:$AP$135,'Visi duomenys'!$AN$5:$AN$135,$A24,'Visi duomenys'!$U$5:$U$135,$K$4)+SUMIFS('Visi duomenys'!$AS$5:$AS$135,'Visi duomenys'!$AQ$5:$AQ$135,$A24,'Visi duomenys'!$U$5:$U$135,$K$4)+SUMIFS('Visi duomenys'!$AV$5:$AV$135,'Visi duomenys'!$AT$5:$AT$135,$A24,'Visi duomenys'!$U$5:$U$135,$K$4)+SUMIFS('Visi duomenys'!$AY$5:$AY$135,'Visi duomenys'!$AW$5:$AW$135,$A24,'Visi duomenys'!$U$5:$U$135,$K$4)</f>
        <v>1</v>
      </c>
      <c r="L24" s="314">
        <f>SUMIFS('Visi duomenys'!$AP$5:$AP$135,'Visi duomenys'!$AN$5:$AN$135,$A24,'Visi duomenys'!$U$5:$U$135,$L$4)+SUMIFS('Visi duomenys'!$AS$5:$AS$135,'Visi duomenys'!$AQ$5:$AQ$135,$A24,'Visi duomenys'!$U$5:$U$135,$L$4)+SUMIFS('Visi duomenys'!$AV$5:$AV$135,'Visi duomenys'!$AT$5:$AT$135,$A24,'Visi duomenys'!$U$5:$U$135,$L$4)+SUMIFS('Visi duomenys'!$AY$5:$AY$135,'Visi duomenys'!$AW$5:$AW$135,$A24,'Visi duomenys'!$U$5:$U$135,$L$4)</f>
        <v>0</v>
      </c>
      <c r="M24" s="314">
        <f>SUMIFS('Visi duomenys'!$AP$5:$AP$135,'Visi duomenys'!$AN$5:$AN$135,$A24,'Visi duomenys'!$U$5:$U$135,$M$4)+SUMIFS('Visi duomenys'!$AS$5:$AS$135,'Visi duomenys'!$AQ$5:$AQ$135,$A24,'Visi duomenys'!$U$5:$U$135,$M$4)+SUMIFS('Visi duomenys'!$AV$5:$AV$135,'Visi duomenys'!$AT$5:$AT$135,$A24,'Visi duomenys'!$U$5:$U$135,$M$4)+SUMIFS('Visi duomenys'!$AY$5:$AY$135,'Visi duomenys'!$AW$5:$AW$135,$A24,'Visi duomenys'!$U$5:$U$135,$M$4)</f>
        <v>0</v>
      </c>
    </row>
    <row r="25" spans="1:13" ht="45" x14ac:dyDescent="0.25">
      <c r="A25" s="306" t="s">
        <v>166</v>
      </c>
      <c r="B25" s="306" t="s">
        <v>167</v>
      </c>
      <c r="C25" s="309">
        <f>SUMIFS('Visi duomenys'!$AP$5:$AP$135,'Visi duomenys'!$AN$5:$AN$135,$A25)+SUMIFS('Visi duomenys'!$AS$5:$AS$135,'Visi duomenys'!$AQ$5:$AQ$135,$A25)+SUMIFS('Visi duomenys'!$AV$5:$AV$135,'Visi duomenys'!$AT$5:$AT$135,$A25)+SUMIFS('Visi duomenys'!$AY$5:$AY$135,'Visi duomenys'!$AW$5:$AW$135,$A25)</f>
        <v>3</v>
      </c>
      <c r="D25" s="308">
        <v>0</v>
      </c>
      <c r="E25" s="308">
        <v>0</v>
      </c>
      <c r="F25" s="308">
        <v>0</v>
      </c>
      <c r="G25" s="314">
        <f>SUMIFS('Visi duomenys'!$AP$5:$AP$135,'Visi duomenys'!$AN$5:$AN$135,$A25,'Visi duomenys'!$U$5:$U$135,$G$4)+SUMIFS('Visi duomenys'!$AS$5:$AS$135,'Visi duomenys'!$AQ$5:$AQ$135,$A25,'Visi duomenys'!$U$5:$U$135,$G$4)+SUMIFS('Visi duomenys'!$AV$5:$AV$135,'Visi duomenys'!$AT$5:$AT$135,$A25,'Visi duomenys'!$U$5:$U$135,$G$4)+SUMIFS('Visi duomenys'!$AY$5:$AY$135,'Visi duomenys'!$AW$5:$AW$135,$A25,'Visi duomenys'!$U$5:$U$135,$G$4)</f>
        <v>0</v>
      </c>
      <c r="H25" s="314">
        <f>SUMIFS('Visi duomenys'!$AP$5:$AP$135,'Visi duomenys'!$AN$5:$AN$135,$A25,'Visi duomenys'!$U$5:$U$135,$H$4)+SUMIFS('Visi duomenys'!$AS$5:$AS$135,'Visi duomenys'!$AQ$5:$AQ$135,$A25,'Visi duomenys'!$U$5:$U$135,$H$4)+SUMIFS('Visi duomenys'!$AV$5:$AV$135,'Visi duomenys'!$AT$5:$AT$135,$A25,'Visi duomenys'!$U$5:$U$135,$H$4)+SUMIFS('Visi duomenys'!$AY$5:$AY$135,'Visi duomenys'!$AW$5:$AW$135,$A25,'Visi duomenys'!$U$5:$U$135,$H$4)</f>
        <v>0</v>
      </c>
      <c r="I25" s="314">
        <f>SUMIFS('Visi duomenys'!$AP$5:$AP$135,'Visi duomenys'!$AN$5:$AN$135,$A25,'Visi duomenys'!$U$5:$U$135,$I$4)+SUMIFS('Visi duomenys'!$AS$5:$AS$135,'Visi duomenys'!$AQ$5:$AQ$135,$A25,'Visi duomenys'!$U$5:$U$135,$I$4)+SUMIFS('Visi duomenys'!$AV$5:$AV$135,'Visi duomenys'!$AT$5:$AT$135,$A25,'Visi duomenys'!$U$5:$U$135,$I$4)+SUMIFS('Visi duomenys'!$AY$5:$AY$135,'Visi duomenys'!$AW$5:$AW$135,$A25,'Visi duomenys'!$U$5:$U$135,$I$4)</f>
        <v>1</v>
      </c>
      <c r="J25" s="314">
        <f>SUMIFS('Visi duomenys'!$AP$5:$AP$135,'Visi duomenys'!$AN$5:$AN$135,$A25,'Visi duomenys'!$U$5:$U$135,$J$4)+SUMIFS('Visi duomenys'!$AS$5:$AS$135,'Visi duomenys'!$AQ$5:$AQ$135,$A25,'Visi duomenys'!$U$5:$U$135,$J$4)+SUMIFS('Visi duomenys'!$AV$5:$AV$135,'Visi duomenys'!$AT$5:$AT$135,$A25,'Visi duomenys'!$U$5:$U$135,$J$4)+SUMIFS('Visi duomenys'!$AY$5:$AY$135,'Visi duomenys'!$AW$5:$AW$135,$A25,'Visi duomenys'!$U$5:$U$135,$J$4)</f>
        <v>2</v>
      </c>
      <c r="K25" s="314">
        <f>SUMIFS('Visi duomenys'!$AP$5:$AP$135,'Visi duomenys'!$AN$5:$AN$135,$A25,'Visi duomenys'!$U$5:$U$135,$K$4)+SUMIFS('Visi duomenys'!$AS$5:$AS$135,'Visi duomenys'!$AQ$5:$AQ$135,$A25,'Visi duomenys'!$U$5:$U$135,$K$4)+SUMIFS('Visi duomenys'!$AV$5:$AV$135,'Visi duomenys'!$AT$5:$AT$135,$A25,'Visi duomenys'!$U$5:$U$135,$K$4)+SUMIFS('Visi duomenys'!$AY$5:$AY$135,'Visi duomenys'!$AW$5:$AW$135,$A25,'Visi duomenys'!$U$5:$U$135,$K$4)</f>
        <v>0</v>
      </c>
      <c r="L25" s="314">
        <f>SUMIFS('Visi duomenys'!$AP$5:$AP$135,'Visi duomenys'!$AN$5:$AN$135,$A25,'Visi duomenys'!$U$5:$U$135,$L$4)+SUMIFS('Visi duomenys'!$AS$5:$AS$135,'Visi duomenys'!$AQ$5:$AQ$135,$A25,'Visi duomenys'!$U$5:$U$135,$L$4)+SUMIFS('Visi duomenys'!$AV$5:$AV$135,'Visi duomenys'!$AT$5:$AT$135,$A25,'Visi duomenys'!$U$5:$U$135,$L$4)+SUMIFS('Visi duomenys'!$AY$5:$AY$135,'Visi duomenys'!$AW$5:$AW$135,$A25,'Visi duomenys'!$U$5:$U$135,$L$4)</f>
        <v>0</v>
      </c>
      <c r="M25" s="314">
        <f>SUMIFS('Visi duomenys'!$AP$5:$AP$135,'Visi duomenys'!$AN$5:$AN$135,$A25,'Visi duomenys'!$U$5:$U$135,$M$4)+SUMIFS('Visi duomenys'!$AS$5:$AS$135,'Visi duomenys'!$AQ$5:$AQ$135,$A25,'Visi duomenys'!$U$5:$U$135,$M$4)+SUMIFS('Visi duomenys'!$AV$5:$AV$135,'Visi duomenys'!$AT$5:$AT$135,$A25,'Visi duomenys'!$U$5:$U$135,$M$4)+SUMIFS('Visi duomenys'!$AY$5:$AY$135,'Visi duomenys'!$AW$5:$AW$135,$A25,'Visi duomenys'!$U$5:$U$135,$M$4)</f>
        <v>0</v>
      </c>
    </row>
    <row r="26" spans="1:13" ht="30" x14ac:dyDescent="0.25">
      <c r="A26" s="306" t="s">
        <v>157</v>
      </c>
      <c r="B26" s="306" t="s">
        <v>158</v>
      </c>
      <c r="C26" s="309">
        <f>SUMIFS('Visi duomenys'!$AP$5:$AP$135,'Visi duomenys'!$AN$5:$AN$135,$A26)+SUMIFS('Visi duomenys'!$AS$5:$AS$135,'Visi duomenys'!$AQ$5:$AQ$135,$A26)+SUMIFS('Visi duomenys'!$AV$5:$AV$135,'Visi duomenys'!$AT$5:$AT$135,$A26)+SUMIFS('Visi duomenys'!$AY$5:$AY$135,'Visi duomenys'!$AW$5:$AW$135,$A26)</f>
        <v>4</v>
      </c>
      <c r="D26" s="308">
        <v>0</v>
      </c>
      <c r="E26" s="308">
        <v>0</v>
      </c>
      <c r="F26" s="308">
        <v>0</v>
      </c>
      <c r="G26" s="314">
        <f>SUMIFS('Visi duomenys'!$AP$5:$AP$135,'Visi duomenys'!$AN$5:$AN$135,$A26,'Visi duomenys'!$U$5:$U$135,$G$4)+SUMIFS('Visi duomenys'!$AS$5:$AS$135,'Visi duomenys'!$AQ$5:$AQ$135,$A26,'Visi duomenys'!$U$5:$U$135,$G$4)+SUMIFS('Visi duomenys'!$AV$5:$AV$135,'Visi duomenys'!$AT$5:$AT$135,$A26,'Visi duomenys'!$U$5:$U$135,$G$4)+SUMIFS('Visi duomenys'!$AY$5:$AY$135,'Visi duomenys'!$AW$5:$AW$135,$A26,'Visi duomenys'!$U$5:$U$135,$G$4)</f>
        <v>0</v>
      </c>
      <c r="H26" s="314">
        <f>SUMIFS('Visi duomenys'!$AP$5:$AP$135,'Visi duomenys'!$AN$5:$AN$135,$A26,'Visi duomenys'!$U$5:$U$135,$H$4)+SUMIFS('Visi duomenys'!$AS$5:$AS$135,'Visi duomenys'!$AQ$5:$AQ$135,$A26,'Visi duomenys'!$U$5:$U$135,$H$4)+SUMIFS('Visi duomenys'!$AV$5:$AV$135,'Visi duomenys'!$AT$5:$AT$135,$A26,'Visi duomenys'!$U$5:$U$135,$H$4)+SUMIFS('Visi duomenys'!$AY$5:$AY$135,'Visi duomenys'!$AW$5:$AW$135,$A26,'Visi duomenys'!$U$5:$U$135,$H$4)</f>
        <v>0</v>
      </c>
      <c r="I26" s="314">
        <f>SUMIFS('Visi duomenys'!$AP$5:$AP$135,'Visi duomenys'!$AN$5:$AN$135,$A26,'Visi duomenys'!$U$5:$U$135,$I$4)+SUMIFS('Visi duomenys'!$AS$5:$AS$135,'Visi duomenys'!$AQ$5:$AQ$135,$A26,'Visi duomenys'!$U$5:$U$135,$I$4)+SUMIFS('Visi duomenys'!$AV$5:$AV$135,'Visi duomenys'!$AT$5:$AT$135,$A26,'Visi duomenys'!$U$5:$U$135,$I$4)+SUMIFS('Visi duomenys'!$AY$5:$AY$135,'Visi duomenys'!$AW$5:$AW$135,$A26,'Visi duomenys'!$U$5:$U$135,$I$4)</f>
        <v>3</v>
      </c>
      <c r="J26" s="314">
        <f>SUMIFS('Visi duomenys'!$AP$5:$AP$135,'Visi duomenys'!$AN$5:$AN$135,$A26,'Visi duomenys'!$U$5:$U$135,$J$4)+SUMIFS('Visi duomenys'!$AS$5:$AS$135,'Visi duomenys'!$AQ$5:$AQ$135,$A26,'Visi duomenys'!$U$5:$U$135,$J$4)+SUMIFS('Visi duomenys'!$AV$5:$AV$135,'Visi duomenys'!$AT$5:$AT$135,$A26,'Visi duomenys'!$U$5:$U$135,$J$4)+SUMIFS('Visi duomenys'!$AY$5:$AY$135,'Visi duomenys'!$AW$5:$AW$135,$A26,'Visi duomenys'!$U$5:$U$135,$J$4)</f>
        <v>1</v>
      </c>
      <c r="K26" s="314">
        <f>SUMIFS('Visi duomenys'!$AP$5:$AP$135,'Visi duomenys'!$AN$5:$AN$135,$A26,'Visi duomenys'!$U$5:$U$135,$K$4)+SUMIFS('Visi duomenys'!$AS$5:$AS$135,'Visi duomenys'!$AQ$5:$AQ$135,$A26,'Visi duomenys'!$U$5:$U$135,$K$4)+SUMIFS('Visi duomenys'!$AV$5:$AV$135,'Visi duomenys'!$AT$5:$AT$135,$A26,'Visi duomenys'!$U$5:$U$135,$K$4)+SUMIFS('Visi duomenys'!$AY$5:$AY$135,'Visi duomenys'!$AW$5:$AW$135,$A26,'Visi duomenys'!$U$5:$U$135,$K$4)</f>
        <v>0</v>
      </c>
      <c r="L26" s="314">
        <f>SUMIFS('Visi duomenys'!$AP$5:$AP$135,'Visi duomenys'!$AN$5:$AN$135,$A26,'Visi duomenys'!$U$5:$U$135,$L$4)+SUMIFS('Visi duomenys'!$AS$5:$AS$135,'Visi duomenys'!$AQ$5:$AQ$135,$A26,'Visi duomenys'!$U$5:$U$135,$L$4)+SUMIFS('Visi duomenys'!$AV$5:$AV$135,'Visi duomenys'!$AT$5:$AT$135,$A26,'Visi duomenys'!$U$5:$U$135,$L$4)+SUMIFS('Visi duomenys'!$AY$5:$AY$135,'Visi duomenys'!$AW$5:$AW$135,$A26,'Visi duomenys'!$U$5:$U$135,$L$4)</f>
        <v>0</v>
      </c>
      <c r="M26" s="314">
        <f>SUMIFS('Visi duomenys'!$AP$5:$AP$135,'Visi duomenys'!$AN$5:$AN$135,$A26,'Visi duomenys'!$U$5:$U$135,$M$4)+SUMIFS('Visi duomenys'!$AS$5:$AS$135,'Visi duomenys'!$AQ$5:$AQ$135,$A26,'Visi duomenys'!$U$5:$U$135,$M$4)+SUMIFS('Visi duomenys'!$AV$5:$AV$135,'Visi duomenys'!$AT$5:$AT$135,$A26,'Visi duomenys'!$U$5:$U$135,$M$4)+SUMIFS('Visi duomenys'!$AY$5:$AY$135,'Visi duomenys'!$AW$5:$AW$135,$A26,'Visi duomenys'!$U$5:$U$135,$M$4)</f>
        <v>0</v>
      </c>
    </row>
    <row r="27" spans="1:13" ht="45" x14ac:dyDescent="0.25">
      <c r="A27" s="306" t="s">
        <v>160</v>
      </c>
      <c r="B27" s="306" t="s">
        <v>161</v>
      </c>
      <c r="C27" s="309">
        <f>SUMIFS('Visi duomenys'!$AP$5:$AP$135,'Visi duomenys'!$AN$5:$AN$135,$A27)+SUMIFS('Visi duomenys'!$AS$5:$AS$135,'Visi duomenys'!$AQ$5:$AQ$135,$A27)+SUMIFS('Visi duomenys'!$AV$5:$AV$135,'Visi duomenys'!$AT$5:$AT$135,$A27)+SUMIFS('Visi duomenys'!$AY$5:$AY$135,'Visi duomenys'!$AW$5:$AW$135,$A27)</f>
        <v>4</v>
      </c>
      <c r="D27" s="308">
        <v>0</v>
      </c>
      <c r="E27" s="308">
        <v>0</v>
      </c>
      <c r="F27" s="308">
        <v>0</v>
      </c>
      <c r="G27" s="314">
        <f>SUMIFS('Visi duomenys'!$AP$5:$AP$135,'Visi duomenys'!$AN$5:$AN$135,$A27,'Visi duomenys'!$U$5:$U$135,$G$4)+SUMIFS('Visi duomenys'!$AS$5:$AS$135,'Visi duomenys'!$AQ$5:$AQ$135,$A27,'Visi duomenys'!$U$5:$U$135,$G$4)+SUMIFS('Visi duomenys'!$AV$5:$AV$135,'Visi duomenys'!$AT$5:$AT$135,$A27,'Visi duomenys'!$U$5:$U$135,$G$4)+SUMIFS('Visi duomenys'!$AY$5:$AY$135,'Visi duomenys'!$AW$5:$AW$135,$A27,'Visi duomenys'!$U$5:$U$135,$G$4)</f>
        <v>0</v>
      </c>
      <c r="H27" s="314">
        <f>SUMIFS('Visi duomenys'!$AP$5:$AP$135,'Visi duomenys'!$AN$5:$AN$135,$A27,'Visi duomenys'!$U$5:$U$135,$H$4)+SUMIFS('Visi duomenys'!$AS$5:$AS$135,'Visi duomenys'!$AQ$5:$AQ$135,$A27,'Visi duomenys'!$U$5:$U$135,$H$4)+SUMIFS('Visi duomenys'!$AV$5:$AV$135,'Visi duomenys'!$AT$5:$AT$135,$A27,'Visi duomenys'!$U$5:$U$135,$H$4)+SUMIFS('Visi duomenys'!$AY$5:$AY$135,'Visi duomenys'!$AW$5:$AW$135,$A27,'Visi duomenys'!$U$5:$U$135,$H$4)</f>
        <v>0</v>
      </c>
      <c r="I27" s="314">
        <f>SUMIFS('Visi duomenys'!$AP$5:$AP$135,'Visi duomenys'!$AN$5:$AN$135,$A27,'Visi duomenys'!$U$5:$U$135,$I$4)+SUMIFS('Visi duomenys'!$AS$5:$AS$135,'Visi duomenys'!$AQ$5:$AQ$135,$A27,'Visi duomenys'!$U$5:$U$135,$I$4)+SUMIFS('Visi duomenys'!$AV$5:$AV$135,'Visi duomenys'!$AT$5:$AT$135,$A27,'Visi duomenys'!$U$5:$U$135,$I$4)+SUMIFS('Visi duomenys'!$AY$5:$AY$135,'Visi duomenys'!$AW$5:$AW$135,$A27,'Visi duomenys'!$U$5:$U$135,$I$4)</f>
        <v>3</v>
      </c>
      <c r="J27" s="314">
        <f>SUMIFS('Visi duomenys'!$AP$5:$AP$135,'Visi duomenys'!$AN$5:$AN$135,$A27,'Visi duomenys'!$U$5:$U$135,$J$4)+SUMIFS('Visi duomenys'!$AS$5:$AS$135,'Visi duomenys'!$AQ$5:$AQ$135,$A27,'Visi duomenys'!$U$5:$U$135,$J$4)+SUMIFS('Visi duomenys'!$AV$5:$AV$135,'Visi duomenys'!$AT$5:$AT$135,$A27,'Visi duomenys'!$U$5:$U$135,$J$4)+SUMIFS('Visi duomenys'!$AY$5:$AY$135,'Visi duomenys'!$AW$5:$AW$135,$A27,'Visi duomenys'!$U$5:$U$135,$J$4)</f>
        <v>1</v>
      </c>
      <c r="K27" s="314">
        <f>SUMIFS('Visi duomenys'!$AP$5:$AP$135,'Visi duomenys'!$AN$5:$AN$135,$A27,'Visi duomenys'!$U$5:$U$135,$K$4)+SUMIFS('Visi duomenys'!$AS$5:$AS$135,'Visi duomenys'!$AQ$5:$AQ$135,$A27,'Visi duomenys'!$U$5:$U$135,$K$4)+SUMIFS('Visi duomenys'!$AV$5:$AV$135,'Visi duomenys'!$AT$5:$AT$135,$A27,'Visi duomenys'!$U$5:$U$135,$K$4)+SUMIFS('Visi duomenys'!$AY$5:$AY$135,'Visi duomenys'!$AW$5:$AW$135,$A27,'Visi duomenys'!$U$5:$U$135,$K$4)</f>
        <v>0</v>
      </c>
      <c r="L27" s="314">
        <f>SUMIFS('Visi duomenys'!$AP$5:$AP$135,'Visi duomenys'!$AN$5:$AN$135,$A27,'Visi duomenys'!$U$5:$U$135,$L$4)+SUMIFS('Visi duomenys'!$AS$5:$AS$135,'Visi duomenys'!$AQ$5:$AQ$135,$A27,'Visi duomenys'!$U$5:$U$135,$L$4)+SUMIFS('Visi duomenys'!$AV$5:$AV$135,'Visi duomenys'!$AT$5:$AT$135,$A27,'Visi duomenys'!$U$5:$U$135,$L$4)+SUMIFS('Visi duomenys'!$AY$5:$AY$135,'Visi duomenys'!$AW$5:$AW$135,$A27,'Visi duomenys'!$U$5:$U$135,$L$4)</f>
        <v>0</v>
      </c>
      <c r="M27" s="314">
        <f>SUMIFS('Visi duomenys'!$AP$5:$AP$135,'Visi duomenys'!$AN$5:$AN$135,$A27,'Visi duomenys'!$U$5:$U$135,$M$4)+SUMIFS('Visi duomenys'!$AS$5:$AS$135,'Visi duomenys'!$AQ$5:$AQ$135,$A27,'Visi duomenys'!$U$5:$U$135,$M$4)+SUMIFS('Visi duomenys'!$AV$5:$AV$135,'Visi duomenys'!$AT$5:$AT$135,$A27,'Visi duomenys'!$U$5:$U$135,$M$4)+SUMIFS('Visi duomenys'!$AY$5:$AY$135,'Visi duomenys'!$AW$5:$AW$135,$A27,'Visi duomenys'!$U$5:$U$135,$M$4)</f>
        <v>0</v>
      </c>
    </row>
    <row r="28" spans="1:13" x14ac:dyDescent="0.25">
      <c r="A28" s="310" t="s">
        <v>442</v>
      </c>
      <c r="B28" s="209" t="s">
        <v>443</v>
      </c>
      <c r="C28" s="309">
        <f>SUMIFS('Visi duomenys'!$AP$5:$AP$135,'Visi duomenys'!$AN$5:$AN$135,$A28)+SUMIFS('Visi duomenys'!$AS$5:$AS$135,'Visi duomenys'!$AQ$5:$AQ$135,$A28)+SUMIFS('Visi duomenys'!$AV$5:$AV$135,'Visi duomenys'!$AT$5:$AT$135,$A28)+SUMIFS('Visi duomenys'!$AY$5:$AY$135,'Visi duomenys'!$AW$5:$AW$135,$A28)</f>
        <v>80</v>
      </c>
      <c r="D28" s="308">
        <v>0</v>
      </c>
      <c r="E28" s="308">
        <v>0</v>
      </c>
      <c r="F28" s="308">
        <v>0</v>
      </c>
      <c r="G28" s="314">
        <f>SUMIFS('Visi duomenys'!$AP$5:$AP$135,'Visi duomenys'!$AN$5:$AN$135,$A28,'Visi duomenys'!$U$5:$U$135,$G$4)+SUMIFS('Visi duomenys'!$AS$5:$AS$135,'Visi duomenys'!$AQ$5:$AQ$135,$A28,'Visi duomenys'!$U$5:$U$135,$G$4)+SUMIFS('Visi duomenys'!$AV$5:$AV$135,'Visi duomenys'!$AT$5:$AT$135,$A28,'Visi duomenys'!$U$5:$U$135,$G$4)+SUMIFS('Visi duomenys'!$AY$5:$AY$135,'Visi duomenys'!$AW$5:$AW$135,$A28,'Visi duomenys'!$U$5:$U$135,$G$4)</f>
        <v>0</v>
      </c>
      <c r="H28" s="314">
        <f>SUMIFS('Visi duomenys'!$AP$5:$AP$135,'Visi duomenys'!$AN$5:$AN$135,$A28,'Visi duomenys'!$U$5:$U$135,$H$4)+SUMIFS('Visi duomenys'!$AS$5:$AS$135,'Visi duomenys'!$AQ$5:$AQ$135,$A28,'Visi duomenys'!$U$5:$U$135,$H$4)+SUMIFS('Visi duomenys'!$AV$5:$AV$135,'Visi duomenys'!$AT$5:$AT$135,$A28,'Visi duomenys'!$U$5:$U$135,$H$4)+SUMIFS('Visi duomenys'!$AY$5:$AY$135,'Visi duomenys'!$AW$5:$AW$135,$A28,'Visi duomenys'!$U$5:$U$135,$H$4)</f>
        <v>80</v>
      </c>
      <c r="I28" s="314">
        <f>SUMIFS('Visi duomenys'!$AP$5:$AP$135,'Visi duomenys'!$AN$5:$AN$135,$A28,'Visi duomenys'!$U$5:$U$135,$I$4)+SUMIFS('Visi duomenys'!$AS$5:$AS$135,'Visi duomenys'!$AQ$5:$AQ$135,$A28,'Visi duomenys'!$U$5:$U$135,$I$4)+SUMIFS('Visi duomenys'!$AV$5:$AV$135,'Visi duomenys'!$AT$5:$AT$135,$A28,'Visi duomenys'!$U$5:$U$135,$I$4)+SUMIFS('Visi duomenys'!$AY$5:$AY$135,'Visi duomenys'!$AW$5:$AW$135,$A28,'Visi duomenys'!$U$5:$U$135,$I$4)</f>
        <v>0</v>
      </c>
      <c r="J28" s="314">
        <f>SUMIFS('Visi duomenys'!$AP$5:$AP$135,'Visi duomenys'!$AN$5:$AN$135,$A28,'Visi duomenys'!$U$5:$U$135,$J$4)+SUMIFS('Visi duomenys'!$AS$5:$AS$135,'Visi duomenys'!$AQ$5:$AQ$135,$A28,'Visi duomenys'!$U$5:$U$135,$J$4)+SUMIFS('Visi duomenys'!$AV$5:$AV$135,'Visi duomenys'!$AT$5:$AT$135,$A28,'Visi duomenys'!$U$5:$U$135,$J$4)+SUMIFS('Visi duomenys'!$AY$5:$AY$135,'Visi duomenys'!$AW$5:$AW$135,$A28,'Visi duomenys'!$U$5:$U$135,$J$4)</f>
        <v>0</v>
      </c>
      <c r="K28" s="314">
        <f>SUMIFS('Visi duomenys'!$AP$5:$AP$135,'Visi duomenys'!$AN$5:$AN$135,$A28,'Visi duomenys'!$U$5:$U$135,$K$4)+SUMIFS('Visi duomenys'!$AS$5:$AS$135,'Visi duomenys'!$AQ$5:$AQ$135,$A28,'Visi duomenys'!$U$5:$U$135,$K$4)+SUMIFS('Visi duomenys'!$AV$5:$AV$135,'Visi duomenys'!$AT$5:$AT$135,$A28,'Visi duomenys'!$U$5:$U$135,$K$4)+SUMIFS('Visi duomenys'!$AY$5:$AY$135,'Visi duomenys'!$AW$5:$AW$135,$A28,'Visi duomenys'!$U$5:$U$135,$K$4)</f>
        <v>0</v>
      </c>
      <c r="L28" s="314">
        <f>SUMIFS('Visi duomenys'!$AP$5:$AP$135,'Visi duomenys'!$AN$5:$AN$135,$A28,'Visi duomenys'!$U$5:$U$135,$L$4)+SUMIFS('Visi duomenys'!$AS$5:$AS$135,'Visi duomenys'!$AQ$5:$AQ$135,$A28,'Visi duomenys'!$U$5:$U$135,$L$4)+SUMIFS('Visi duomenys'!$AV$5:$AV$135,'Visi duomenys'!$AT$5:$AT$135,$A28,'Visi duomenys'!$U$5:$U$135,$L$4)+SUMIFS('Visi duomenys'!$AY$5:$AY$135,'Visi duomenys'!$AW$5:$AW$135,$A28,'Visi duomenys'!$U$5:$U$135,$L$4)</f>
        <v>0</v>
      </c>
      <c r="M28" s="314">
        <f>SUMIFS('Visi duomenys'!$AP$5:$AP$135,'Visi duomenys'!$AN$5:$AN$135,$A28,'Visi duomenys'!$U$5:$U$135,$M$4)+SUMIFS('Visi duomenys'!$AS$5:$AS$135,'Visi duomenys'!$AQ$5:$AQ$135,$A28,'Visi duomenys'!$U$5:$U$135,$M$4)+SUMIFS('Visi duomenys'!$AV$5:$AV$135,'Visi duomenys'!$AT$5:$AT$135,$A28,'Visi duomenys'!$U$5:$U$135,$M$4)+SUMIFS('Visi duomenys'!$AY$5:$AY$135,'Visi duomenys'!$AW$5:$AW$135,$A28,'Visi duomenys'!$U$5:$U$135,$M$4)</f>
        <v>0</v>
      </c>
    </row>
    <row r="29" spans="1:13" x14ac:dyDescent="0.25">
      <c r="A29" s="310" t="s">
        <v>877</v>
      </c>
      <c r="B29" s="209" t="s">
        <v>878</v>
      </c>
      <c r="C29" s="309">
        <v>2</v>
      </c>
      <c r="D29" s="308">
        <v>0</v>
      </c>
      <c r="E29" s="308">
        <v>0</v>
      </c>
      <c r="F29" s="308">
        <v>0</v>
      </c>
      <c r="G29" s="314">
        <f>SUMIFS('Visi duomenys'!$AP$5:$AP$135,'Visi duomenys'!$AN$5:$AN$135,$A29,'Visi duomenys'!$U$5:$U$135,$G$4)+SUMIFS('Visi duomenys'!$AS$5:$AS$135,'Visi duomenys'!$AQ$5:$AQ$135,$A29,'Visi duomenys'!$U$5:$U$135,$G$4)+SUMIFS('Visi duomenys'!$AV$5:$AV$135,'Visi duomenys'!$AT$5:$AT$135,$A29,'Visi duomenys'!$U$5:$U$135,$G$4)+SUMIFS('Visi duomenys'!$AY$5:$AY$135,'Visi duomenys'!$AW$5:$AW$135,$A29,'Visi duomenys'!$U$5:$U$135,$G$4)</f>
        <v>0</v>
      </c>
      <c r="H29" s="314">
        <f>SUMIFS('Visi duomenys'!$AP$5:$AP$135,'Visi duomenys'!$AN$5:$AN$135,$A29,'Visi duomenys'!$U$5:$U$135,$H$4)+SUMIFS('Visi duomenys'!$AS$5:$AS$135,'Visi duomenys'!$AQ$5:$AQ$135,$A29,'Visi duomenys'!$U$5:$U$135,$H$4)+SUMIFS('Visi duomenys'!$AV$5:$AV$135,'Visi duomenys'!$AT$5:$AT$135,$A29,'Visi duomenys'!$U$5:$U$135,$H$4)+SUMIFS('Visi duomenys'!$AY$5:$AY$135,'Visi duomenys'!$AW$5:$AW$135,$A29,'Visi duomenys'!$U$5:$U$135,$H$4)</f>
        <v>0</v>
      </c>
      <c r="I29" s="314">
        <f>SUMIFS('Visi duomenys'!$AP$5:$AP$135,'Visi duomenys'!$AN$5:$AN$135,$A29,'Visi duomenys'!$U$5:$U$135,$I$4)+SUMIFS('Visi duomenys'!$AS$5:$AS$135,'Visi duomenys'!$AQ$5:$AQ$135,$A29,'Visi duomenys'!$U$5:$U$135,$I$4)+SUMIFS('Visi duomenys'!$AV$5:$AV$135,'Visi duomenys'!$AT$5:$AT$135,$A29,'Visi duomenys'!$U$5:$U$135,$I$4)+SUMIFS('Visi duomenys'!$AY$5:$AY$135,'Visi duomenys'!$AW$5:$AW$135,$A29,'Visi duomenys'!$U$5:$U$135,$I$4)</f>
        <v>0</v>
      </c>
      <c r="J29" s="314">
        <f>SUMIFS('Visi duomenys'!$AP$5:$AP$135,'Visi duomenys'!$AN$5:$AN$135,$A29,'Visi duomenys'!$U$5:$U$135,$J$4)+SUMIFS('Visi duomenys'!$AS$5:$AS$135,'Visi duomenys'!$AQ$5:$AQ$135,$A29,'Visi duomenys'!$U$5:$U$135,$J$4)+SUMIFS('Visi duomenys'!$AV$5:$AV$135,'Visi duomenys'!$AT$5:$AT$135,$A29,'Visi duomenys'!$U$5:$U$135,$J$4)+SUMIFS('Visi duomenys'!$AY$5:$AY$135,'Visi duomenys'!$AW$5:$AW$135,$A29,'Visi duomenys'!$U$5:$U$135,$J$4)</f>
        <v>0</v>
      </c>
      <c r="K29" s="314">
        <f>SUMIFS('Visi duomenys'!$AP$5:$AP$135,'Visi duomenys'!$AN$5:$AN$135,$A29,'Visi duomenys'!$U$5:$U$135,$K$4)+SUMIFS('Visi duomenys'!$AS$5:$AS$135,'Visi duomenys'!$AQ$5:$AQ$135,$A29,'Visi duomenys'!$U$5:$U$135,$K$4)+SUMIFS('Visi duomenys'!$AV$5:$AV$135,'Visi duomenys'!$AT$5:$AT$135,$A29,'Visi duomenys'!$U$5:$U$135,$K$4)+SUMIFS('Visi duomenys'!$AY$5:$AY$135,'Visi duomenys'!$AW$5:$AW$135,$A29,'Visi duomenys'!$U$5:$U$135,$K$4)</f>
        <v>2</v>
      </c>
      <c r="L29" s="314">
        <f>SUMIFS('Visi duomenys'!$AP$5:$AP$135,'Visi duomenys'!$AN$5:$AN$135,$A29,'Visi duomenys'!$U$5:$U$135,$L$4)+SUMIFS('Visi duomenys'!$AS$5:$AS$135,'Visi duomenys'!$AQ$5:$AQ$135,$A29,'Visi duomenys'!$U$5:$U$135,$L$4)+SUMIFS('Visi duomenys'!$AV$5:$AV$135,'Visi duomenys'!$AT$5:$AT$135,$A29,'Visi duomenys'!$U$5:$U$135,$L$4)+SUMIFS('Visi duomenys'!$AY$5:$AY$135,'Visi duomenys'!$AW$5:$AW$135,$A29,'Visi duomenys'!$U$5:$U$135,$L$4)</f>
        <v>0</v>
      </c>
      <c r="M29" s="314">
        <f>SUMIFS('Visi duomenys'!$AP$5:$AP$135,'Visi duomenys'!$AN$5:$AN$135,$A29,'Visi duomenys'!$U$5:$U$135,$M$4)+SUMIFS('Visi duomenys'!$AS$5:$AS$135,'Visi duomenys'!$AQ$5:$AQ$135,$A29,'Visi duomenys'!$U$5:$U$135,$M$4)+SUMIFS('Visi duomenys'!$AV$5:$AV$135,'Visi duomenys'!$AT$5:$AT$135,$A29,'Visi duomenys'!$U$5:$U$135,$M$4)+SUMIFS('Visi duomenys'!$AY$5:$AY$135,'Visi duomenys'!$AW$5:$AW$135,$A29,'Visi duomenys'!$U$5:$U$135,$M$4)</f>
        <v>0</v>
      </c>
    </row>
    <row r="30" spans="1:13" ht="30" x14ac:dyDescent="0.25">
      <c r="A30" s="306" t="s">
        <v>150</v>
      </c>
      <c r="B30" s="306" t="s">
        <v>477</v>
      </c>
      <c r="C30" s="309">
        <f>SUMIFS('Visi duomenys'!$AP$5:$AP$135,'Visi duomenys'!$AN$5:$AN$135,$A30)+SUMIFS('Visi duomenys'!$AS$5:$AS$135,'Visi duomenys'!$AQ$5:$AQ$135,$A30)+SUMIFS('Visi duomenys'!$AV$5:$AV$135,'Visi duomenys'!$AT$5:$AT$135,$A30)+SUMIFS('Visi duomenys'!$AY$5:$AY$135,'Visi duomenys'!$AW$5:$AW$135,$A30)</f>
        <v>2.06</v>
      </c>
      <c r="D30" s="308">
        <v>0</v>
      </c>
      <c r="E30" s="308">
        <v>0</v>
      </c>
      <c r="F30" s="308">
        <v>0</v>
      </c>
      <c r="G30" s="314">
        <f>SUMIFS('Visi duomenys'!$AP$5:$AP$135,'Visi duomenys'!$AN$5:$AN$135,$A30,'Visi duomenys'!$U$5:$U$135,$G$4)+SUMIFS('Visi duomenys'!$AS$5:$AS$135,'Visi duomenys'!$AQ$5:$AQ$135,$A30,'Visi duomenys'!$U$5:$U$135,$G$4)+SUMIFS('Visi duomenys'!$AV$5:$AV$135,'Visi duomenys'!$AT$5:$AT$135,$A30,'Visi duomenys'!$U$5:$U$135,$G$4)+SUMIFS('Visi duomenys'!$AY$5:$AY$135,'Visi duomenys'!$AW$5:$AW$135,$A30,'Visi duomenys'!$U$5:$U$135,$G$4)</f>
        <v>0</v>
      </c>
      <c r="H30" s="314">
        <f>SUMIFS('Visi duomenys'!$AP$5:$AP$135,'Visi duomenys'!$AN$5:$AN$135,$A30,'Visi duomenys'!$U$5:$U$135,$H$4)+SUMIFS('Visi duomenys'!$AS$5:$AS$135,'Visi duomenys'!$AQ$5:$AQ$135,$A30,'Visi duomenys'!$U$5:$U$135,$H$4)+SUMIFS('Visi duomenys'!$AV$5:$AV$135,'Visi duomenys'!$AT$5:$AT$135,$A30,'Visi duomenys'!$U$5:$U$135,$H$4)+SUMIFS('Visi duomenys'!$AY$5:$AY$135,'Visi duomenys'!$AW$5:$AW$135,$A30,'Visi duomenys'!$U$5:$U$135,$H$4)</f>
        <v>0</v>
      </c>
      <c r="I30" s="314">
        <f>SUMIFS('Visi duomenys'!$AP$5:$AP$135,'Visi duomenys'!$AN$5:$AN$135,$A30,'Visi duomenys'!$U$5:$U$135,$I$4)+SUMIFS('Visi duomenys'!$AS$5:$AS$135,'Visi duomenys'!$AQ$5:$AQ$135,$A30,'Visi duomenys'!$U$5:$U$135,$I$4)+SUMIFS('Visi duomenys'!$AV$5:$AV$135,'Visi duomenys'!$AT$5:$AT$135,$A30,'Visi duomenys'!$U$5:$U$135,$I$4)+SUMIFS('Visi duomenys'!$AY$5:$AY$135,'Visi duomenys'!$AW$5:$AW$135,$A30,'Visi duomenys'!$U$5:$U$135,$I$4)</f>
        <v>1.51</v>
      </c>
      <c r="J30" s="314">
        <f>SUMIFS('Visi duomenys'!$AP$5:$AP$135,'Visi duomenys'!$AN$5:$AN$135,$A30,'Visi duomenys'!$U$5:$U$135,$J$4)+SUMIFS('Visi duomenys'!$AS$5:$AS$135,'Visi duomenys'!$AQ$5:$AQ$135,$A30,'Visi duomenys'!$U$5:$U$135,$J$4)+SUMIFS('Visi duomenys'!$AV$5:$AV$135,'Visi duomenys'!$AT$5:$AT$135,$A30,'Visi duomenys'!$U$5:$U$135,$J$4)+SUMIFS('Visi duomenys'!$AY$5:$AY$135,'Visi duomenys'!$AW$5:$AW$135,$A30,'Visi duomenys'!$U$5:$U$135,$J$4)</f>
        <v>0.55000000000000004</v>
      </c>
      <c r="K30" s="314">
        <f>SUMIFS('Visi duomenys'!$AP$5:$AP$135,'Visi duomenys'!$AN$5:$AN$135,$A30,'Visi duomenys'!$U$5:$U$135,$K$4)+SUMIFS('Visi duomenys'!$AS$5:$AS$135,'Visi duomenys'!$AQ$5:$AQ$135,$A30,'Visi duomenys'!$U$5:$U$135,$K$4)+SUMIFS('Visi duomenys'!$AV$5:$AV$135,'Visi duomenys'!$AT$5:$AT$135,$A30,'Visi duomenys'!$U$5:$U$135,$K$4)+SUMIFS('Visi duomenys'!$AY$5:$AY$135,'Visi duomenys'!$AW$5:$AW$135,$A30,'Visi duomenys'!$U$5:$U$135,$K$4)</f>
        <v>0</v>
      </c>
      <c r="L30" s="314">
        <f>SUMIFS('Visi duomenys'!$AP$5:$AP$135,'Visi duomenys'!$AN$5:$AN$135,$A30,'Visi duomenys'!$U$5:$U$135,$L$4)+SUMIFS('Visi duomenys'!$AS$5:$AS$135,'Visi duomenys'!$AQ$5:$AQ$135,$A30,'Visi duomenys'!$U$5:$U$135,$L$4)+SUMIFS('Visi duomenys'!$AV$5:$AV$135,'Visi duomenys'!$AT$5:$AT$135,$A30,'Visi duomenys'!$U$5:$U$135,$L$4)+SUMIFS('Visi duomenys'!$AY$5:$AY$135,'Visi duomenys'!$AW$5:$AW$135,$A30,'Visi duomenys'!$U$5:$U$135,$L$4)</f>
        <v>0</v>
      </c>
      <c r="M30" s="314">
        <f>SUMIFS('Visi duomenys'!$AP$5:$AP$135,'Visi duomenys'!$AN$5:$AN$135,$A30,'Visi duomenys'!$U$5:$U$135,$M$4)+SUMIFS('Visi duomenys'!$AS$5:$AS$135,'Visi duomenys'!$AQ$5:$AQ$135,$A30,'Visi duomenys'!$U$5:$U$135,$M$4)+SUMIFS('Visi duomenys'!$AV$5:$AV$135,'Visi duomenys'!$AT$5:$AT$135,$A30,'Visi duomenys'!$U$5:$U$135,$M$4)+SUMIFS('Visi duomenys'!$AY$5:$AY$135,'Visi duomenys'!$AW$5:$AW$135,$A30,'Visi duomenys'!$U$5:$U$135,$M$4)</f>
        <v>0</v>
      </c>
    </row>
    <row r="31" spans="1:13" ht="30" x14ac:dyDescent="0.25">
      <c r="A31" s="306" t="s">
        <v>151</v>
      </c>
      <c r="B31" s="306" t="s">
        <v>478</v>
      </c>
      <c r="C31" s="309">
        <f>SUMIFS('Visi duomenys'!$AP$5:$AP$135,'Visi duomenys'!$AN$5:$AN$135,$A31)+SUMIFS('Visi duomenys'!$AS$5:$AS$135,'Visi duomenys'!$AQ$5:$AQ$135,$A31)+SUMIFS('Visi duomenys'!$AV$5:$AV$135,'Visi duomenys'!$AT$5:$AT$135,$A31)+SUMIFS('Visi duomenys'!$AY$5:$AY$135,'Visi duomenys'!$AW$5:$AW$135,$A31)</f>
        <v>1</v>
      </c>
      <c r="D31" s="308">
        <v>0</v>
      </c>
      <c r="E31" s="308">
        <v>0</v>
      </c>
      <c r="F31" s="308">
        <v>0</v>
      </c>
      <c r="G31" s="314">
        <f>SUMIFS('Visi duomenys'!$AP$5:$AP$135,'Visi duomenys'!$AN$5:$AN$135,$A31,'Visi duomenys'!$U$5:$U$135,$G$4)+SUMIFS('Visi duomenys'!$AS$5:$AS$135,'Visi duomenys'!$AQ$5:$AQ$135,$A31,'Visi duomenys'!$U$5:$U$135,$G$4)+SUMIFS('Visi duomenys'!$AV$5:$AV$135,'Visi duomenys'!$AT$5:$AT$135,$A31,'Visi duomenys'!$U$5:$U$135,$G$4)+SUMIFS('Visi duomenys'!$AY$5:$AY$135,'Visi duomenys'!$AW$5:$AW$135,$A31,'Visi duomenys'!$U$5:$U$135,$G$4)</f>
        <v>0</v>
      </c>
      <c r="H31" s="314">
        <f>SUMIFS('Visi duomenys'!$AP$5:$AP$135,'Visi duomenys'!$AN$5:$AN$135,$A31,'Visi duomenys'!$U$5:$U$135,$H$4)+SUMIFS('Visi duomenys'!$AS$5:$AS$135,'Visi duomenys'!$AQ$5:$AQ$135,$A31,'Visi duomenys'!$U$5:$U$135,$H$4)+SUMIFS('Visi duomenys'!$AV$5:$AV$135,'Visi duomenys'!$AT$5:$AT$135,$A31,'Visi duomenys'!$U$5:$U$135,$H$4)+SUMIFS('Visi duomenys'!$AY$5:$AY$135,'Visi duomenys'!$AW$5:$AW$135,$A31,'Visi duomenys'!$U$5:$U$135,$H$4)</f>
        <v>1</v>
      </c>
      <c r="I31" s="314">
        <f>SUMIFS('Visi duomenys'!$AP$5:$AP$135,'Visi duomenys'!$AN$5:$AN$135,$A31,'Visi duomenys'!$U$5:$U$135,$I$4)+SUMIFS('Visi duomenys'!$AS$5:$AS$135,'Visi duomenys'!$AQ$5:$AQ$135,$A31,'Visi duomenys'!$U$5:$U$135,$I$4)+SUMIFS('Visi duomenys'!$AV$5:$AV$135,'Visi duomenys'!$AT$5:$AT$135,$A31,'Visi duomenys'!$U$5:$U$135,$I$4)+SUMIFS('Visi duomenys'!$AY$5:$AY$135,'Visi duomenys'!$AW$5:$AW$135,$A31,'Visi duomenys'!$U$5:$U$135,$I$4)</f>
        <v>0</v>
      </c>
      <c r="J31" s="314">
        <f>SUMIFS('Visi duomenys'!$AP$5:$AP$135,'Visi duomenys'!$AN$5:$AN$135,$A31,'Visi duomenys'!$U$5:$U$135,$J$4)+SUMIFS('Visi duomenys'!$AS$5:$AS$135,'Visi duomenys'!$AQ$5:$AQ$135,$A31,'Visi duomenys'!$U$5:$U$135,$J$4)+SUMIFS('Visi duomenys'!$AV$5:$AV$135,'Visi duomenys'!$AT$5:$AT$135,$A31,'Visi duomenys'!$U$5:$U$135,$J$4)+SUMIFS('Visi duomenys'!$AY$5:$AY$135,'Visi duomenys'!$AW$5:$AW$135,$A31,'Visi duomenys'!$U$5:$U$135,$J$4)</f>
        <v>0</v>
      </c>
      <c r="K31" s="314">
        <f>SUMIFS('Visi duomenys'!$AP$5:$AP$135,'Visi duomenys'!$AN$5:$AN$135,$A31,'Visi duomenys'!$U$5:$U$135,$K$4)+SUMIFS('Visi duomenys'!$AS$5:$AS$135,'Visi duomenys'!$AQ$5:$AQ$135,$A31,'Visi duomenys'!$U$5:$U$135,$K$4)+SUMIFS('Visi duomenys'!$AV$5:$AV$135,'Visi duomenys'!$AT$5:$AT$135,$A31,'Visi duomenys'!$U$5:$U$135,$K$4)+SUMIFS('Visi duomenys'!$AY$5:$AY$135,'Visi duomenys'!$AW$5:$AW$135,$A31,'Visi duomenys'!$U$5:$U$135,$K$4)</f>
        <v>0</v>
      </c>
      <c r="L31" s="314">
        <f>SUMIFS('Visi duomenys'!$AP$5:$AP$135,'Visi duomenys'!$AN$5:$AN$135,$A31,'Visi duomenys'!$U$5:$U$135,$L$4)+SUMIFS('Visi duomenys'!$AS$5:$AS$135,'Visi duomenys'!$AQ$5:$AQ$135,$A31,'Visi duomenys'!$U$5:$U$135,$L$4)+SUMIFS('Visi duomenys'!$AV$5:$AV$135,'Visi duomenys'!$AT$5:$AT$135,$A31,'Visi duomenys'!$U$5:$U$135,$L$4)+SUMIFS('Visi duomenys'!$AY$5:$AY$135,'Visi duomenys'!$AW$5:$AW$135,$A31,'Visi duomenys'!$U$5:$U$135,$L$4)</f>
        <v>0</v>
      </c>
      <c r="M31" s="314">
        <f>SUMIFS('Visi duomenys'!$AP$5:$AP$135,'Visi duomenys'!$AN$5:$AN$135,$A31,'Visi duomenys'!$U$5:$U$135,$M$4)+SUMIFS('Visi duomenys'!$AS$5:$AS$135,'Visi duomenys'!$AQ$5:$AQ$135,$A31,'Visi duomenys'!$U$5:$U$135,$M$4)+SUMIFS('Visi duomenys'!$AV$5:$AV$135,'Visi duomenys'!$AT$5:$AT$135,$A31,'Visi duomenys'!$U$5:$U$135,$M$4)+SUMIFS('Visi duomenys'!$AY$5:$AY$135,'Visi duomenys'!$AW$5:$AW$135,$A31,'Visi duomenys'!$U$5:$U$135,$M$4)</f>
        <v>0</v>
      </c>
    </row>
    <row r="32" spans="1:13" x14ac:dyDescent="0.25">
      <c r="A32" s="306" t="s">
        <v>124</v>
      </c>
      <c r="B32" s="306" t="s">
        <v>113</v>
      </c>
      <c r="C32" s="309">
        <f>SUMIFS('Visi duomenys'!$AP$5:$AP$135,'Visi duomenys'!$AN$5:$AN$135,$A32)+SUMIFS('Visi duomenys'!$AS$5:$AS$135,'Visi duomenys'!$AQ$5:$AQ$135,$A32)+SUMIFS('Visi duomenys'!$AV$5:$AV$135,'Visi duomenys'!$AT$5:$AT$135,$A32)+SUMIFS('Visi duomenys'!$AY$5:$AY$135,'Visi duomenys'!$AW$5:$AW$135,$A32)</f>
        <v>1</v>
      </c>
      <c r="D32" s="308">
        <v>0</v>
      </c>
      <c r="E32" s="308">
        <v>0</v>
      </c>
      <c r="F32" s="308">
        <v>0</v>
      </c>
      <c r="G32" s="314">
        <f>SUMIFS('Visi duomenys'!$AP$5:$AP$135,'Visi duomenys'!$AN$5:$AN$135,$A32,'Visi duomenys'!$U$5:$U$135,$G$4)+SUMIFS('Visi duomenys'!$AS$5:$AS$135,'Visi duomenys'!$AQ$5:$AQ$135,$A32,'Visi duomenys'!$U$5:$U$135,$G$4)+SUMIFS('Visi duomenys'!$AV$5:$AV$135,'Visi duomenys'!$AT$5:$AT$135,$A32,'Visi duomenys'!$U$5:$U$135,$G$4)+SUMIFS('Visi duomenys'!$AY$5:$AY$135,'Visi duomenys'!$AW$5:$AW$135,$A32,'Visi duomenys'!$U$5:$U$135,$G$4)</f>
        <v>0</v>
      </c>
      <c r="H32" s="314">
        <f>SUMIFS('Visi duomenys'!$AP$5:$AP$135,'Visi duomenys'!$AN$5:$AN$135,$A32,'Visi duomenys'!$U$5:$U$135,$H$4)+SUMIFS('Visi duomenys'!$AS$5:$AS$135,'Visi duomenys'!$AQ$5:$AQ$135,$A32,'Visi duomenys'!$U$5:$U$135,$H$4)+SUMIFS('Visi duomenys'!$AV$5:$AV$135,'Visi duomenys'!$AT$5:$AT$135,$A32,'Visi duomenys'!$U$5:$U$135,$H$4)+SUMIFS('Visi duomenys'!$AY$5:$AY$135,'Visi duomenys'!$AW$5:$AW$135,$A32,'Visi duomenys'!$U$5:$U$135,$H$4)</f>
        <v>0</v>
      </c>
      <c r="I32" s="314">
        <f>SUMIFS('Visi duomenys'!$AP$5:$AP$135,'Visi duomenys'!$AN$5:$AN$135,$A32,'Visi duomenys'!$U$5:$U$135,$I$4)+SUMIFS('Visi duomenys'!$AS$5:$AS$135,'Visi duomenys'!$AQ$5:$AQ$135,$A32,'Visi duomenys'!$U$5:$U$135,$I$4)+SUMIFS('Visi duomenys'!$AV$5:$AV$135,'Visi duomenys'!$AT$5:$AT$135,$A32,'Visi duomenys'!$U$5:$U$135,$I$4)+SUMIFS('Visi duomenys'!$AY$5:$AY$135,'Visi duomenys'!$AW$5:$AW$135,$A32,'Visi duomenys'!$U$5:$U$135,$I$4)</f>
        <v>0</v>
      </c>
      <c r="J32" s="314">
        <f>SUMIFS('Visi duomenys'!$AP$5:$AP$135,'Visi duomenys'!$AN$5:$AN$135,$A32,'Visi duomenys'!$U$5:$U$135,$J$4)+SUMIFS('Visi duomenys'!$AS$5:$AS$135,'Visi duomenys'!$AQ$5:$AQ$135,$A32,'Visi duomenys'!$U$5:$U$135,$J$4)+SUMIFS('Visi duomenys'!$AV$5:$AV$135,'Visi duomenys'!$AT$5:$AT$135,$A32,'Visi duomenys'!$U$5:$U$135,$J$4)+SUMIFS('Visi duomenys'!$AY$5:$AY$135,'Visi duomenys'!$AW$5:$AW$135,$A32,'Visi duomenys'!$U$5:$U$135,$J$4)</f>
        <v>0</v>
      </c>
      <c r="K32" s="314">
        <f>SUMIFS('Visi duomenys'!$AP$5:$AP$135,'Visi duomenys'!$AN$5:$AN$135,$A32,'Visi duomenys'!$U$5:$U$135,$K$4)+SUMIFS('Visi duomenys'!$AS$5:$AS$135,'Visi duomenys'!$AQ$5:$AQ$135,$A32,'Visi duomenys'!$U$5:$U$135,$K$4)+SUMIFS('Visi duomenys'!$AV$5:$AV$135,'Visi duomenys'!$AT$5:$AT$135,$A32,'Visi duomenys'!$U$5:$U$135,$K$4)+SUMIFS('Visi duomenys'!$AY$5:$AY$135,'Visi duomenys'!$AW$5:$AW$135,$A32,'Visi duomenys'!$U$5:$U$135,$K$4)</f>
        <v>1</v>
      </c>
      <c r="L32" s="314">
        <f>SUMIFS('Visi duomenys'!$AP$5:$AP$135,'Visi duomenys'!$AN$5:$AN$135,$A32,'Visi duomenys'!$U$5:$U$135,$L$4)+SUMIFS('Visi duomenys'!$AS$5:$AS$135,'Visi duomenys'!$AQ$5:$AQ$135,$A32,'Visi duomenys'!$U$5:$U$135,$L$4)+SUMIFS('Visi duomenys'!$AV$5:$AV$135,'Visi duomenys'!$AT$5:$AT$135,$A32,'Visi duomenys'!$U$5:$U$135,$L$4)+SUMIFS('Visi duomenys'!$AY$5:$AY$135,'Visi duomenys'!$AW$5:$AW$135,$A32,'Visi duomenys'!$U$5:$U$135,$L$4)</f>
        <v>0</v>
      </c>
      <c r="M32" s="314">
        <f>SUMIFS('Visi duomenys'!$AP$5:$AP$135,'Visi duomenys'!$AN$5:$AN$135,$A32,'Visi duomenys'!$U$5:$U$135,$M$4)+SUMIFS('Visi duomenys'!$AS$5:$AS$135,'Visi duomenys'!$AQ$5:$AQ$135,$A32,'Visi duomenys'!$U$5:$U$135,$M$4)+SUMIFS('Visi duomenys'!$AV$5:$AV$135,'Visi duomenys'!$AT$5:$AT$135,$A32,'Visi duomenys'!$U$5:$U$135,$M$4)+SUMIFS('Visi duomenys'!$AY$5:$AY$135,'Visi duomenys'!$AW$5:$AW$135,$A32,'Visi duomenys'!$U$5:$U$135,$M$4)</f>
        <v>0</v>
      </c>
    </row>
    <row r="33" spans="1:13" x14ac:dyDescent="0.25">
      <c r="A33" s="306" t="s">
        <v>954</v>
      </c>
      <c r="B33" s="306" t="s">
        <v>955</v>
      </c>
      <c r="C33" s="309">
        <f>SUMIFS('Visi duomenys'!$AP$5:$AP$135,'Visi duomenys'!$AN$5:$AN$135,$A33)+SUMIFS('Visi duomenys'!$AS$5:$AS$135,'Visi duomenys'!$AQ$5:$AQ$135,$A33)+SUMIFS('Visi duomenys'!$AV$5:$AV$135,'Visi duomenys'!$AT$5:$AT$135,$A33)+SUMIFS('Visi duomenys'!$AY$5:$AY$135,'Visi duomenys'!$AW$5:$AW$135,$A33)</f>
        <v>1</v>
      </c>
      <c r="D33" s="308">
        <v>0</v>
      </c>
      <c r="E33" s="308">
        <v>0</v>
      </c>
      <c r="F33" s="308">
        <v>0</v>
      </c>
      <c r="G33" s="314">
        <f>SUMIFS('Visi duomenys'!$AP$5:$AP$135,'Visi duomenys'!$AN$5:$AN$135,$A33,'Visi duomenys'!$U$5:$U$135,$G$4)+SUMIFS('Visi duomenys'!$AS$5:$AS$135,'Visi duomenys'!$AQ$5:$AQ$135,$A33,'Visi duomenys'!$U$5:$U$135,$G$4)+SUMIFS('Visi duomenys'!$AV$5:$AV$135,'Visi duomenys'!$AT$5:$AT$135,$A33,'Visi duomenys'!$U$5:$U$135,$G$4)+SUMIFS('Visi duomenys'!$AY$5:$AY$135,'Visi duomenys'!$AW$5:$AW$135,$A33,'Visi duomenys'!$U$5:$U$135,$G$4)</f>
        <v>0</v>
      </c>
      <c r="H33" s="314">
        <f>SUMIFS('Visi duomenys'!$AP$5:$AP$135,'Visi duomenys'!$AN$5:$AN$135,$A33,'Visi duomenys'!$U$5:$U$135,$H$4)+SUMIFS('Visi duomenys'!$AS$5:$AS$135,'Visi duomenys'!$AQ$5:$AQ$135,$A33,'Visi duomenys'!$U$5:$U$135,$H$4)+SUMIFS('Visi duomenys'!$AV$5:$AV$135,'Visi duomenys'!$AT$5:$AT$135,$A33,'Visi duomenys'!$U$5:$U$135,$H$4)+SUMIFS('Visi duomenys'!$AY$5:$AY$135,'Visi duomenys'!$AW$5:$AW$135,$A33,'Visi duomenys'!$U$5:$U$135,$H$4)</f>
        <v>0</v>
      </c>
      <c r="I33" s="314">
        <f>SUMIFS('Visi duomenys'!$AP$5:$AP$135,'Visi duomenys'!$AN$5:$AN$135,$A33,'Visi duomenys'!$U$5:$U$135,$I$4)+SUMIFS('Visi duomenys'!$AS$5:$AS$135,'Visi duomenys'!$AQ$5:$AQ$135,$A33,'Visi duomenys'!$U$5:$U$135,$I$4)+SUMIFS('Visi duomenys'!$AV$5:$AV$135,'Visi duomenys'!$AT$5:$AT$135,$A33,'Visi duomenys'!$U$5:$U$135,$I$4)+SUMIFS('Visi duomenys'!$AY$5:$AY$135,'Visi duomenys'!$AW$5:$AW$135,$A33,'Visi duomenys'!$U$5:$U$135,$I$4)</f>
        <v>0</v>
      </c>
      <c r="J33" s="314">
        <f>SUMIFS('Visi duomenys'!$AP$5:$AP$135,'Visi duomenys'!$AN$5:$AN$135,$A33,'Visi duomenys'!$U$5:$U$135,$J$4)+SUMIFS('Visi duomenys'!$AS$5:$AS$135,'Visi duomenys'!$AQ$5:$AQ$135,$A33,'Visi duomenys'!$U$5:$U$135,$J$4)+SUMIFS('Visi duomenys'!$AV$5:$AV$135,'Visi duomenys'!$AT$5:$AT$135,$A33,'Visi duomenys'!$U$5:$U$135,$J$4)+SUMIFS('Visi duomenys'!$AY$5:$AY$135,'Visi duomenys'!$AW$5:$AW$135,$A33,'Visi duomenys'!$U$5:$U$135,$J$4)</f>
        <v>0</v>
      </c>
      <c r="K33" s="314">
        <f>SUMIFS('Visi duomenys'!$AP$5:$AP$135,'Visi duomenys'!$AN$5:$AN$135,$A33,'Visi duomenys'!$U$5:$U$135,$K$4)+SUMIFS('Visi duomenys'!$AS$5:$AS$135,'Visi duomenys'!$AQ$5:$AQ$135,$A33,'Visi duomenys'!$U$5:$U$135,$K$4)+SUMIFS('Visi duomenys'!$AV$5:$AV$135,'Visi duomenys'!$AT$5:$AT$135,$A33,'Visi duomenys'!$U$5:$U$135,$K$4)+SUMIFS('Visi duomenys'!$AY$5:$AY$135,'Visi duomenys'!$AW$5:$AW$135,$A33,'Visi duomenys'!$U$5:$U$135,$K$4)</f>
        <v>1</v>
      </c>
      <c r="L33" s="314">
        <f>SUMIFS('Visi duomenys'!$AP$5:$AP$135,'Visi duomenys'!$AN$5:$AN$135,$A33,'Visi duomenys'!$U$5:$U$135,$L$4)+SUMIFS('Visi duomenys'!$AS$5:$AS$135,'Visi duomenys'!$AQ$5:$AQ$135,$A33,'Visi duomenys'!$U$5:$U$135,$L$4)+SUMIFS('Visi duomenys'!$AV$5:$AV$135,'Visi duomenys'!$AT$5:$AT$135,$A33,'Visi duomenys'!$U$5:$U$135,$L$4)+SUMIFS('Visi duomenys'!$AY$5:$AY$135,'Visi duomenys'!$AW$5:$AW$135,$A33,'Visi duomenys'!$U$5:$U$135,$L$4)</f>
        <v>0</v>
      </c>
      <c r="M33" s="314">
        <f>SUMIFS('Visi duomenys'!$AP$5:$AP$135,'Visi duomenys'!$AN$5:$AN$135,$A33,'Visi duomenys'!$U$5:$U$135,$M$4)+SUMIFS('Visi duomenys'!$AS$5:$AS$135,'Visi duomenys'!$AQ$5:$AQ$135,$A33,'Visi duomenys'!$U$5:$U$135,$M$4)+SUMIFS('Visi duomenys'!$AV$5:$AV$135,'Visi duomenys'!$AT$5:$AT$135,$A33,'Visi duomenys'!$U$5:$U$135,$M$4)+SUMIFS('Visi duomenys'!$AY$5:$AY$135,'Visi duomenys'!$AW$5:$AW$135,$A33,'Visi duomenys'!$U$5:$U$135,$M$4)</f>
        <v>0</v>
      </c>
    </row>
    <row r="34" spans="1:13" ht="30" x14ac:dyDescent="0.25">
      <c r="A34" s="306" t="s">
        <v>153</v>
      </c>
      <c r="B34" s="306" t="s">
        <v>152</v>
      </c>
      <c r="C34" s="309">
        <f>SUMIFS('Visi duomenys'!$AP$5:$AP$135,'Visi duomenys'!$AN$5:$AN$135,$A34)+SUMIFS('Visi duomenys'!$AS$5:$AS$135,'Visi duomenys'!$AQ$5:$AQ$135,$A34)+SUMIFS('Visi duomenys'!$AV$5:$AV$135,'Visi duomenys'!$AT$5:$AT$135,$A34)+SUMIFS('Visi duomenys'!$AY$5:$AY$135,'Visi duomenys'!$AW$5:$AW$135,$A34)</f>
        <v>2</v>
      </c>
      <c r="D34" s="308">
        <v>0</v>
      </c>
      <c r="E34" s="308">
        <v>0</v>
      </c>
      <c r="F34" s="308">
        <v>0</v>
      </c>
      <c r="G34" s="314">
        <f>SUMIFS('Visi duomenys'!$AP$5:$AP$135,'Visi duomenys'!$AN$5:$AN$135,$A34,'Visi duomenys'!$U$5:$U$135,$G$4)+SUMIFS('Visi duomenys'!$AS$5:$AS$135,'Visi duomenys'!$AQ$5:$AQ$135,$A34,'Visi duomenys'!$U$5:$U$135,$G$4)+SUMIFS('Visi duomenys'!$AV$5:$AV$135,'Visi duomenys'!$AT$5:$AT$135,$A34,'Visi duomenys'!$U$5:$U$135,$G$4)+SUMIFS('Visi duomenys'!$AY$5:$AY$135,'Visi duomenys'!$AW$5:$AW$135,$A34,'Visi duomenys'!$U$5:$U$135,$G$4)</f>
        <v>0</v>
      </c>
      <c r="H34" s="314">
        <f>SUMIFS('Visi duomenys'!$AP$5:$AP$135,'Visi duomenys'!$AN$5:$AN$135,$A34,'Visi duomenys'!$U$5:$U$135,$H$4)+SUMIFS('Visi duomenys'!$AS$5:$AS$135,'Visi duomenys'!$AQ$5:$AQ$135,$A34,'Visi duomenys'!$U$5:$U$135,$H$4)+SUMIFS('Visi duomenys'!$AV$5:$AV$135,'Visi duomenys'!$AT$5:$AT$135,$A34,'Visi duomenys'!$U$5:$U$135,$H$4)+SUMIFS('Visi duomenys'!$AY$5:$AY$135,'Visi duomenys'!$AW$5:$AW$135,$A34,'Visi duomenys'!$U$5:$U$135,$H$4)</f>
        <v>2</v>
      </c>
      <c r="I34" s="314">
        <f>SUMIFS('Visi duomenys'!$AP$5:$AP$135,'Visi duomenys'!$AN$5:$AN$135,$A34,'Visi duomenys'!$U$5:$U$135,$I$4)+SUMIFS('Visi duomenys'!$AS$5:$AS$135,'Visi duomenys'!$AQ$5:$AQ$135,$A34,'Visi duomenys'!$U$5:$U$135,$I$4)+SUMIFS('Visi duomenys'!$AV$5:$AV$135,'Visi duomenys'!$AT$5:$AT$135,$A34,'Visi duomenys'!$U$5:$U$135,$I$4)+SUMIFS('Visi duomenys'!$AY$5:$AY$135,'Visi duomenys'!$AW$5:$AW$135,$A34,'Visi duomenys'!$U$5:$U$135,$I$4)</f>
        <v>0</v>
      </c>
      <c r="J34" s="314">
        <f>SUMIFS('Visi duomenys'!$AP$5:$AP$135,'Visi duomenys'!$AN$5:$AN$135,$A34,'Visi duomenys'!$U$5:$U$135,$J$4)+SUMIFS('Visi duomenys'!$AS$5:$AS$135,'Visi duomenys'!$AQ$5:$AQ$135,$A34,'Visi duomenys'!$U$5:$U$135,$J$4)+SUMIFS('Visi duomenys'!$AV$5:$AV$135,'Visi duomenys'!$AT$5:$AT$135,$A34,'Visi duomenys'!$U$5:$U$135,$J$4)+SUMIFS('Visi duomenys'!$AY$5:$AY$135,'Visi duomenys'!$AW$5:$AW$135,$A34,'Visi duomenys'!$U$5:$U$135,$J$4)</f>
        <v>0</v>
      </c>
      <c r="K34" s="314">
        <f>SUMIFS('Visi duomenys'!$AP$5:$AP$135,'Visi duomenys'!$AN$5:$AN$135,$A34,'Visi duomenys'!$U$5:$U$135,$K$4)+SUMIFS('Visi duomenys'!$AS$5:$AS$135,'Visi duomenys'!$AQ$5:$AQ$135,$A34,'Visi duomenys'!$U$5:$U$135,$K$4)+SUMIFS('Visi duomenys'!$AV$5:$AV$135,'Visi duomenys'!$AT$5:$AT$135,$A34,'Visi duomenys'!$U$5:$U$135,$K$4)+SUMIFS('Visi duomenys'!$AY$5:$AY$135,'Visi duomenys'!$AW$5:$AW$135,$A34,'Visi duomenys'!$U$5:$U$135,$K$4)</f>
        <v>0</v>
      </c>
      <c r="L34" s="314">
        <f>SUMIFS('Visi duomenys'!$AP$5:$AP$135,'Visi duomenys'!$AN$5:$AN$135,$A34,'Visi duomenys'!$U$5:$U$135,$L$4)+SUMIFS('Visi duomenys'!$AS$5:$AS$135,'Visi duomenys'!$AQ$5:$AQ$135,$A34,'Visi duomenys'!$U$5:$U$135,$L$4)+SUMIFS('Visi duomenys'!$AV$5:$AV$135,'Visi duomenys'!$AT$5:$AT$135,$A34,'Visi duomenys'!$U$5:$U$135,$L$4)+SUMIFS('Visi duomenys'!$AY$5:$AY$135,'Visi duomenys'!$AW$5:$AW$135,$A34,'Visi duomenys'!$U$5:$U$135,$L$4)</f>
        <v>0</v>
      </c>
      <c r="M34" s="314">
        <f>SUMIFS('Visi duomenys'!$AP$5:$AP$135,'Visi duomenys'!$AN$5:$AN$135,$A34,'Visi duomenys'!$U$5:$U$135,$M$4)+SUMIFS('Visi duomenys'!$AS$5:$AS$135,'Visi duomenys'!$AQ$5:$AQ$135,$A34,'Visi duomenys'!$U$5:$U$135,$M$4)+SUMIFS('Visi duomenys'!$AV$5:$AV$135,'Visi duomenys'!$AT$5:$AT$135,$A34,'Visi duomenys'!$U$5:$U$135,$M$4)+SUMIFS('Visi duomenys'!$AY$5:$AY$135,'Visi duomenys'!$AW$5:$AW$135,$A34,'Visi duomenys'!$U$5:$U$135,$M$4)</f>
        <v>0</v>
      </c>
    </row>
    <row r="35" spans="1:13" ht="45" x14ac:dyDescent="0.25">
      <c r="A35" s="306" t="s">
        <v>137</v>
      </c>
      <c r="B35" s="306" t="s">
        <v>109</v>
      </c>
      <c r="C35" s="309">
        <f>SUMIFS('Visi duomenys'!$AP$5:$AP$135,'Visi duomenys'!$AN$5:$AN$135,$A35)+SUMIFS('Visi duomenys'!$AS$5:$AS$135,'Visi duomenys'!$AQ$5:$AQ$135,$A35)+SUMIFS('Visi duomenys'!$AV$5:$AV$135,'Visi duomenys'!$AT$5:$AT$135,$A35)+SUMIFS('Visi duomenys'!$AY$5:$AY$135,'Visi duomenys'!$AW$5:$AW$135,$A35)</f>
        <v>148.34</v>
      </c>
      <c r="D35" s="308">
        <v>0</v>
      </c>
      <c r="E35" s="308">
        <v>0</v>
      </c>
      <c r="F35" s="308">
        <v>0</v>
      </c>
      <c r="G35" s="314">
        <f>SUMIFS('Visi duomenys'!$AP$5:$AP$135,'Visi duomenys'!$AN$5:$AN$135,$A35,'Visi duomenys'!$U$5:$U$135,$G$4)+SUMIFS('Visi duomenys'!$AS$5:$AS$135,'Visi duomenys'!$AQ$5:$AQ$135,$A35,'Visi duomenys'!$U$5:$U$135,$G$4)+SUMIFS('Visi duomenys'!$AV$5:$AV$135,'Visi duomenys'!$AT$5:$AT$135,$A35,'Visi duomenys'!$U$5:$U$135,$G$4)+SUMIFS('Visi duomenys'!$AY$5:$AY$135,'Visi duomenys'!$AW$5:$AW$135,$A35,'Visi duomenys'!$U$5:$U$135,$G$4)</f>
        <v>0</v>
      </c>
      <c r="H35" s="314">
        <f>SUMIFS('Visi duomenys'!$AP$5:$AP$135,'Visi duomenys'!$AN$5:$AN$135,$A35,'Visi duomenys'!$U$5:$U$135,$H$4)+SUMIFS('Visi duomenys'!$AS$5:$AS$135,'Visi duomenys'!$AQ$5:$AQ$135,$A35,'Visi duomenys'!$U$5:$U$135,$H$4)+SUMIFS('Visi duomenys'!$AV$5:$AV$135,'Visi duomenys'!$AT$5:$AT$135,$A35,'Visi duomenys'!$U$5:$U$135,$H$4)+SUMIFS('Visi duomenys'!$AY$5:$AY$135,'Visi duomenys'!$AW$5:$AW$135,$A35,'Visi duomenys'!$U$5:$U$135,$H$4)</f>
        <v>0</v>
      </c>
      <c r="I35" s="314">
        <f>SUMIFS('Visi duomenys'!$AP$5:$AP$135,'Visi duomenys'!$AN$5:$AN$135,$A35,'Visi duomenys'!$U$5:$U$135,$I$4)+SUMIFS('Visi duomenys'!$AS$5:$AS$135,'Visi duomenys'!$AQ$5:$AQ$135,$A35,'Visi duomenys'!$U$5:$U$135,$I$4)+SUMIFS('Visi duomenys'!$AV$5:$AV$135,'Visi duomenys'!$AT$5:$AT$135,$A35,'Visi duomenys'!$U$5:$U$135,$I$4)+SUMIFS('Visi duomenys'!$AY$5:$AY$135,'Visi duomenys'!$AW$5:$AW$135,$A35,'Visi duomenys'!$U$5:$U$135,$I$4)</f>
        <v>0</v>
      </c>
      <c r="J35" s="314">
        <f>SUMIFS('Visi duomenys'!$AP$5:$AP$135,'Visi duomenys'!$AN$5:$AN$135,$A35,'Visi duomenys'!$U$5:$U$135,$J$4)+SUMIFS('Visi duomenys'!$AS$5:$AS$135,'Visi duomenys'!$AQ$5:$AQ$135,$A35,'Visi duomenys'!$U$5:$U$135,$J$4)+SUMIFS('Visi duomenys'!$AV$5:$AV$135,'Visi duomenys'!$AT$5:$AT$135,$A35,'Visi duomenys'!$U$5:$U$135,$J$4)+SUMIFS('Visi duomenys'!$AY$5:$AY$135,'Visi duomenys'!$AW$5:$AW$135,$A35,'Visi duomenys'!$U$5:$U$135,$J$4)</f>
        <v>148.34</v>
      </c>
      <c r="K35" s="314">
        <f>SUMIFS('Visi duomenys'!$AP$5:$AP$135,'Visi duomenys'!$AN$5:$AN$135,$A35,'Visi duomenys'!$U$5:$U$135,$K$4)+SUMIFS('Visi duomenys'!$AS$5:$AS$135,'Visi duomenys'!$AQ$5:$AQ$135,$A35,'Visi duomenys'!$U$5:$U$135,$K$4)+SUMIFS('Visi duomenys'!$AV$5:$AV$135,'Visi duomenys'!$AT$5:$AT$135,$A35,'Visi duomenys'!$U$5:$U$135,$K$4)+SUMIFS('Visi duomenys'!$AY$5:$AY$135,'Visi duomenys'!$AW$5:$AW$135,$A35,'Visi duomenys'!$U$5:$U$135,$K$4)</f>
        <v>0</v>
      </c>
      <c r="L35" s="314">
        <f>SUMIFS('Visi duomenys'!$AP$5:$AP$135,'Visi duomenys'!$AN$5:$AN$135,$A35,'Visi duomenys'!$U$5:$U$135,$L$4)+SUMIFS('Visi duomenys'!$AS$5:$AS$135,'Visi duomenys'!$AQ$5:$AQ$135,$A35,'Visi duomenys'!$U$5:$U$135,$L$4)+SUMIFS('Visi duomenys'!$AV$5:$AV$135,'Visi duomenys'!$AT$5:$AT$135,$A35,'Visi duomenys'!$U$5:$U$135,$L$4)+SUMIFS('Visi duomenys'!$AY$5:$AY$135,'Visi duomenys'!$AW$5:$AW$135,$A35,'Visi duomenys'!$U$5:$U$135,$L$4)</f>
        <v>0</v>
      </c>
      <c r="M35" s="314">
        <f>SUMIFS('Visi duomenys'!$AP$5:$AP$135,'Visi duomenys'!$AN$5:$AN$135,$A35,'Visi duomenys'!$U$5:$U$135,$M$4)+SUMIFS('Visi duomenys'!$AS$5:$AS$135,'Visi duomenys'!$AQ$5:$AQ$135,$A35,'Visi duomenys'!$U$5:$U$135,$M$4)+SUMIFS('Visi duomenys'!$AV$5:$AV$135,'Visi duomenys'!$AT$5:$AT$135,$A35,'Visi duomenys'!$U$5:$U$135,$M$4)+SUMIFS('Visi duomenys'!$AY$5:$AY$135,'Visi duomenys'!$AW$5:$AW$135,$A35,'Visi duomenys'!$U$5:$U$135,$M$4)</f>
        <v>0</v>
      </c>
    </row>
    <row r="36" spans="1:13" ht="30" x14ac:dyDescent="0.25">
      <c r="A36" s="306" t="s">
        <v>127</v>
      </c>
      <c r="B36" s="306" t="s">
        <v>119</v>
      </c>
      <c r="C36" s="309">
        <f>SUMIFS('Visi duomenys'!$AP$5:$AP$135,'Visi duomenys'!$AN$5:$AN$135,$A36)+SUMIFS('Visi duomenys'!$AS$5:$AS$135,'Visi duomenys'!$AQ$5:$AQ$135,$A36)+SUMIFS('Visi duomenys'!$AV$5:$AV$135,'Visi duomenys'!$AT$5:$AT$135,$A36)+SUMIFS('Visi duomenys'!$AY$5:$AY$135,'Visi duomenys'!$AW$5:$AW$135,$A36)</f>
        <v>5100</v>
      </c>
      <c r="D36" s="308">
        <v>0</v>
      </c>
      <c r="E36" s="308">
        <v>0</v>
      </c>
      <c r="F36" s="308">
        <v>0</v>
      </c>
      <c r="G36" s="314">
        <f>SUMIFS('Visi duomenys'!$AP$5:$AP$135,'Visi duomenys'!$AN$5:$AN$135,$A36,'Visi duomenys'!$U$5:$U$135,$G$4)+SUMIFS('Visi duomenys'!$AS$5:$AS$135,'Visi duomenys'!$AQ$5:$AQ$135,$A36,'Visi duomenys'!$U$5:$U$135,$G$4)+SUMIFS('Visi duomenys'!$AV$5:$AV$135,'Visi duomenys'!$AT$5:$AT$135,$A36,'Visi duomenys'!$U$5:$U$135,$G$4)+SUMIFS('Visi duomenys'!$AY$5:$AY$135,'Visi duomenys'!$AW$5:$AW$135,$A36,'Visi duomenys'!$U$5:$U$135,$G$4)</f>
        <v>0</v>
      </c>
      <c r="H36" s="314">
        <f>SUMIFS('Visi duomenys'!$AP$5:$AP$135,'Visi duomenys'!$AN$5:$AN$135,$A36,'Visi duomenys'!$U$5:$U$135,$H$4)+SUMIFS('Visi duomenys'!$AS$5:$AS$135,'Visi duomenys'!$AQ$5:$AQ$135,$A36,'Visi duomenys'!$U$5:$U$135,$H$4)+SUMIFS('Visi duomenys'!$AV$5:$AV$135,'Visi duomenys'!$AT$5:$AT$135,$A36,'Visi duomenys'!$U$5:$U$135,$H$4)+SUMIFS('Visi duomenys'!$AY$5:$AY$135,'Visi duomenys'!$AW$5:$AW$135,$A36,'Visi duomenys'!$U$5:$U$135,$H$4)</f>
        <v>5100</v>
      </c>
      <c r="I36" s="314">
        <f>SUMIFS('Visi duomenys'!$AP$5:$AP$135,'Visi duomenys'!$AN$5:$AN$135,$A36,'Visi duomenys'!$U$5:$U$135,$I$4)+SUMIFS('Visi duomenys'!$AS$5:$AS$135,'Visi duomenys'!$AQ$5:$AQ$135,$A36,'Visi duomenys'!$U$5:$U$135,$I$4)+SUMIFS('Visi duomenys'!$AV$5:$AV$135,'Visi duomenys'!$AT$5:$AT$135,$A36,'Visi duomenys'!$U$5:$U$135,$I$4)+SUMIFS('Visi duomenys'!$AY$5:$AY$135,'Visi duomenys'!$AW$5:$AW$135,$A36,'Visi duomenys'!$U$5:$U$135,$I$4)</f>
        <v>0</v>
      </c>
      <c r="J36" s="314">
        <f>SUMIFS('Visi duomenys'!$AP$5:$AP$135,'Visi duomenys'!$AN$5:$AN$135,$A36,'Visi duomenys'!$U$5:$U$135,$J$4)+SUMIFS('Visi duomenys'!$AS$5:$AS$135,'Visi duomenys'!$AQ$5:$AQ$135,$A36,'Visi duomenys'!$U$5:$U$135,$J$4)+SUMIFS('Visi duomenys'!$AV$5:$AV$135,'Visi duomenys'!$AT$5:$AT$135,$A36,'Visi duomenys'!$U$5:$U$135,$J$4)+SUMIFS('Visi duomenys'!$AY$5:$AY$135,'Visi duomenys'!$AW$5:$AW$135,$A36,'Visi duomenys'!$U$5:$U$135,$J$4)</f>
        <v>0</v>
      </c>
      <c r="K36" s="314">
        <f>SUMIFS('Visi duomenys'!$AP$5:$AP$135,'Visi duomenys'!$AN$5:$AN$135,$A36,'Visi duomenys'!$U$5:$U$135,$K$4)+SUMIFS('Visi duomenys'!$AS$5:$AS$135,'Visi duomenys'!$AQ$5:$AQ$135,$A36,'Visi duomenys'!$U$5:$U$135,$K$4)+SUMIFS('Visi duomenys'!$AV$5:$AV$135,'Visi duomenys'!$AT$5:$AT$135,$A36,'Visi duomenys'!$U$5:$U$135,$K$4)+SUMIFS('Visi duomenys'!$AY$5:$AY$135,'Visi duomenys'!$AW$5:$AW$135,$A36,'Visi duomenys'!$U$5:$U$135,$K$4)</f>
        <v>0</v>
      </c>
      <c r="L36" s="314">
        <f>SUMIFS('Visi duomenys'!$AP$5:$AP$135,'Visi duomenys'!$AN$5:$AN$135,$A36,'Visi duomenys'!$U$5:$U$135,$L$4)+SUMIFS('Visi duomenys'!$AS$5:$AS$135,'Visi duomenys'!$AQ$5:$AQ$135,$A36,'Visi duomenys'!$U$5:$U$135,$L$4)+SUMIFS('Visi duomenys'!$AV$5:$AV$135,'Visi duomenys'!$AT$5:$AT$135,$A36,'Visi duomenys'!$U$5:$U$135,$L$4)+SUMIFS('Visi duomenys'!$AY$5:$AY$135,'Visi duomenys'!$AW$5:$AW$135,$A36,'Visi duomenys'!$U$5:$U$135,$L$4)</f>
        <v>0</v>
      </c>
      <c r="M36" s="314">
        <f>SUMIFS('Visi duomenys'!$AP$5:$AP$135,'Visi duomenys'!$AN$5:$AN$135,$A36,'Visi duomenys'!$U$5:$U$135,$M$4)+SUMIFS('Visi duomenys'!$AS$5:$AS$135,'Visi duomenys'!$AQ$5:$AQ$135,$A36,'Visi duomenys'!$U$5:$U$135,$M$4)+SUMIFS('Visi duomenys'!$AV$5:$AV$135,'Visi duomenys'!$AT$5:$AT$135,$A36,'Visi duomenys'!$U$5:$U$135,$M$4)+SUMIFS('Visi duomenys'!$AY$5:$AY$135,'Visi duomenys'!$AW$5:$AW$135,$A36,'Visi duomenys'!$U$5:$U$135,$M$4)</f>
        <v>0</v>
      </c>
    </row>
    <row r="37" spans="1:13" ht="30" x14ac:dyDescent="0.25">
      <c r="A37" s="306" t="s">
        <v>128</v>
      </c>
      <c r="B37" s="306" t="s">
        <v>129</v>
      </c>
      <c r="C37" s="309">
        <f>SUMIFS('Visi duomenys'!$AP$5:$AP$135,'Visi duomenys'!$AN$5:$AN$135,$A37)+SUMIFS('Visi duomenys'!$AS$5:$AS$135,'Visi duomenys'!$AQ$5:$AQ$135,$A37)+SUMIFS('Visi duomenys'!$AV$5:$AV$135,'Visi duomenys'!$AT$5:$AT$135,$A37)+SUMIFS('Visi duomenys'!$AY$5:$AY$135,'Visi duomenys'!$AW$5:$AW$135,$A37)</f>
        <v>18.016999999999999</v>
      </c>
      <c r="D37" s="308">
        <v>0</v>
      </c>
      <c r="E37" s="308">
        <v>0</v>
      </c>
      <c r="F37" s="308">
        <v>0</v>
      </c>
      <c r="G37" s="314">
        <f>SUMIFS('Visi duomenys'!$AP$5:$AP$135,'Visi duomenys'!$AN$5:$AN$135,$A37,'Visi duomenys'!$U$5:$U$135,$G$4)+SUMIFS('Visi duomenys'!$AS$5:$AS$135,'Visi duomenys'!$AQ$5:$AQ$135,$A37,'Visi duomenys'!$U$5:$U$135,$G$4)+SUMIFS('Visi duomenys'!$AV$5:$AV$135,'Visi duomenys'!$AT$5:$AT$135,$A37,'Visi duomenys'!$U$5:$U$135,$G$4)+SUMIFS('Visi duomenys'!$AY$5:$AY$135,'Visi duomenys'!$AW$5:$AW$135,$A37,'Visi duomenys'!$U$5:$U$135,$G$4)</f>
        <v>0</v>
      </c>
      <c r="H37" s="314">
        <f>SUMIFS('Visi duomenys'!$AP$5:$AP$135,'Visi duomenys'!$AN$5:$AN$135,$A37,'Visi duomenys'!$U$5:$U$135,$H$4)+SUMIFS('Visi duomenys'!$AS$5:$AS$135,'Visi duomenys'!$AQ$5:$AQ$135,$A37,'Visi duomenys'!$U$5:$U$135,$H$4)+SUMIFS('Visi duomenys'!$AV$5:$AV$135,'Visi duomenys'!$AT$5:$AT$135,$A37,'Visi duomenys'!$U$5:$U$135,$H$4)+SUMIFS('Visi duomenys'!$AY$5:$AY$135,'Visi duomenys'!$AW$5:$AW$135,$A37,'Visi duomenys'!$U$5:$U$135,$H$4)</f>
        <v>0</v>
      </c>
      <c r="I37" s="314">
        <f>SUMIFS('Visi duomenys'!$AP$5:$AP$135,'Visi duomenys'!$AN$5:$AN$135,$A37,'Visi duomenys'!$U$5:$U$135,$I$4)+SUMIFS('Visi duomenys'!$AS$5:$AS$135,'Visi duomenys'!$AQ$5:$AQ$135,$A37,'Visi duomenys'!$U$5:$U$135,$I$4)+SUMIFS('Visi duomenys'!$AV$5:$AV$135,'Visi duomenys'!$AT$5:$AT$135,$A37,'Visi duomenys'!$U$5:$U$135,$I$4)+SUMIFS('Visi duomenys'!$AY$5:$AY$135,'Visi duomenys'!$AW$5:$AW$135,$A37,'Visi duomenys'!$U$5:$U$135,$I$4)</f>
        <v>11.5</v>
      </c>
      <c r="J37" s="314">
        <f>SUMIFS('Visi duomenys'!$AP$5:$AP$135,'Visi duomenys'!$AN$5:$AN$135,$A37,'Visi duomenys'!$U$5:$U$135,$J$4)+SUMIFS('Visi duomenys'!$AS$5:$AS$135,'Visi duomenys'!$AQ$5:$AQ$135,$A37,'Visi duomenys'!$U$5:$U$135,$J$4)+SUMIFS('Visi duomenys'!$AV$5:$AV$135,'Visi duomenys'!$AT$5:$AT$135,$A37,'Visi duomenys'!$U$5:$U$135,$J$4)+SUMIFS('Visi duomenys'!$AY$5:$AY$135,'Visi duomenys'!$AW$5:$AW$135,$A37,'Visi duomenys'!$U$5:$U$135,$J$4)</f>
        <v>6.5169999999999995</v>
      </c>
      <c r="K37" s="314">
        <f>SUMIFS('Visi duomenys'!$AP$5:$AP$135,'Visi duomenys'!$AN$5:$AN$135,$A37,'Visi duomenys'!$U$5:$U$135,$K$4)+SUMIFS('Visi duomenys'!$AS$5:$AS$135,'Visi duomenys'!$AQ$5:$AQ$135,$A37,'Visi duomenys'!$U$5:$U$135,$K$4)+SUMIFS('Visi duomenys'!$AV$5:$AV$135,'Visi duomenys'!$AT$5:$AT$135,$A37,'Visi duomenys'!$U$5:$U$135,$K$4)+SUMIFS('Visi duomenys'!$AY$5:$AY$135,'Visi duomenys'!$AW$5:$AW$135,$A37,'Visi duomenys'!$U$5:$U$135,$K$4)</f>
        <v>0</v>
      </c>
      <c r="L37" s="314">
        <f>SUMIFS('Visi duomenys'!$AP$5:$AP$135,'Visi duomenys'!$AN$5:$AN$135,$A37,'Visi duomenys'!$U$5:$U$135,$L$4)+SUMIFS('Visi duomenys'!$AS$5:$AS$135,'Visi duomenys'!$AQ$5:$AQ$135,$A37,'Visi duomenys'!$U$5:$U$135,$L$4)+SUMIFS('Visi duomenys'!$AV$5:$AV$135,'Visi duomenys'!$AT$5:$AT$135,$A37,'Visi duomenys'!$U$5:$U$135,$L$4)+SUMIFS('Visi duomenys'!$AY$5:$AY$135,'Visi duomenys'!$AW$5:$AW$135,$A37,'Visi duomenys'!$U$5:$U$135,$L$4)</f>
        <v>0</v>
      </c>
      <c r="M37" s="314">
        <f>SUMIFS('Visi duomenys'!$AP$5:$AP$135,'Visi duomenys'!$AN$5:$AN$135,$A37,'Visi duomenys'!$U$5:$U$135,$M$4)+SUMIFS('Visi duomenys'!$AS$5:$AS$135,'Visi duomenys'!$AQ$5:$AQ$135,$A37,'Visi duomenys'!$U$5:$U$135,$M$4)+SUMIFS('Visi duomenys'!$AV$5:$AV$135,'Visi duomenys'!$AT$5:$AT$135,$A37,'Visi duomenys'!$U$5:$U$135,$M$4)+SUMIFS('Visi duomenys'!$AY$5:$AY$135,'Visi duomenys'!$AW$5:$AW$135,$A37,'Visi duomenys'!$U$5:$U$135,$M$4)</f>
        <v>0</v>
      </c>
    </row>
    <row r="38" spans="1:13" ht="30" x14ac:dyDescent="0.25">
      <c r="A38" s="306" t="s">
        <v>163</v>
      </c>
      <c r="B38" s="306" t="s">
        <v>112</v>
      </c>
      <c r="C38" s="309">
        <f>SUMIFS('Visi duomenys'!$AP$5:$AP$135,'Visi duomenys'!$AN$5:$AN$135,$A38)+SUMIFS('Visi duomenys'!$AS$5:$AS$135,'Visi duomenys'!$AQ$5:$AQ$135,$A38)+SUMIFS('Visi duomenys'!$AV$5:$AV$135,'Visi duomenys'!$AT$5:$AT$135,$A38)+SUMIFS('Visi duomenys'!$AY$5:$AY$135,'Visi duomenys'!$AW$5:$AW$135,$A38)</f>
        <v>4</v>
      </c>
      <c r="D38" s="308">
        <v>0</v>
      </c>
      <c r="E38" s="308">
        <v>0</v>
      </c>
      <c r="F38" s="308">
        <v>0</v>
      </c>
      <c r="G38" s="314">
        <f>SUMIFS('Visi duomenys'!$AP$5:$AP$135,'Visi duomenys'!$AN$5:$AN$135,$A38,'Visi duomenys'!$U$5:$U$135,$G$4)+SUMIFS('Visi duomenys'!$AS$5:$AS$135,'Visi duomenys'!$AQ$5:$AQ$135,$A38,'Visi duomenys'!$U$5:$U$135,$G$4)+SUMIFS('Visi duomenys'!$AV$5:$AV$135,'Visi duomenys'!$AT$5:$AT$135,$A38,'Visi duomenys'!$U$5:$U$135,$G$4)+SUMIFS('Visi duomenys'!$AY$5:$AY$135,'Visi duomenys'!$AW$5:$AW$135,$A38,'Visi duomenys'!$U$5:$U$135,$G$4)</f>
        <v>0</v>
      </c>
      <c r="H38" s="314">
        <f>SUMIFS('Visi duomenys'!$AP$5:$AP$135,'Visi duomenys'!$AN$5:$AN$135,$A38,'Visi duomenys'!$U$5:$U$135,$H$4)+SUMIFS('Visi duomenys'!$AS$5:$AS$135,'Visi duomenys'!$AQ$5:$AQ$135,$A38,'Visi duomenys'!$U$5:$U$135,$H$4)+SUMIFS('Visi duomenys'!$AV$5:$AV$135,'Visi duomenys'!$AT$5:$AT$135,$A38,'Visi duomenys'!$U$5:$U$135,$H$4)+SUMIFS('Visi duomenys'!$AY$5:$AY$135,'Visi duomenys'!$AW$5:$AW$135,$A38,'Visi duomenys'!$U$5:$U$135,$H$4)</f>
        <v>1</v>
      </c>
      <c r="I38" s="314">
        <f>SUMIFS('Visi duomenys'!$AP$5:$AP$135,'Visi duomenys'!$AN$5:$AN$135,$A38,'Visi duomenys'!$U$5:$U$135,$I$4)+SUMIFS('Visi duomenys'!$AS$5:$AS$135,'Visi duomenys'!$AQ$5:$AQ$135,$A38,'Visi duomenys'!$U$5:$U$135,$I$4)+SUMIFS('Visi duomenys'!$AV$5:$AV$135,'Visi duomenys'!$AT$5:$AT$135,$A38,'Visi duomenys'!$U$5:$U$135,$I$4)+SUMIFS('Visi duomenys'!$AY$5:$AY$135,'Visi duomenys'!$AW$5:$AW$135,$A38,'Visi duomenys'!$U$5:$U$135,$I$4)</f>
        <v>3</v>
      </c>
      <c r="J38" s="314">
        <f>SUMIFS('Visi duomenys'!$AP$5:$AP$135,'Visi duomenys'!$AN$5:$AN$135,$A38,'Visi duomenys'!$U$5:$U$135,$J$4)+SUMIFS('Visi duomenys'!$AS$5:$AS$135,'Visi duomenys'!$AQ$5:$AQ$135,$A38,'Visi duomenys'!$U$5:$U$135,$J$4)+SUMIFS('Visi duomenys'!$AV$5:$AV$135,'Visi duomenys'!$AT$5:$AT$135,$A38,'Visi duomenys'!$U$5:$U$135,$J$4)+SUMIFS('Visi duomenys'!$AY$5:$AY$135,'Visi duomenys'!$AW$5:$AW$135,$A38,'Visi duomenys'!$U$5:$U$135,$J$4)</f>
        <v>0</v>
      </c>
      <c r="K38" s="314">
        <f>SUMIFS('Visi duomenys'!$AP$5:$AP$135,'Visi duomenys'!$AN$5:$AN$135,$A38,'Visi duomenys'!$U$5:$U$135,$K$4)+SUMIFS('Visi duomenys'!$AS$5:$AS$135,'Visi duomenys'!$AQ$5:$AQ$135,$A38,'Visi duomenys'!$U$5:$U$135,$K$4)+SUMIFS('Visi duomenys'!$AV$5:$AV$135,'Visi duomenys'!$AT$5:$AT$135,$A38,'Visi duomenys'!$U$5:$U$135,$K$4)+SUMIFS('Visi duomenys'!$AY$5:$AY$135,'Visi duomenys'!$AW$5:$AW$135,$A38,'Visi duomenys'!$U$5:$U$135,$K$4)</f>
        <v>0</v>
      </c>
      <c r="L38" s="314">
        <f>SUMIFS('Visi duomenys'!$AP$5:$AP$135,'Visi duomenys'!$AN$5:$AN$135,$A38,'Visi duomenys'!$U$5:$U$135,$L$4)+SUMIFS('Visi duomenys'!$AS$5:$AS$135,'Visi duomenys'!$AQ$5:$AQ$135,$A38,'Visi duomenys'!$U$5:$U$135,$L$4)+SUMIFS('Visi duomenys'!$AV$5:$AV$135,'Visi duomenys'!$AT$5:$AT$135,$A38,'Visi duomenys'!$U$5:$U$135,$L$4)+SUMIFS('Visi duomenys'!$AY$5:$AY$135,'Visi duomenys'!$AW$5:$AW$135,$A38,'Visi duomenys'!$U$5:$U$135,$L$4)</f>
        <v>0</v>
      </c>
      <c r="M38" s="314">
        <f>SUMIFS('Visi duomenys'!$AP$5:$AP$135,'Visi duomenys'!$AN$5:$AN$135,$A38,'Visi duomenys'!$U$5:$U$135,$M$4)+SUMIFS('Visi duomenys'!$AS$5:$AS$135,'Visi duomenys'!$AQ$5:$AQ$135,$A38,'Visi duomenys'!$U$5:$U$135,$M$4)+SUMIFS('Visi duomenys'!$AV$5:$AV$135,'Visi duomenys'!$AT$5:$AT$135,$A38,'Visi duomenys'!$U$5:$U$135,$M$4)+SUMIFS('Visi duomenys'!$AY$5:$AY$135,'Visi duomenys'!$AW$5:$AW$135,$A38,'Visi duomenys'!$U$5:$U$135,$M$4)</f>
        <v>0</v>
      </c>
    </row>
    <row r="39" spans="1:13" ht="30" x14ac:dyDescent="0.25">
      <c r="A39" s="306" t="s">
        <v>140</v>
      </c>
      <c r="B39" s="306" t="s">
        <v>120</v>
      </c>
      <c r="C39" s="309">
        <f>SUMIFS('Visi duomenys'!$AP$5:$AP$135,'Visi duomenys'!$AN$5:$AN$135,$A39)+SUMIFS('Visi duomenys'!$AS$5:$AS$135,'Visi duomenys'!$AQ$5:$AQ$135,$A39)+SUMIFS('Visi duomenys'!$AV$5:$AV$135,'Visi duomenys'!$AT$5:$AT$135,$A39)+SUMIFS('Visi duomenys'!$AY$5:$AY$135,'Visi duomenys'!$AW$5:$AW$135,$A39)</f>
        <v>5</v>
      </c>
      <c r="D39" s="308">
        <v>0</v>
      </c>
      <c r="E39" s="308">
        <v>0</v>
      </c>
      <c r="F39" s="308">
        <v>0</v>
      </c>
      <c r="G39" s="314">
        <f>SUMIFS('Visi duomenys'!$AP$5:$AP$135,'Visi duomenys'!$AN$5:$AN$135,$A39,'Visi duomenys'!$U$5:$U$135,$G$4)+SUMIFS('Visi duomenys'!$AS$5:$AS$135,'Visi duomenys'!$AQ$5:$AQ$135,$A39,'Visi duomenys'!$U$5:$U$135,$G$4)+SUMIFS('Visi duomenys'!$AV$5:$AV$135,'Visi duomenys'!$AT$5:$AT$135,$A39,'Visi duomenys'!$U$5:$U$135,$G$4)+SUMIFS('Visi duomenys'!$AY$5:$AY$135,'Visi duomenys'!$AW$5:$AW$135,$A39,'Visi duomenys'!$U$5:$U$135,$G$4)</f>
        <v>0</v>
      </c>
      <c r="H39" s="314">
        <f>SUMIFS('Visi duomenys'!$AP$5:$AP$135,'Visi duomenys'!$AN$5:$AN$135,$A39,'Visi duomenys'!$U$5:$U$135,$H$4)+SUMIFS('Visi duomenys'!$AS$5:$AS$135,'Visi duomenys'!$AQ$5:$AQ$135,$A39,'Visi duomenys'!$U$5:$U$135,$H$4)+SUMIFS('Visi duomenys'!$AV$5:$AV$135,'Visi duomenys'!$AT$5:$AT$135,$A39,'Visi duomenys'!$U$5:$U$135,$H$4)+SUMIFS('Visi duomenys'!$AY$5:$AY$135,'Visi duomenys'!$AW$5:$AW$135,$A39,'Visi duomenys'!$U$5:$U$135,$H$4)</f>
        <v>2</v>
      </c>
      <c r="I39" s="314">
        <f>SUMIFS('Visi duomenys'!$AP$5:$AP$135,'Visi duomenys'!$AN$5:$AN$135,$A39,'Visi duomenys'!$U$5:$U$135,$I$4)+SUMIFS('Visi duomenys'!$AS$5:$AS$135,'Visi duomenys'!$AQ$5:$AQ$135,$A39,'Visi duomenys'!$U$5:$U$135,$I$4)+SUMIFS('Visi duomenys'!$AV$5:$AV$135,'Visi duomenys'!$AT$5:$AT$135,$A39,'Visi duomenys'!$U$5:$U$135,$I$4)+SUMIFS('Visi duomenys'!$AY$5:$AY$135,'Visi duomenys'!$AW$5:$AW$135,$A39,'Visi duomenys'!$U$5:$U$135,$I$4)</f>
        <v>2</v>
      </c>
      <c r="J39" s="314">
        <f>SUMIFS('Visi duomenys'!$AP$5:$AP$135,'Visi duomenys'!$AN$5:$AN$135,$A39,'Visi duomenys'!$U$5:$U$135,$J$4)+SUMIFS('Visi duomenys'!$AS$5:$AS$135,'Visi duomenys'!$AQ$5:$AQ$135,$A39,'Visi duomenys'!$U$5:$U$135,$J$4)+SUMIFS('Visi duomenys'!$AV$5:$AV$135,'Visi duomenys'!$AT$5:$AT$135,$A39,'Visi duomenys'!$U$5:$U$135,$J$4)+SUMIFS('Visi duomenys'!$AY$5:$AY$135,'Visi duomenys'!$AW$5:$AW$135,$A39,'Visi duomenys'!$U$5:$U$135,$J$4)</f>
        <v>0</v>
      </c>
      <c r="K39" s="314">
        <f>SUMIFS('Visi duomenys'!$AP$5:$AP$135,'Visi duomenys'!$AN$5:$AN$135,$A39,'Visi duomenys'!$U$5:$U$135,$K$4)+SUMIFS('Visi duomenys'!$AS$5:$AS$135,'Visi duomenys'!$AQ$5:$AQ$135,$A39,'Visi duomenys'!$U$5:$U$135,$K$4)+SUMIFS('Visi duomenys'!$AV$5:$AV$135,'Visi duomenys'!$AT$5:$AT$135,$A39,'Visi duomenys'!$U$5:$U$135,$K$4)+SUMIFS('Visi duomenys'!$AY$5:$AY$135,'Visi duomenys'!$AW$5:$AW$135,$A39,'Visi duomenys'!$U$5:$U$135,$K$4)</f>
        <v>1</v>
      </c>
      <c r="L39" s="314">
        <f>SUMIFS('Visi duomenys'!$AP$5:$AP$135,'Visi duomenys'!$AN$5:$AN$135,$A39,'Visi duomenys'!$U$5:$U$135,$L$4)+SUMIFS('Visi duomenys'!$AS$5:$AS$135,'Visi duomenys'!$AQ$5:$AQ$135,$A39,'Visi duomenys'!$U$5:$U$135,$L$4)+SUMIFS('Visi duomenys'!$AV$5:$AV$135,'Visi duomenys'!$AT$5:$AT$135,$A39,'Visi duomenys'!$U$5:$U$135,$L$4)+SUMIFS('Visi duomenys'!$AY$5:$AY$135,'Visi duomenys'!$AW$5:$AW$135,$A39,'Visi duomenys'!$U$5:$U$135,$L$4)</f>
        <v>0</v>
      </c>
      <c r="M39" s="314">
        <f>SUMIFS('Visi duomenys'!$AP$5:$AP$135,'Visi duomenys'!$AN$5:$AN$135,$A39,'Visi duomenys'!$U$5:$U$135,$M$4)+SUMIFS('Visi duomenys'!$AS$5:$AS$135,'Visi duomenys'!$AQ$5:$AQ$135,$A39,'Visi duomenys'!$U$5:$U$135,$M$4)+SUMIFS('Visi duomenys'!$AV$5:$AV$135,'Visi duomenys'!$AT$5:$AT$135,$A39,'Visi duomenys'!$U$5:$U$135,$M$4)+SUMIFS('Visi duomenys'!$AY$5:$AY$135,'Visi duomenys'!$AW$5:$AW$135,$A39,'Visi duomenys'!$U$5:$U$135,$M$4)</f>
        <v>0</v>
      </c>
    </row>
    <row r="40" spans="1:13" ht="30" x14ac:dyDescent="0.25">
      <c r="A40" s="306" t="s">
        <v>148</v>
      </c>
      <c r="B40" s="306" t="s">
        <v>149</v>
      </c>
      <c r="C40" s="309">
        <f>SUMIFS('Visi duomenys'!$AP$5:$AP$135,'Visi duomenys'!$AN$5:$AN$135,$A40)+SUMIFS('Visi duomenys'!$AS$5:$AS$135,'Visi duomenys'!$AQ$5:$AQ$135,$A40)+SUMIFS('Visi duomenys'!$AV$5:$AV$135,'Visi duomenys'!$AT$5:$AT$135,$A40)+SUMIFS('Visi duomenys'!$AY$5:$AY$135,'Visi duomenys'!$AW$5:$AW$135,$A40)</f>
        <v>8</v>
      </c>
      <c r="D40" s="308">
        <v>0</v>
      </c>
      <c r="E40" s="308">
        <v>0</v>
      </c>
      <c r="F40" s="308">
        <v>0</v>
      </c>
      <c r="G40" s="314">
        <f>SUMIFS('Visi duomenys'!$AP$5:$AP$135,'Visi duomenys'!$AN$5:$AN$135,$A40,'Visi duomenys'!$U$5:$U$135,$G$4)+SUMIFS('Visi duomenys'!$AS$5:$AS$135,'Visi duomenys'!$AQ$5:$AQ$135,$A40,'Visi duomenys'!$U$5:$U$135,$G$4)+SUMIFS('Visi duomenys'!$AV$5:$AV$135,'Visi duomenys'!$AT$5:$AT$135,$A40,'Visi duomenys'!$U$5:$U$135,$G$4)+SUMIFS('Visi duomenys'!$AY$5:$AY$135,'Visi duomenys'!$AW$5:$AW$135,$A40,'Visi duomenys'!$U$5:$U$135,$G$4)</f>
        <v>0</v>
      </c>
      <c r="H40" s="314">
        <f>SUMIFS('Visi duomenys'!$AP$5:$AP$135,'Visi duomenys'!$AN$5:$AN$135,$A40,'Visi duomenys'!$U$5:$U$135,$H$4)+SUMIFS('Visi duomenys'!$AS$5:$AS$135,'Visi duomenys'!$AQ$5:$AQ$135,$A40,'Visi duomenys'!$U$5:$U$135,$H$4)+SUMIFS('Visi duomenys'!$AV$5:$AV$135,'Visi duomenys'!$AT$5:$AT$135,$A40,'Visi duomenys'!$U$5:$U$135,$H$4)+SUMIFS('Visi duomenys'!$AY$5:$AY$135,'Visi duomenys'!$AW$5:$AW$135,$A40,'Visi duomenys'!$U$5:$U$135,$H$4)</f>
        <v>0</v>
      </c>
      <c r="I40" s="314">
        <f>SUMIFS('Visi duomenys'!$AP$5:$AP$135,'Visi duomenys'!$AN$5:$AN$135,$A40,'Visi duomenys'!$U$5:$U$135,$I$4)+SUMIFS('Visi duomenys'!$AS$5:$AS$135,'Visi duomenys'!$AQ$5:$AQ$135,$A40,'Visi duomenys'!$U$5:$U$135,$I$4)+SUMIFS('Visi duomenys'!$AV$5:$AV$135,'Visi duomenys'!$AT$5:$AT$135,$A40,'Visi duomenys'!$U$5:$U$135,$I$4)+SUMIFS('Visi duomenys'!$AY$5:$AY$135,'Visi duomenys'!$AW$5:$AW$135,$A40,'Visi duomenys'!$U$5:$U$135,$I$4)</f>
        <v>5</v>
      </c>
      <c r="J40" s="314">
        <f>SUMIFS('Visi duomenys'!$AP$5:$AP$135,'Visi duomenys'!$AN$5:$AN$135,$A40,'Visi duomenys'!$U$5:$U$135,$J$4)+SUMIFS('Visi duomenys'!$AS$5:$AS$135,'Visi duomenys'!$AQ$5:$AQ$135,$A40,'Visi duomenys'!$U$5:$U$135,$J$4)+SUMIFS('Visi duomenys'!$AV$5:$AV$135,'Visi duomenys'!$AT$5:$AT$135,$A40,'Visi duomenys'!$U$5:$U$135,$J$4)+SUMIFS('Visi duomenys'!$AY$5:$AY$135,'Visi duomenys'!$AW$5:$AW$135,$A40,'Visi duomenys'!$U$5:$U$135,$J$4)</f>
        <v>3</v>
      </c>
      <c r="K40" s="314">
        <f>SUMIFS('Visi duomenys'!$AP$5:$AP$135,'Visi duomenys'!$AN$5:$AN$135,$A40,'Visi duomenys'!$U$5:$U$135,$K$4)+SUMIFS('Visi duomenys'!$AS$5:$AS$135,'Visi duomenys'!$AQ$5:$AQ$135,$A40,'Visi duomenys'!$U$5:$U$135,$K$4)+SUMIFS('Visi duomenys'!$AV$5:$AV$135,'Visi duomenys'!$AT$5:$AT$135,$A40,'Visi duomenys'!$U$5:$U$135,$K$4)+SUMIFS('Visi duomenys'!$AY$5:$AY$135,'Visi duomenys'!$AW$5:$AW$135,$A40,'Visi duomenys'!$U$5:$U$135,$K$4)</f>
        <v>0</v>
      </c>
      <c r="L40" s="314">
        <f>SUMIFS('Visi duomenys'!$AP$5:$AP$135,'Visi duomenys'!$AN$5:$AN$135,$A40,'Visi duomenys'!$U$5:$U$135,$L$4)+SUMIFS('Visi duomenys'!$AS$5:$AS$135,'Visi duomenys'!$AQ$5:$AQ$135,$A40,'Visi duomenys'!$U$5:$U$135,$L$4)+SUMIFS('Visi duomenys'!$AV$5:$AV$135,'Visi duomenys'!$AT$5:$AT$135,$A40,'Visi duomenys'!$U$5:$U$135,$L$4)+SUMIFS('Visi duomenys'!$AY$5:$AY$135,'Visi duomenys'!$AW$5:$AW$135,$A40,'Visi duomenys'!$U$5:$U$135,$L$4)</f>
        <v>0</v>
      </c>
      <c r="M40" s="314">
        <f>SUMIFS('Visi duomenys'!$AP$5:$AP$135,'Visi duomenys'!$AN$5:$AN$135,$A40,'Visi duomenys'!$U$5:$U$135,$M$4)+SUMIFS('Visi duomenys'!$AS$5:$AS$135,'Visi duomenys'!$AQ$5:$AQ$135,$A40,'Visi duomenys'!$U$5:$U$135,$M$4)+SUMIFS('Visi duomenys'!$AV$5:$AV$135,'Visi duomenys'!$AT$5:$AT$135,$A40,'Visi duomenys'!$U$5:$U$135,$M$4)+SUMIFS('Visi duomenys'!$AY$5:$AY$135,'Visi duomenys'!$AW$5:$AW$135,$A40,'Visi duomenys'!$U$5:$U$135,$M$4)</f>
        <v>0</v>
      </c>
    </row>
    <row r="41" spans="1:13" ht="30" x14ac:dyDescent="0.25">
      <c r="A41" s="306" t="s">
        <v>172</v>
      </c>
      <c r="B41" s="306" t="s">
        <v>117</v>
      </c>
      <c r="C41" s="309">
        <f>SUMIFS('Visi duomenys'!$AP$5:$AP$135,'Visi duomenys'!$AN$5:$AN$135,$A41)+SUMIFS('Visi duomenys'!$AS$5:$AS$135,'Visi duomenys'!$AQ$5:$AQ$135,$A41)+SUMIFS('Visi duomenys'!$AV$5:$AV$135,'Visi duomenys'!$AT$5:$AT$135,$A41)+SUMIFS('Visi duomenys'!$AY$5:$AY$135,'Visi duomenys'!$AW$5:$AW$135,$A41)</f>
        <v>4</v>
      </c>
      <c r="D41" s="308">
        <v>0</v>
      </c>
      <c r="E41" s="308">
        <v>0</v>
      </c>
      <c r="F41" s="308">
        <v>0</v>
      </c>
      <c r="G41" s="314">
        <f>SUMIFS('Visi duomenys'!$AP$5:$AP$135,'Visi duomenys'!$AN$5:$AN$135,$A41,'Visi duomenys'!$U$5:$U$135,$G$4)+SUMIFS('Visi duomenys'!$AS$5:$AS$135,'Visi duomenys'!$AQ$5:$AQ$135,$A41,'Visi duomenys'!$U$5:$U$135,$G$4)+SUMIFS('Visi duomenys'!$AV$5:$AV$135,'Visi duomenys'!$AT$5:$AT$135,$A41,'Visi duomenys'!$U$5:$U$135,$G$4)+SUMIFS('Visi duomenys'!$AY$5:$AY$135,'Visi duomenys'!$AW$5:$AW$135,$A41,'Visi duomenys'!$U$5:$U$135,$G$4)</f>
        <v>0</v>
      </c>
      <c r="H41" s="314">
        <f>SUMIFS('Visi duomenys'!$AP$5:$AP$135,'Visi duomenys'!$AN$5:$AN$135,$A41,'Visi duomenys'!$U$5:$U$135,$H$4)+SUMIFS('Visi duomenys'!$AS$5:$AS$135,'Visi duomenys'!$AQ$5:$AQ$135,$A41,'Visi duomenys'!$U$5:$U$135,$H$4)+SUMIFS('Visi duomenys'!$AV$5:$AV$135,'Visi duomenys'!$AT$5:$AT$135,$A41,'Visi duomenys'!$U$5:$U$135,$H$4)+SUMIFS('Visi duomenys'!$AY$5:$AY$135,'Visi duomenys'!$AW$5:$AW$135,$A41,'Visi duomenys'!$U$5:$U$135,$H$4)</f>
        <v>2</v>
      </c>
      <c r="I41" s="314">
        <f>SUMIFS('Visi duomenys'!$AP$5:$AP$135,'Visi duomenys'!$AN$5:$AN$135,$A41,'Visi duomenys'!$U$5:$U$135,$I$4)+SUMIFS('Visi duomenys'!$AS$5:$AS$135,'Visi duomenys'!$AQ$5:$AQ$135,$A41,'Visi duomenys'!$U$5:$U$135,$I$4)+SUMIFS('Visi duomenys'!$AV$5:$AV$135,'Visi duomenys'!$AT$5:$AT$135,$A41,'Visi duomenys'!$U$5:$U$135,$I$4)+SUMIFS('Visi duomenys'!$AY$5:$AY$135,'Visi duomenys'!$AW$5:$AW$135,$A41,'Visi duomenys'!$U$5:$U$135,$I$4)</f>
        <v>2</v>
      </c>
      <c r="J41" s="314">
        <f>SUMIFS('Visi duomenys'!$AP$5:$AP$135,'Visi duomenys'!$AN$5:$AN$135,$A41,'Visi duomenys'!$U$5:$U$135,$J$4)+SUMIFS('Visi duomenys'!$AS$5:$AS$135,'Visi duomenys'!$AQ$5:$AQ$135,$A41,'Visi duomenys'!$U$5:$U$135,$J$4)+SUMIFS('Visi duomenys'!$AV$5:$AV$135,'Visi duomenys'!$AT$5:$AT$135,$A41,'Visi duomenys'!$U$5:$U$135,$J$4)+SUMIFS('Visi duomenys'!$AY$5:$AY$135,'Visi duomenys'!$AW$5:$AW$135,$A41,'Visi duomenys'!$U$5:$U$135,$J$4)</f>
        <v>0</v>
      </c>
      <c r="K41" s="314">
        <f>SUMIFS('Visi duomenys'!$AP$5:$AP$135,'Visi duomenys'!$AN$5:$AN$135,$A41,'Visi duomenys'!$U$5:$U$135,$K$4)+SUMIFS('Visi duomenys'!$AS$5:$AS$135,'Visi duomenys'!$AQ$5:$AQ$135,$A41,'Visi duomenys'!$U$5:$U$135,$K$4)+SUMIFS('Visi duomenys'!$AV$5:$AV$135,'Visi duomenys'!$AT$5:$AT$135,$A41,'Visi duomenys'!$U$5:$U$135,$K$4)+SUMIFS('Visi duomenys'!$AY$5:$AY$135,'Visi duomenys'!$AW$5:$AW$135,$A41,'Visi duomenys'!$U$5:$U$135,$K$4)</f>
        <v>0</v>
      </c>
      <c r="L41" s="314">
        <f>SUMIFS('Visi duomenys'!$AP$5:$AP$135,'Visi duomenys'!$AN$5:$AN$135,$A41,'Visi duomenys'!$U$5:$U$135,$L$4)+SUMIFS('Visi duomenys'!$AS$5:$AS$135,'Visi duomenys'!$AQ$5:$AQ$135,$A41,'Visi duomenys'!$U$5:$U$135,$L$4)+SUMIFS('Visi duomenys'!$AV$5:$AV$135,'Visi duomenys'!$AT$5:$AT$135,$A41,'Visi duomenys'!$U$5:$U$135,$L$4)+SUMIFS('Visi duomenys'!$AY$5:$AY$135,'Visi duomenys'!$AW$5:$AW$135,$A41,'Visi duomenys'!$U$5:$U$135,$L$4)</f>
        <v>0</v>
      </c>
      <c r="M41" s="314">
        <f>SUMIFS('Visi duomenys'!$AP$5:$AP$135,'Visi duomenys'!$AN$5:$AN$135,$A41,'Visi duomenys'!$U$5:$U$135,$M$4)+SUMIFS('Visi duomenys'!$AS$5:$AS$135,'Visi duomenys'!$AQ$5:$AQ$135,$A41,'Visi duomenys'!$U$5:$U$135,$M$4)+SUMIFS('Visi duomenys'!$AV$5:$AV$135,'Visi duomenys'!$AT$5:$AT$135,$A41,'Visi duomenys'!$U$5:$U$135,$M$4)+SUMIFS('Visi duomenys'!$AY$5:$AY$135,'Visi duomenys'!$AW$5:$AW$135,$A41,'Visi duomenys'!$U$5:$U$135,$M$4)</f>
        <v>0</v>
      </c>
    </row>
    <row r="42" spans="1:13" x14ac:dyDescent="0.25">
      <c r="A42" s="306" t="s">
        <v>126</v>
      </c>
      <c r="B42" s="306" t="s">
        <v>118</v>
      </c>
      <c r="C42" s="309">
        <f>SUMIFS('Visi duomenys'!$AP$5:$AP$135,'Visi duomenys'!$AN$5:$AN$135,$A42)+SUMIFS('Visi duomenys'!$AS$5:$AS$135,'Visi duomenys'!$AQ$5:$AQ$135,$A42)+SUMIFS('Visi duomenys'!$AV$5:$AV$135,'Visi duomenys'!$AT$5:$AT$135,$A42)+SUMIFS('Visi duomenys'!$AY$5:$AY$135,'Visi duomenys'!$AW$5:$AW$135,$A42)</f>
        <v>89</v>
      </c>
      <c r="D42" s="308">
        <v>0</v>
      </c>
      <c r="E42" s="308">
        <v>0</v>
      </c>
      <c r="F42" s="308">
        <v>0</v>
      </c>
      <c r="G42" s="314">
        <f>SUMIFS('Visi duomenys'!$AP$5:$AP$135,'Visi duomenys'!$AN$5:$AN$135,$A42,'Visi duomenys'!$U$5:$U$135,$G$4)+SUMIFS('Visi duomenys'!$AS$5:$AS$135,'Visi duomenys'!$AQ$5:$AQ$135,$A42,'Visi duomenys'!$U$5:$U$135,$G$4)+SUMIFS('Visi duomenys'!$AV$5:$AV$135,'Visi duomenys'!$AT$5:$AT$135,$A42,'Visi duomenys'!$U$5:$U$135,$G$4)+SUMIFS('Visi duomenys'!$AY$5:$AY$135,'Visi duomenys'!$AW$5:$AW$135,$A42,'Visi duomenys'!$U$5:$U$135,$G$4)</f>
        <v>0</v>
      </c>
      <c r="H42" s="314">
        <f>SUMIFS('Visi duomenys'!$AP$5:$AP$135,'Visi duomenys'!$AN$5:$AN$135,$A42,'Visi duomenys'!$U$5:$U$135,$H$4)+SUMIFS('Visi duomenys'!$AS$5:$AS$135,'Visi duomenys'!$AQ$5:$AQ$135,$A42,'Visi duomenys'!$U$5:$U$135,$H$4)+SUMIFS('Visi duomenys'!$AV$5:$AV$135,'Visi duomenys'!$AT$5:$AT$135,$A42,'Visi duomenys'!$U$5:$U$135,$H$4)+SUMIFS('Visi duomenys'!$AY$5:$AY$135,'Visi duomenys'!$AW$5:$AW$135,$A42,'Visi duomenys'!$U$5:$U$135,$H$4)</f>
        <v>22</v>
      </c>
      <c r="I42" s="314">
        <f>SUMIFS('Visi duomenys'!$AP$5:$AP$135,'Visi duomenys'!$AN$5:$AN$135,$A42,'Visi duomenys'!$U$5:$U$135,$I$4)+SUMIFS('Visi duomenys'!$AS$5:$AS$135,'Visi duomenys'!$AQ$5:$AQ$135,$A42,'Visi duomenys'!$U$5:$U$135,$I$4)+SUMIFS('Visi duomenys'!$AV$5:$AV$135,'Visi duomenys'!$AT$5:$AT$135,$A42,'Visi duomenys'!$U$5:$U$135,$I$4)+SUMIFS('Visi duomenys'!$AY$5:$AY$135,'Visi duomenys'!$AW$5:$AW$135,$A42,'Visi duomenys'!$U$5:$U$135,$I$4)</f>
        <v>42</v>
      </c>
      <c r="J42" s="314">
        <f>SUMIFS('Visi duomenys'!$AP$5:$AP$135,'Visi duomenys'!$AN$5:$AN$135,$A42,'Visi duomenys'!$U$5:$U$135,$J$4)+SUMIFS('Visi duomenys'!$AS$5:$AS$135,'Visi duomenys'!$AQ$5:$AQ$135,$A42,'Visi duomenys'!$U$5:$U$135,$J$4)+SUMIFS('Visi duomenys'!$AV$5:$AV$135,'Visi duomenys'!$AT$5:$AT$135,$A42,'Visi duomenys'!$U$5:$U$135,$J$4)+SUMIFS('Visi duomenys'!$AY$5:$AY$135,'Visi duomenys'!$AW$5:$AW$135,$A42,'Visi duomenys'!$U$5:$U$135,$J$4)</f>
        <v>25</v>
      </c>
      <c r="K42" s="314">
        <f>SUMIFS('Visi duomenys'!$AP$5:$AP$135,'Visi duomenys'!$AN$5:$AN$135,$A42,'Visi duomenys'!$U$5:$U$135,$K$4)+SUMIFS('Visi duomenys'!$AS$5:$AS$135,'Visi duomenys'!$AQ$5:$AQ$135,$A42,'Visi duomenys'!$U$5:$U$135,$K$4)+SUMIFS('Visi duomenys'!$AV$5:$AV$135,'Visi duomenys'!$AT$5:$AT$135,$A42,'Visi duomenys'!$U$5:$U$135,$K$4)+SUMIFS('Visi duomenys'!$AY$5:$AY$135,'Visi duomenys'!$AW$5:$AW$135,$A42,'Visi duomenys'!$U$5:$U$135,$K$4)</f>
        <v>0</v>
      </c>
      <c r="L42" s="314">
        <f>SUMIFS('Visi duomenys'!$AP$5:$AP$135,'Visi duomenys'!$AN$5:$AN$135,$A42,'Visi duomenys'!$U$5:$U$135,$L$4)+SUMIFS('Visi duomenys'!$AS$5:$AS$135,'Visi duomenys'!$AQ$5:$AQ$135,$A42,'Visi duomenys'!$U$5:$U$135,$L$4)+SUMIFS('Visi duomenys'!$AV$5:$AV$135,'Visi duomenys'!$AT$5:$AT$135,$A42,'Visi duomenys'!$U$5:$U$135,$L$4)+SUMIFS('Visi duomenys'!$AY$5:$AY$135,'Visi duomenys'!$AW$5:$AW$135,$A42,'Visi duomenys'!$U$5:$U$135,$L$4)</f>
        <v>0</v>
      </c>
      <c r="M42" s="314">
        <f>SUMIFS('Visi duomenys'!$AP$5:$AP$135,'Visi duomenys'!$AN$5:$AN$135,$A42,'Visi duomenys'!$U$5:$U$135,$M$4)+SUMIFS('Visi duomenys'!$AS$5:$AS$135,'Visi duomenys'!$AQ$5:$AQ$135,$A42,'Visi duomenys'!$U$5:$U$135,$M$4)+SUMIFS('Visi duomenys'!$AV$5:$AV$135,'Visi duomenys'!$AT$5:$AT$135,$A42,'Visi duomenys'!$U$5:$U$135,$M$4)+SUMIFS('Visi duomenys'!$AY$5:$AY$135,'Visi duomenys'!$AW$5:$AW$135,$A42,'Visi duomenys'!$U$5:$U$135,$M$4)</f>
        <v>0</v>
      </c>
    </row>
    <row r="43" spans="1:13" ht="60" x14ac:dyDescent="0.25">
      <c r="A43" s="306" t="s">
        <v>169</v>
      </c>
      <c r="B43" s="306" t="s">
        <v>170</v>
      </c>
      <c r="C43" s="309">
        <f>SUMIFS('Visi duomenys'!$AP$5:$AP$135,'Visi duomenys'!$AN$5:$AN$135,$A43)+SUMIFS('Visi duomenys'!$AS$5:$AS$135,'Visi duomenys'!$AQ$5:$AQ$135,$A43)+SUMIFS('Visi duomenys'!$AV$5:$AV$135,'Visi duomenys'!$AT$5:$AT$135,$A43)+SUMIFS('Visi duomenys'!$AY$5:$AY$135,'Visi duomenys'!$AW$5:$AW$135,$A43)</f>
        <v>23</v>
      </c>
      <c r="D43" s="308">
        <v>0</v>
      </c>
      <c r="E43" s="308">
        <v>0</v>
      </c>
      <c r="F43" s="308">
        <v>0</v>
      </c>
      <c r="G43" s="314">
        <f>SUMIFS('Visi duomenys'!$AP$5:$AP$135,'Visi duomenys'!$AN$5:$AN$135,$A43,'Visi duomenys'!$U$5:$U$135,$G$4)+SUMIFS('Visi duomenys'!$AS$5:$AS$135,'Visi duomenys'!$AQ$5:$AQ$135,$A43,'Visi duomenys'!$U$5:$U$135,$G$4)+SUMIFS('Visi duomenys'!$AV$5:$AV$135,'Visi duomenys'!$AT$5:$AT$135,$A43,'Visi duomenys'!$U$5:$U$135,$G$4)+SUMIFS('Visi duomenys'!$AY$5:$AY$135,'Visi duomenys'!$AW$5:$AW$135,$A43,'Visi duomenys'!$U$5:$U$135,$G$4)</f>
        <v>0</v>
      </c>
      <c r="H43" s="314">
        <f>SUMIFS('Visi duomenys'!$AP$5:$AP$135,'Visi duomenys'!$AN$5:$AN$135,$A43,'Visi duomenys'!$U$5:$U$135,$H$4)+SUMIFS('Visi duomenys'!$AS$5:$AS$135,'Visi duomenys'!$AQ$5:$AQ$135,$A43,'Visi duomenys'!$U$5:$U$135,$H$4)+SUMIFS('Visi duomenys'!$AV$5:$AV$135,'Visi duomenys'!$AT$5:$AT$135,$A43,'Visi duomenys'!$U$5:$U$135,$H$4)+SUMIFS('Visi duomenys'!$AY$5:$AY$135,'Visi duomenys'!$AW$5:$AW$135,$A43,'Visi duomenys'!$U$5:$U$135,$H$4)</f>
        <v>0</v>
      </c>
      <c r="I43" s="314">
        <f>SUMIFS('Visi duomenys'!$AP$5:$AP$135,'Visi duomenys'!$AN$5:$AN$135,$A43,'Visi duomenys'!$U$5:$U$135,$I$4)+SUMIFS('Visi duomenys'!$AS$5:$AS$135,'Visi duomenys'!$AQ$5:$AQ$135,$A43,'Visi duomenys'!$U$5:$U$135,$I$4)+SUMIFS('Visi duomenys'!$AV$5:$AV$135,'Visi duomenys'!$AT$5:$AT$135,$A43,'Visi duomenys'!$U$5:$U$135,$I$4)+SUMIFS('Visi duomenys'!$AY$5:$AY$135,'Visi duomenys'!$AW$5:$AW$135,$A43,'Visi duomenys'!$U$5:$U$135,$I$4)</f>
        <v>9</v>
      </c>
      <c r="J43" s="314">
        <f>SUMIFS('Visi duomenys'!$AP$5:$AP$135,'Visi duomenys'!$AN$5:$AN$135,$A43,'Visi duomenys'!$U$5:$U$135,$J$4)+SUMIFS('Visi duomenys'!$AS$5:$AS$135,'Visi duomenys'!$AQ$5:$AQ$135,$A43,'Visi duomenys'!$U$5:$U$135,$J$4)+SUMIFS('Visi duomenys'!$AV$5:$AV$135,'Visi duomenys'!$AT$5:$AT$135,$A43,'Visi duomenys'!$U$5:$U$135,$J$4)+SUMIFS('Visi duomenys'!$AY$5:$AY$135,'Visi duomenys'!$AW$5:$AW$135,$A43,'Visi duomenys'!$U$5:$U$135,$J$4)</f>
        <v>14</v>
      </c>
      <c r="K43" s="314">
        <f>SUMIFS('Visi duomenys'!$AP$5:$AP$135,'Visi duomenys'!$AN$5:$AN$135,$A43,'Visi duomenys'!$U$5:$U$135,$K$4)+SUMIFS('Visi duomenys'!$AS$5:$AS$135,'Visi duomenys'!$AQ$5:$AQ$135,$A43,'Visi duomenys'!$U$5:$U$135,$K$4)+SUMIFS('Visi duomenys'!$AV$5:$AV$135,'Visi duomenys'!$AT$5:$AT$135,$A43,'Visi duomenys'!$U$5:$U$135,$K$4)+SUMIFS('Visi duomenys'!$AY$5:$AY$135,'Visi duomenys'!$AW$5:$AW$135,$A43,'Visi duomenys'!$U$5:$U$135,$K$4)</f>
        <v>0</v>
      </c>
      <c r="L43" s="314">
        <f>SUMIFS('Visi duomenys'!$AP$5:$AP$135,'Visi duomenys'!$AN$5:$AN$135,$A43,'Visi duomenys'!$U$5:$U$135,$L$4)+SUMIFS('Visi duomenys'!$AS$5:$AS$135,'Visi duomenys'!$AQ$5:$AQ$135,$A43,'Visi duomenys'!$U$5:$U$135,$L$4)+SUMIFS('Visi duomenys'!$AV$5:$AV$135,'Visi duomenys'!$AT$5:$AT$135,$A43,'Visi duomenys'!$U$5:$U$135,$L$4)+SUMIFS('Visi duomenys'!$AY$5:$AY$135,'Visi duomenys'!$AW$5:$AW$135,$A43,'Visi duomenys'!$U$5:$U$135,$L$4)</f>
        <v>0</v>
      </c>
      <c r="M43" s="314">
        <f>SUMIFS('Visi duomenys'!$AP$5:$AP$135,'Visi duomenys'!$AN$5:$AN$135,$A43,'Visi duomenys'!$U$5:$U$135,$M$4)+SUMIFS('Visi duomenys'!$AS$5:$AS$135,'Visi duomenys'!$AQ$5:$AQ$135,$A43,'Visi duomenys'!$U$5:$U$135,$M$4)+SUMIFS('Visi duomenys'!$AV$5:$AV$135,'Visi duomenys'!$AT$5:$AT$135,$A43,'Visi duomenys'!$U$5:$U$135,$M$4)+SUMIFS('Visi duomenys'!$AY$5:$AY$135,'Visi duomenys'!$AW$5:$AW$135,$A43,'Visi duomenys'!$U$5:$U$135,$M$4)</f>
        <v>0</v>
      </c>
    </row>
    <row r="44" spans="1:13" ht="33" x14ac:dyDescent="0.25">
      <c r="A44" s="306" t="s">
        <v>174</v>
      </c>
      <c r="B44" s="306" t="s">
        <v>1147</v>
      </c>
      <c r="C44" s="309">
        <f>SUMIFS('Visi duomenys'!$AP$5:$AP$135,'Visi duomenys'!$AN$5:$AN$135,$A44)+SUMIFS('Visi duomenys'!$AS$5:$AS$135,'Visi duomenys'!$AQ$5:$AQ$135,$A44)+SUMIFS('Visi duomenys'!$AV$5:$AV$135,'Visi duomenys'!$AT$5:$AT$135,$A44)+SUMIFS('Visi duomenys'!$AY$5:$AY$135,'Visi duomenys'!$AW$5:$AW$135,$A44)</f>
        <v>70600</v>
      </c>
      <c r="D44" s="308">
        <v>0</v>
      </c>
      <c r="E44" s="308">
        <v>0</v>
      </c>
      <c r="F44" s="308">
        <v>0</v>
      </c>
      <c r="G44" s="314">
        <f>SUMIFS('Visi duomenys'!$AP$5:$AP$135,'Visi duomenys'!$AN$5:$AN$135,$A44,'Visi duomenys'!$U$5:$U$135,$G$4)+SUMIFS('Visi duomenys'!$AS$5:$AS$135,'Visi duomenys'!$AQ$5:$AQ$135,$A44,'Visi duomenys'!$U$5:$U$135,$G$4)+SUMIFS('Visi duomenys'!$AV$5:$AV$135,'Visi duomenys'!$AT$5:$AT$135,$A44,'Visi duomenys'!$U$5:$U$135,$G$4)+SUMIFS('Visi duomenys'!$AY$5:$AY$135,'Visi duomenys'!$AW$5:$AW$135,$A44,'Visi duomenys'!$U$5:$U$135,$G$4)</f>
        <v>0</v>
      </c>
      <c r="H44" s="314">
        <f>SUMIFS('Visi duomenys'!$AP$5:$AP$135,'Visi duomenys'!$AN$5:$AN$135,$A44,'Visi duomenys'!$U$5:$U$135,$H$4)+SUMIFS('Visi duomenys'!$AS$5:$AS$135,'Visi duomenys'!$AQ$5:$AQ$135,$A44,'Visi duomenys'!$U$5:$U$135,$H$4)+SUMIFS('Visi duomenys'!$AV$5:$AV$135,'Visi duomenys'!$AT$5:$AT$135,$A44,'Visi duomenys'!$U$5:$U$135,$H$4)+SUMIFS('Visi duomenys'!$AY$5:$AY$135,'Visi duomenys'!$AW$5:$AW$135,$A44,'Visi duomenys'!$U$5:$U$135,$H$4)</f>
        <v>34600</v>
      </c>
      <c r="I44" s="314">
        <f>SUMIFS('Visi duomenys'!$AP$5:$AP$135,'Visi duomenys'!$AN$5:$AN$135,$A44,'Visi duomenys'!$U$5:$U$135,$I$4)+SUMIFS('Visi duomenys'!$AS$5:$AS$135,'Visi duomenys'!$AQ$5:$AQ$135,$A44,'Visi duomenys'!$U$5:$U$135,$I$4)+SUMIFS('Visi duomenys'!$AV$5:$AV$135,'Visi duomenys'!$AT$5:$AT$135,$A44,'Visi duomenys'!$U$5:$U$135,$I$4)+SUMIFS('Visi duomenys'!$AY$5:$AY$135,'Visi duomenys'!$AW$5:$AW$135,$A44,'Visi duomenys'!$U$5:$U$135,$I$4)</f>
        <v>36000</v>
      </c>
      <c r="J44" s="314">
        <f>SUMIFS('Visi duomenys'!$AP$5:$AP$135,'Visi duomenys'!$AN$5:$AN$135,$A44,'Visi duomenys'!$U$5:$U$135,$J$4)+SUMIFS('Visi duomenys'!$AS$5:$AS$135,'Visi duomenys'!$AQ$5:$AQ$135,$A44,'Visi duomenys'!$U$5:$U$135,$J$4)+SUMIFS('Visi duomenys'!$AV$5:$AV$135,'Visi duomenys'!$AT$5:$AT$135,$A44,'Visi duomenys'!$U$5:$U$135,$J$4)+SUMIFS('Visi duomenys'!$AY$5:$AY$135,'Visi duomenys'!$AW$5:$AW$135,$A44,'Visi duomenys'!$U$5:$U$135,$J$4)</f>
        <v>0</v>
      </c>
      <c r="K44" s="314">
        <f>SUMIFS('Visi duomenys'!$AP$5:$AP$135,'Visi duomenys'!$AN$5:$AN$135,$A44,'Visi duomenys'!$U$5:$U$135,$K$4)+SUMIFS('Visi duomenys'!$AS$5:$AS$135,'Visi duomenys'!$AQ$5:$AQ$135,$A44,'Visi duomenys'!$U$5:$U$135,$K$4)+SUMIFS('Visi duomenys'!$AV$5:$AV$135,'Visi duomenys'!$AT$5:$AT$135,$A44,'Visi duomenys'!$U$5:$U$135,$K$4)+SUMIFS('Visi duomenys'!$AY$5:$AY$135,'Visi duomenys'!$AW$5:$AW$135,$A44,'Visi duomenys'!$U$5:$U$135,$K$4)</f>
        <v>0</v>
      </c>
      <c r="L44" s="314">
        <f>SUMIFS('Visi duomenys'!$AP$5:$AP$135,'Visi duomenys'!$AN$5:$AN$135,$A44,'Visi duomenys'!$U$5:$U$135,$L$4)+SUMIFS('Visi duomenys'!$AS$5:$AS$135,'Visi duomenys'!$AQ$5:$AQ$135,$A44,'Visi duomenys'!$U$5:$U$135,$L$4)+SUMIFS('Visi duomenys'!$AV$5:$AV$135,'Visi duomenys'!$AT$5:$AT$135,$A44,'Visi duomenys'!$U$5:$U$135,$L$4)+SUMIFS('Visi duomenys'!$AY$5:$AY$135,'Visi duomenys'!$AW$5:$AW$135,$A44,'Visi duomenys'!$U$5:$U$135,$L$4)</f>
        <v>0</v>
      </c>
      <c r="M44" s="314">
        <f>SUMIFS('Visi duomenys'!$AP$5:$AP$135,'Visi duomenys'!$AN$5:$AN$135,$A44,'Visi duomenys'!$U$5:$U$135,$M$4)+SUMIFS('Visi duomenys'!$AS$5:$AS$135,'Visi duomenys'!$AQ$5:$AQ$135,$A44,'Visi duomenys'!$U$5:$U$135,$M$4)+SUMIFS('Visi duomenys'!$AV$5:$AV$135,'Visi duomenys'!$AT$5:$AT$135,$A44,'Visi duomenys'!$U$5:$U$135,$M$4)+SUMIFS('Visi duomenys'!$AY$5:$AY$135,'Visi duomenys'!$AW$5:$AW$135,$A44,'Visi duomenys'!$U$5:$U$135,$M$4)</f>
        <v>0</v>
      </c>
    </row>
    <row r="45" spans="1:13" ht="30" x14ac:dyDescent="0.25">
      <c r="A45" s="306" t="s">
        <v>175</v>
      </c>
      <c r="B45" s="306" t="s">
        <v>484</v>
      </c>
      <c r="C45" s="309">
        <f>SUMIFS('Visi duomenys'!$AP$5:$AP$135,'Visi duomenys'!$AN$5:$AN$135,$A45)+SUMIFS('Visi duomenys'!$AS$5:$AS$135,'Visi duomenys'!$AQ$5:$AQ$135,$A45)+SUMIFS('Visi duomenys'!$AV$5:$AV$135,'Visi duomenys'!$AT$5:$AT$135,$A45)+SUMIFS('Visi duomenys'!$AY$5:$AY$135,'Visi duomenys'!$AW$5:$AW$135,$A45)</f>
        <v>700</v>
      </c>
      <c r="D45" s="308">
        <v>0</v>
      </c>
      <c r="E45" s="308">
        <v>0</v>
      </c>
      <c r="F45" s="308">
        <v>0</v>
      </c>
      <c r="G45" s="314">
        <f>SUMIFS('Visi duomenys'!$AP$5:$AP$135,'Visi duomenys'!$AN$5:$AN$135,$A45,'Visi duomenys'!$U$5:$U$135,$G$4)+SUMIFS('Visi duomenys'!$AS$5:$AS$135,'Visi duomenys'!$AQ$5:$AQ$135,$A45,'Visi duomenys'!$U$5:$U$135,$G$4)+SUMIFS('Visi duomenys'!$AV$5:$AV$135,'Visi duomenys'!$AT$5:$AT$135,$A45,'Visi duomenys'!$U$5:$U$135,$G$4)+SUMIFS('Visi duomenys'!$AY$5:$AY$135,'Visi duomenys'!$AW$5:$AW$135,$A45,'Visi duomenys'!$U$5:$U$135,$G$4)</f>
        <v>0</v>
      </c>
      <c r="H45" s="314">
        <f>SUMIFS('Visi duomenys'!$AP$5:$AP$135,'Visi duomenys'!$AN$5:$AN$135,$A45,'Visi duomenys'!$U$5:$U$135,$H$4)+SUMIFS('Visi duomenys'!$AS$5:$AS$135,'Visi duomenys'!$AQ$5:$AQ$135,$A45,'Visi duomenys'!$U$5:$U$135,$H$4)+SUMIFS('Visi duomenys'!$AV$5:$AV$135,'Visi duomenys'!$AT$5:$AT$135,$A45,'Visi duomenys'!$U$5:$U$135,$H$4)+SUMIFS('Visi duomenys'!$AY$5:$AY$135,'Visi duomenys'!$AW$5:$AW$135,$A45,'Visi duomenys'!$U$5:$U$135,$H$4)</f>
        <v>0</v>
      </c>
      <c r="I45" s="314">
        <f>SUMIFS('Visi duomenys'!$AP$5:$AP$135,'Visi duomenys'!$AN$5:$AN$135,$A45,'Visi duomenys'!$U$5:$U$135,$I$4)+SUMIFS('Visi duomenys'!$AS$5:$AS$135,'Visi duomenys'!$AQ$5:$AQ$135,$A45,'Visi duomenys'!$U$5:$U$135,$I$4)+SUMIFS('Visi duomenys'!$AV$5:$AV$135,'Visi duomenys'!$AT$5:$AT$135,$A45,'Visi duomenys'!$U$5:$U$135,$I$4)+SUMIFS('Visi duomenys'!$AY$5:$AY$135,'Visi duomenys'!$AW$5:$AW$135,$A45,'Visi duomenys'!$U$5:$U$135,$I$4)</f>
        <v>700</v>
      </c>
      <c r="J45" s="314">
        <f>SUMIFS('Visi duomenys'!$AP$5:$AP$135,'Visi duomenys'!$AN$5:$AN$135,$A45,'Visi duomenys'!$U$5:$U$135,$J$4)+SUMIFS('Visi duomenys'!$AS$5:$AS$135,'Visi duomenys'!$AQ$5:$AQ$135,$A45,'Visi duomenys'!$U$5:$U$135,$J$4)+SUMIFS('Visi duomenys'!$AV$5:$AV$135,'Visi duomenys'!$AT$5:$AT$135,$A45,'Visi duomenys'!$U$5:$U$135,$J$4)+SUMIFS('Visi duomenys'!$AY$5:$AY$135,'Visi duomenys'!$AW$5:$AW$135,$A45,'Visi duomenys'!$U$5:$U$135,$J$4)</f>
        <v>0</v>
      </c>
      <c r="K45" s="314">
        <f>SUMIFS('Visi duomenys'!$AP$5:$AP$135,'Visi duomenys'!$AN$5:$AN$135,$A45,'Visi duomenys'!$U$5:$U$135,$K$4)+SUMIFS('Visi duomenys'!$AS$5:$AS$135,'Visi duomenys'!$AQ$5:$AQ$135,$A45,'Visi duomenys'!$U$5:$U$135,$K$4)+SUMIFS('Visi duomenys'!$AV$5:$AV$135,'Visi duomenys'!$AT$5:$AT$135,$A45,'Visi duomenys'!$U$5:$U$135,$K$4)+SUMIFS('Visi duomenys'!$AY$5:$AY$135,'Visi duomenys'!$AW$5:$AW$135,$A45,'Visi duomenys'!$U$5:$U$135,$K$4)</f>
        <v>0</v>
      </c>
      <c r="L45" s="314">
        <f>SUMIFS('Visi duomenys'!$AP$5:$AP$135,'Visi duomenys'!$AN$5:$AN$135,$A45,'Visi duomenys'!$U$5:$U$135,$L$4)+SUMIFS('Visi duomenys'!$AS$5:$AS$135,'Visi duomenys'!$AQ$5:$AQ$135,$A45,'Visi duomenys'!$U$5:$U$135,$L$4)+SUMIFS('Visi duomenys'!$AV$5:$AV$135,'Visi duomenys'!$AT$5:$AT$135,$A45,'Visi duomenys'!$U$5:$U$135,$L$4)+SUMIFS('Visi duomenys'!$AY$5:$AY$135,'Visi duomenys'!$AW$5:$AW$135,$A45,'Visi duomenys'!$U$5:$U$135,$L$4)</f>
        <v>0</v>
      </c>
      <c r="M45" s="314">
        <f>SUMIFS('Visi duomenys'!$AP$5:$AP$135,'Visi duomenys'!$AN$5:$AN$135,$A45,'Visi duomenys'!$U$5:$U$135,$M$4)+SUMIFS('Visi duomenys'!$AS$5:$AS$135,'Visi duomenys'!$AQ$5:$AQ$135,$A45,'Visi duomenys'!$U$5:$U$135,$M$4)+SUMIFS('Visi duomenys'!$AV$5:$AV$135,'Visi duomenys'!$AT$5:$AT$135,$A45,'Visi duomenys'!$U$5:$U$135,$M$4)+SUMIFS('Visi duomenys'!$AY$5:$AY$135,'Visi duomenys'!$AW$5:$AW$135,$A45,'Visi duomenys'!$U$5:$U$135,$M$4)</f>
        <v>0</v>
      </c>
    </row>
    <row r="46" spans="1:13" ht="75" x14ac:dyDescent="0.25">
      <c r="A46" s="306" t="s">
        <v>171</v>
      </c>
      <c r="B46" s="306" t="s">
        <v>116</v>
      </c>
      <c r="C46" s="309">
        <f>SUMIFS('Visi duomenys'!$AP$5:$AP$135,'Visi duomenys'!$AN$5:$AN$135,$A46)+SUMIFS('Visi duomenys'!$AS$5:$AS$135,'Visi duomenys'!$AQ$5:$AQ$135,$A46)+SUMIFS('Visi duomenys'!$AV$5:$AV$135,'Visi duomenys'!$AT$5:$AT$135,$A46)+SUMIFS('Visi duomenys'!$AY$5:$AY$135,'Visi duomenys'!$AW$5:$AW$135,$A46)</f>
        <v>0</v>
      </c>
      <c r="D46" s="308">
        <v>0</v>
      </c>
      <c r="E46" s="308">
        <v>0</v>
      </c>
      <c r="F46" s="308">
        <v>0</v>
      </c>
      <c r="G46" s="314">
        <f>SUMIFS('Visi duomenys'!$AP$5:$AP$135,'Visi duomenys'!$AN$5:$AN$135,$A46,'Visi duomenys'!$U$5:$U$135,$G$4)+SUMIFS('Visi duomenys'!$AS$5:$AS$135,'Visi duomenys'!$AQ$5:$AQ$135,$A46,'Visi duomenys'!$U$5:$U$135,$G$4)+SUMIFS('Visi duomenys'!$AV$5:$AV$135,'Visi duomenys'!$AT$5:$AT$135,$A46,'Visi duomenys'!$U$5:$U$135,$G$4)+SUMIFS('Visi duomenys'!$AY$5:$AY$135,'Visi duomenys'!$AW$5:$AW$135,$A46,'Visi duomenys'!$U$5:$U$135,$G$4)</f>
        <v>0</v>
      </c>
      <c r="H46" s="314">
        <f>SUMIFS('Visi duomenys'!$AP$5:$AP$135,'Visi duomenys'!$AN$5:$AN$135,$A46,'Visi duomenys'!$U$5:$U$135,$H$4)+SUMIFS('Visi duomenys'!$AS$5:$AS$135,'Visi duomenys'!$AQ$5:$AQ$135,$A46,'Visi duomenys'!$U$5:$U$135,$H$4)+SUMIFS('Visi duomenys'!$AV$5:$AV$135,'Visi duomenys'!$AT$5:$AT$135,$A46,'Visi duomenys'!$U$5:$U$135,$H$4)+SUMIFS('Visi duomenys'!$AY$5:$AY$135,'Visi duomenys'!$AW$5:$AW$135,$A46,'Visi duomenys'!$U$5:$U$135,$H$4)</f>
        <v>0</v>
      </c>
      <c r="I46" s="314">
        <f>SUMIFS('Visi duomenys'!$AP$5:$AP$135,'Visi duomenys'!$AN$5:$AN$135,$A46,'Visi duomenys'!$U$5:$U$135,$I$4)+SUMIFS('Visi duomenys'!$AS$5:$AS$135,'Visi duomenys'!$AQ$5:$AQ$135,$A46,'Visi duomenys'!$U$5:$U$135,$I$4)+SUMIFS('Visi duomenys'!$AV$5:$AV$135,'Visi duomenys'!$AT$5:$AT$135,$A46,'Visi duomenys'!$U$5:$U$135,$I$4)+SUMIFS('Visi duomenys'!$AY$5:$AY$135,'Visi duomenys'!$AW$5:$AW$135,$A46,'Visi duomenys'!$U$5:$U$135,$I$4)</f>
        <v>0</v>
      </c>
      <c r="J46" s="314">
        <f>SUMIFS('Visi duomenys'!$AP$5:$AP$135,'Visi duomenys'!$AN$5:$AN$135,$A46,'Visi duomenys'!$U$5:$U$135,$J$4)+SUMIFS('Visi duomenys'!$AS$5:$AS$135,'Visi duomenys'!$AQ$5:$AQ$135,$A46,'Visi duomenys'!$U$5:$U$135,$J$4)+SUMIFS('Visi duomenys'!$AV$5:$AV$135,'Visi duomenys'!$AT$5:$AT$135,$A46,'Visi duomenys'!$U$5:$U$135,$J$4)+SUMIFS('Visi duomenys'!$AY$5:$AY$135,'Visi duomenys'!$AW$5:$AW$135,$A46,'Visi duomenys'!$U$5:$U$135,$J$4)</f>
        <v>0</v>
      </c>
      <c r="K46" s="314">
        <f>SUMIFS('Visi duomenys'!$AP$5:$AP$135,'Visi duomenys'!$AN$5:$AN$135,$A46,'Visi duomenys'!$U$5:$U$135,$K$4)+SUMIFS('Visi duomenys'!$AS$5:$AS$135,'Visi duomenys'!$AQ$5:$AQ$135,$A46,'Visi duomenys'!$U$5:$U$135,$K$4)+SUMIFS('Visi duomenys'!$AV$5:$AV$135,'Visi duomenys'!$AT$5:$AT$135,$A46,'Visi duomenys'!$U$5:$U$135,$K$4)+SUMIFS('Visi duomenys'!$AY$5:$AY$135,'Visi duomenys'!$AW$5:$AW$135,$A46,'Visi duomenys'!$U$5:$U$135,$K$4)</f>
        <v>0</v>
      </c>
      <c r="L46" s="314">
        <f>SUMIFS('Visi duomenys'!$AP$5:$AP$135,'Visi duomenys'!$AN$5:$AN$135,$A46,'Visi duomenys'!$U$5:$U$135,$L$4)+SUMIFS('Visi duomenys'!$AS$5:$AS$135,'Visi duomenys'!$AQ$5:$AQ$135,$A46,'Visi duomenys'!$U$5:$U$135,$L$4)+SUMIFS('Visi duomenys'!$AV$5:$AV$135,'Visi duomenys'!$AT$5:$AT$135,$A46,'Visi duomenys'!$U$5:$U$135,$L$4)+SUMIFS('Visi duomenys'!$AY$5:$AY$135,'Visi duomenys'!$AW$5:$AW$135,$A46,'Visi duomenys'!$U$5:$U$135,$L$4)</f>
        <v>0</v>
      </c>
      <c r="M46" s="314">
        <f>SUMIFS('Visi duomenys'!$AP$5:$AP$135,'Visi duomenys'!$AN$5:$AN$135,$A46,'Visi duomenys'!$U$5:$U$135,$M$4)+SUMIFS('Visi duomenys'!$AS$5:$AS$135,'Visi duomenys'!$AQ$5:$AQ$135,$A46,'Visi duomenys'!$U$5:$U$135,$M$4)+SUMIFS('Visi duomenys'!$AV$5:$AV$135,'Visi duomenys'!$AT$5:$AT$135,$A46,'Visi duomenys'!$U$5:$U$135,$M$4)+SUMIFS('Visi duomenys'!$AY$5:$AY$135,'Visi duomenys'!$AW$5:$AW$135,$A46,'Visi duomenys'!$U$5:$U$135,$M$4)</f>
        <v>0</v>
      </c>
    </row>
    <row r="47" spans="1:13" ht="45" x14ac:dyDescent="0.25">
      <c r="A47" s="306" t="s">
        <v>892</v>
      </c>
      <c r="B47" s="306" t="s">
        <v>897</v>
      </c>
      <c r="C47" s="309">
        <f>SUMIFS('Visi duomenys'!$AP$5:$AP$135,'Visi duomenys'!$AN$5:$AN$135,$A47)+SUMIFS('Visi duomenys'!$AS$5:$AS$135,'Visi duomenys'!$AQ$5:$AQ$135,$A47)+SUMIFS('Visi duomenys'!$AV$5:$AV$135,'Visi duomenys'!$AT$5:$AT$135,$A47)+SUMIFS('Visi duomenys'!$AY$5:$AY$135,'Visi duomenys'!$AW$5:$AW$135,$A47)</f>
        <v>4247</v>
      </c>
      <c r="D47" s="308">
        <v>0</v>
      </c>
      <c r="E47" s="308">
        <v>0</v>
      </c>
      <c r="F47" s="308">
        <v>0</v>
      </c>
      <c r="G47" s="314">
        <f>SUMIFS('Visi duomenys'!$AP$5:$AP$135,'Visi duomenys'!$AN$5:$AN$135,$A47,'Visi duomenys'!$U$5:$U$135,$G$4)+SUMIFS('Visi duomenys'!$AS$5:$AS$135,'Visi duomenys'!$AQ$5:$AQ$135,$A47,'Visi duomenys'!$U$5:$U$135,$G$4)+SUMIFS('Visi duomenys'!$AV$5:$AV$135,'Visi duomenys'!$AT$5:$AT$135,$A47,'Visi duomenys'!$U$5:$U$135,$G$4)+SUMIFS('Visi duomenys'!$AY$5:$AY$135,'Visi duomenys'!$AW$5:$AW$135,$A47,'Visi duomenys'!$U$5:$U$135,$G$4)</f>
        <v>0</v>
      </c>
      <c r="H47" s="314">
        <f>SUMIFS('Visi duomenys'!$AP$5:$AP$135,'Visi duomenys'!$AN$5:$AN$135,$A47,'Visi duomenys'!$U$5:$U$135,$H$4)+SUMIFS('Visi duomenys'!$AS$5:$AS$135,'Visi duomenys'!$AQ$5:$AQ$135,$A47,'Visi duomenys'!$U$5:$U$135,$H$4)+SUMIFS('Visi duomenys'!$AV$5:$AV$135,'Visi duomenys'!$AT$5:$AT$135,$A47,'Visi duomenys'!$U$5:$U$135,$H$4)+SUMIFS('Visi duomenys'!$AY$5:$AY$135,'Visi duomenys'!$AW$5:$AW$135,$A47,'Visi duomenys'!$U$5:$U$135,$H$4)</f>
        <v>0</v>
      </c>
      <c r="I47" s="314">
        <f>SUMIFS('Visi duomenys'!$AP$5:$AP$135,'Visi duomenys'!$AN$5:$AN$135,$A47,'Visi duomenys'!$U$5:$U$135,$I$4)+SUMIFS('Visi duomenys'!$AS$5:$AS$135,'Visi duomenys'!$AQ$5:$AQ$135,$A47,'Visi duomenys'!$U$5:$U$135,$I$4)+SUMIFS('Visi duomenys'!$AV$5:$AV$135,'Visi duomenys'!$AT$5:$AT$135,$A47,'Visi duomenys'!$U$5:$U$135,$I$4)+SUMIFS('Visi duomenys'!$AY$5:$AY$135,'Visi duomenys'!$AW$5:$AW$135,$A47,'Visi duomenys'!$U$5:$U$135,$I$4)</f>
        <v>0</v>
      </c>
      <c r="J47" s="314">
        <f>SUMIFS('Visi duomenys'!$AP$5:$AP$135,'Visi duomenys'!$AN$5:$AN$135,$A47,'Visi duomenys'!$U$5:$U$135,$J$4)+SUMIFS('Visi duomenys'!$AS$5:$AS$135,'Visi duomenys'!$AQ$5:$AQ$135,$A47,'Visi duomenys'!$U$5:$U$135,$J$4)+SUMIFS('Visi duomenys'!$AV$5:$AV$135,'Visi duomenys'!$AT$5:$AT$135,$A47,'Visi duomenys'!$U$5:$U$135,$J$4)+SUMIFS('Visi duomenys'!$AY$5:$AY$135,'Visi duomenys'!$AW$5:$AW$135,$A47,'Visi duomenys'!$U$5:$U$135,$J$4)</f>
        <v>0</v>
      </c>
      <c r="K47" s="314">
        <f>SUMIFS('Visi duomenys'!$AP$5:$AP$135,'Visi duomenys'!$AN$5:$AN$135,$A47,'Visi duomenys'!$U$5:$U$135,$K$4)+SUMIFS('Visi duomenys'!$AS$5:$AS$135,'Visi duomenys'!$AQ$5:$AQ$135,$A47,'Visi duomenys'!$U$5:$U$135,$K$4)+SUMIFS('Visi duomenys'!$AV$5:$AV$135,'Visi duomenys'!$AT$5:$AT$135,$A47,'Visi duomenys'!$U$5:$U$135,$K$4)+SUMIFS('Visi duomenys'!$AY$5:$AY$135,'Visi duomenys'!$AW$5:$AW$135,$A47,'Visi duomenys'!$U$5:$U$135,$K$4)</f>
        <v>3223</v>
      </c>
      <c r="L47" s="314">
        <f>SUMIFS('Visi duomenys'!$AP$5:$AP$135,'Visi duomenys'!$AN$5:$AN$135,$A47,'Visi duomenys'!$U$5:$U$135,$L$4)+SUMIFS('Visi duomenys'!$AS$5:$AS$135,'Visi duomenys'!$AQ$5:$AQ$135,$A47,'Visi duomenys'!$U$5:$U$135,$L$4)+SUMIFS('Visi duomenys'!$AV$5:$AV$135,'Visi duomenys'!$AT$5:$AT$135,$A47,'Visi duomenys'!$U$5:$U$135,$L$4)+SUMIFS('Visi duomenys'!$AY$5:$AY$135,'Visi duomenys'!$AW$5:$AW$135,$A47,'Visi duomenys'!$U$5:$U$135,$L$4)</f>
        <v>1024</v>
      </c>
      <c r="M47" s="314">
        <f>SUMIFS('Visi duomenys'!$AP$5:$AP$135,'Visi duomenys'!$AN$5:$AN$135,$A47,'Visi duomenys'!$U$5:$U$135,$M$4)+SUMIFS('Visi duomenys'!$AS$5:$AS$135,'Visi duomenys'!$AQ$5:$AQ$135,$A47,'Visi duomenys'!$U$5:$U$135,$M$4)+SUMIFS('Visi duomenys'!$AV$5:$AV$135,'Visi duomenys'!$AT$5:$AT$135,$A47,'Visi duomenys'!$U$5:$U$135,$M$4)+SUMIFS('Visi duomenys'!$AY$5:$AY$135,'Visi duomenys'!$AW$5:$AW$135,$A47,'Visi duomenys'!$U$5:$U$135,$M$4)</f>
        <v>0</v>
      </c>
    </row>
    <row r="48" spans="1:13" ht="60" x14ac:dyDescent="0.25">
      <c r="A48" s="306" t="s">
        <v>159</v>
      </c>
      <c r="B48" s="306" t="s">
        <v>156</v>
      </c>
      <c r="C48" s="309">
        <f>SUMIFS('Visi duomenys'!$AP$5:$AP$135,'Visi duomenys'!$AN$5:$AN$135,$A48)+SUMIFS('Visi duomenys'!$AS$5:$AS$135,'Visi duomenys'!$AQ$5:$AQ$135,$A48)+SUMIFS('Visi duomenys'!$AV$5:$AV$135,'Visi duomenys'!$AT$5:$AT$135,$A48)+SUMIFS('Visi duomenys'!$AY$5:$AY$135,'Visi duomenys'!$AW$5:$AW$135,$A48)</f>
        <v>0</v>
      </c>
      <c r="D48" s="308">
        <v>0</v>
      </c>
      <c r="E48" s="308">
        <v>0</v>
      </c>
      <c r="F48" s="308">
        <v>0</v>
      </c>
      <c r="G48" s="314">
        <f>SUMIFS('Visi duomenys'!$AP$5:$AP$135,'Visi duomenys'!$AN$5:$AN$135,$A48,'Visi duomenys'!$U$5:$U$135,$G$4)+SUMIFS('Visi duomenys'!$AS$5:$AS$135,'Visi duomenys'!$AQ$5:$AQ$135,$A48,'Visi duomenys'!$U$5:$U$135,$G$4)+SUMIFS('Visi duomenys'!$AV$5:$AV$135,'Visi duomenys'!$AT$5:$AT$135,$A48,'Visi duomenys'!$U$5:$U$135,$G$4)+SUMIFS('Visi duomenys'!$AY$5:$AY$135,'Visi duomenys'!$AW$5:$AW$135,$A48,'Visi duomenys'!$U$5:$U$135,$G$4)</f>
        <v>0</v>
      </c>
      <c r="H48" s="314">
        <f>SUMIFS('Visi duomenys'!$AP$5:$AP$135,'Visi duomenys'!$AN$5:$AN$135,$A48,'Visi duomenys'!$U$5:$U$135,$H$4)+SUMIFS('Visi duomenys'!$AS$5:$AS$135,'Visi duomenys'!$AQ$5:$AQ$135,$A48,'Visi duomenys'!$U$5:$U$135,$H$4)+SUMIFS('Visi duomenys'!$AV$5:$AV$135,'Visi duomenys'!$AT$5:$AT$135,$A48,'Visi duomenys'!$U$5:$U$135,$H$4)+SUMIFS('Visi duomenys'!$AY$5:$AY$135,'Visi duomenys'!$AW$5:$AW$135,$A48,'Visi duomenys'!$U$5:$U$135,$H$4)</f>
        <v>0</v>
      </c>
      <c r="I48" s="314">
        <f>SUMIFS('Visi duomenys'!$AP$5:$AP$135,'Visi duomenys'!$AN$5:$AN$135,$A48,'Visi duomenys'!$U$5:$U$135,$I$4)+SUMIFS('Visi duomenys'!$AS$5:$AS$135,'Visi duomenys'!$AQ$5:$AQ$135,$A48,'Visi duomenys'!$U$5:$U$135,$I$4)+SUMIFS('Visi duomenys'!$AV$5:$AV$135,'Visi duomenys'!$AT$5:$AT$135,$A48,'Visi duomenys'!$U$5:$U$135,$I$4)+SUMIFS('Visi duomenys'!$AY$5:$AY$135,'Visi duomenys'!$AW$5:$AW$135,$A48,'Visi duomenys'!$U$5:$U$135,$I$4)</f>
        <v>0</v>
      </c>
      <c r="J48" s="314">
        <f>SUMIFS('Visi duomenys'!$AP$5:$AP$135,'Visi duomenys'!$AN$5:$AN$135,$A48,'Visi duomenys'!$U$5:$U$135,$J$4)+SUMIFS('Visi duomenys'!$AS$5:$AS$135,'Visi duomenys'!$AQ$5:$AQ$135,$A48,'Visi duomenys'!$U$5:$U$135,$J$4)+SUMIFS('Visi duomenys'!$AV$5:$AV$135,'Visi duomenys'!$AT$5:$AT$135,$A48,'Visi duomenys'!$U$5:$U$135,$J$4)+SUMIFS('Visi duomenys'!$AY$5:$AY$135,'Visi duomenys'!$AW$5:$AW$135,$A48,'Visi duomenys'!$U$5:$U$135,$J$4)</f>
        <v>0</v>
      </c>
      <c r="K48" s="314">
        <f>SUMIFS('Visi duomenys'!$AP$5:$AP$135,'Visi duomenys'!$AN$5:$AN$135,$A48,'Visi duomenys'!$U$5:$U$135,$K$4)+SUMIFS('Visi duomenys'!$AS$5:$AS$135,'Visi duomenys'!$AQ$5:$AQ$135,$A48,'Visi duomenys'!$U$5:$U$135,$K$4)+SUMIFS('Visi duomenys'!$AV$5:$AV$135,'Visi duomenys'!$AT$5:$AT$135,$A48,'Visi duomenys'!$U$5:$U$135,$K$4)+SUMIFS('Visi duomenys'!$AY$5:$AY$135,'Visi duomenys'!$AW$5:$AW$135,$A48,'Visi duomenys'!$U$5:$U$135,$K$4)</f>
        <v>0</v>
      </c>
      <c r="L48" s="314">
        <f>SUMIFS('Visi duomenys'!$AP$5:$AP$135,'Visi duomenys'!$AN$5:$AN$135,$A48,'Visi duomenys'!$U$5:$U$135,$L$4)+SUMIFS('Visi duomenys'!$AS$5:$AS$135,'Visi duomenys'!$AQ$5:$AQ$135,$A48,'Visi duomenys'!$U$5:$U$135,$L$4)+SUMIFS('Visi duomenys'!$AV$5:$AV$135,'Visi duomenys'!$AT$5:$AT$135,$A48,'Visi duomenys'!$U$5:$U$135,$L$4)+SUMIFS('Visi duomenys'!$AY$5:$AY$135,'Visi duomenys'!$AW$5:$AW$135,$A48,'Visi duomenys'!$U$5:$U$135,$L$4)</f>
        <v>0</v>
      </c>
      <c r="M48" s="314">
        <f>SUMIFS('Visi duomenys'!$AP$5:$AP$135,'Visi duomenys'!$AN$5:$AN$135,$A48,'Visi duomenys'!$U$5:$U$135,$M$4)+SUMIFS('Visi duomenys'!$AS$5:$AS$135,'Visi duomenys'!$AQ$5:$AQ$135,$A48,'Visi duomenys'!$U$5:$U$135,$M$4)+SUMIFS('Visi duomenys'!$AV$5:$AV$135,'Visi duomenys'!$AT$5:$AT$135,$A48,'Visi duomenys'!$U$5:$U$135,$M$4)+SUMIFS('Visi duomenys'!$AY$5:$AY$135,'Visi duomenys'!$AW$5:$AW$135,$A48,'Visi duomenys'!$U$5:$U$135,$M$4)</f>
        <v>0</v>
      </c>
    </row>
    <row r="49" spans="1:13" ht="45" x14ac:dyDescent="0.25">
      <c r="A49" s="306" t="s">
        <v>165</v>
      </c>
      <c r="B49" s="306" t="s">
        <v>804</v>
      </c>
      <c r="C49" s="309">
        <f>SUMIFS('Visi duomenys'!$AP$5:$AP$135,'Visi duomenys'!$AN$5:$AN$135,$A49)+SUMIFS('Visi duomenys'!$AS$5:$AS$135,'Visi duomenys'!$AQ$5:$AQ$135,$A49)+SUMIFS('Visi duomenys'!$AV$5:$AV$135,'Visi duomenys'!$AT$5:$AT$135,$A49)+SUMIFS('Visi duomenys'!$AY$5:$AY$135,'Visi duomenys'!$AW$5:$AW$135,$A49)</f>
        <v>120</v>
      </c>
      <c r="D49" s="308">
        <v>0</v>
      </c>
      <c r="E49" s="308">
        <v>0</v>
      </c>
      <c r="F49" s="308">
        <v>0</v>
      </c>
      <c r="G49" s="314">
        <f>SUMIFS('Visi duomenys'!$AP$5:$AP$135,'Visi duomenys'!$AN$5:$AN$135,$A49,'Visi duomenys'!$U$5:$U$135,$G$4)+SUMIFS('Visi duomenys'!$AS$5:$AS$135,'Visi duomenys'!$AQ$5:$AQ$135,$A49,'Visi duomenys'!$U$5:$U$135,$G$4)+SUMIFS('Visi duomenys'!$AV$5:$AV$135,'Visi duomenys'!$AT$5:$AT$135,$A49,'Visi duomenys'!$U$5:$U$135,$G$4)+SUMIFS('Visi duomenys'!$AY$5:$AY$135,'Visi duomenys'!$AW$5:$AW$135,$A49,'Visi duomenys'!$U$5:$U$135,$G$4)</f>
        <v>0</v>
      </c>
      <c r="H49" s="314">
        <f>SUMIFS('Visi duomenys'!$AP$5:$AP$135,'Visi duomenys'!$AN$5:$AN$135,$A49,'Visi duomenys'!$U$5:$U$135,$H$4)+SUMIFS('Visi duomenys'!$AS$5:$AS$135,'Visi duomenys'!$AQ$5:$AQ$135,$A49,'Visi duomenys'!$U$5:$U$135,$H$4)+SUMIFS('Visi duomenys'!$AV$5:$AV$135,'Visi duomenys'!$AT$5:$AT$135,$A49,'Visi duomenys'!$U$5:$U$135,$H$4)+SUMIFS('Visi duomenys'!$AY$5:$AY$135,'Visi duomenys'!$AW$5:$AW$135,$A49,'Visi duomenys'!$U$5:$U$135,$H$4)</f>
        <v>0</v>
      </c>
      <c r="I49" s="314">
        <f>SUMIFS('Visi duomenys'!$AP$5:$AP$135,'Visi duomenys'!$AN$5:$AN$135,$A49,'Visi duomenys'!$U$5:$U$135,$I$4)+SUMIFS('Visi duomenys'!$AS$5:$AS$135,'Visi duomenys'!$AQ$5:$AQ$135,$A49,'Visi duomenys'!$U$5:$U$135,$I$4)+SUMIFS('Visi duomenys'!$AV$5:$AV$135,'Visi duomenys'!$AT$5:$AT$135,$A49,'Visi duomenys'!$U$5:$U$135,$I$4)+SUMIFS('Visi duomenys'!$AY$5:$AY$135,'Visi duomenys'!$AW$5:$AW$135,$A49,'Visi duomenys'!$U$5:$U$135,$I$4)</f>
        <v>120</v>
      </c>
      <c r="J49" s="314">
        <f>SUMIFS('Visi duomenys'!$AP$5:$AP$135,'Visi duomenys'!$AN$5:$AN$135,$A49,'Visi duomenys'!$U$5:$U$135,$J$4)+SUMIFS('Visi duomenys'!$AS$5:$AS$135,'Visi duomenys'!$AQ$5:$AQ$135,$A49,'Visi duomenys'!$U$5:$U$135,$J$4)+SUMIFS('Visi duomenys'!$AV$5:$AV$135,'Visi duomenys'!$AT$5:$AT$135,$A49,'Visi duomenys'!$U$5:$U$135,$J$4)+SUMIFS('Visi duomenys'!$AY$5:$AY$135,'Visi duomenys'!$AW$5:$AW$135,$A49,'Visi duomenys'!$U$5:$U$135,$J$4)</f>
        <v>0</v>
      </c>
      <c r="K49" s="314">
        <f>SUMIFS('Visi duomenys'!$AP$5:$AP$135,'Visi duomenys'!$AN$5:$AN$135,$A49,'Visi duomenys'!$U$5:$U$135,$K$4)+SUMIFS('Visi duomenys'!$AS$5:$AS$135,'Visi duomenys'!$AQ$5:$AQ$135,$A49,'Visi duomenys'!$U$5:$U$135,$K$4)+SUMIFS('Visi duomenys'!$AV$5:$AV$135,'Visi duomenys'!$AT$5:$AT$135,$A49,'Visi duomenys'!$U$5:$U$135,$K$4)+SUMIFS('Visi duomenys'!$AY$5:$AY$135,'Visi duomenys'!$AW$5:$AW$135,$A49,'Visi duomenys'!$U$5:$U$135,$K$4)</f>
        <v>0</v>
      </c>
      <c r="L49" s="314">
        <f>SUMIFS('Visi duomenys'!$AP$5:$AP$135,'Visi duomenys'!$AN$5:$AN$135,$A49,'Visi duomenys'!$U$5:$U$135,$L$4)+SUMIFS('Visi duomenys'!$AS$5:$AS$135,'Visi duomenys'!$AQ$5:$AQ$135,$A49,'Visi duomenys'!$U$5:$U$135,$L$4)+SUMIFS('Visi duomenys'!$AV$5:$AV$135,'Visi duomenys'!$AT$5:$AT$135,$A49,'Visi duomenys'!$U$5:$U$135,$L$4)+SUMIFS('Visi duomenys'!$AY$5:$AY$135,'Visi duomenys'!$AW$5:$AW$135,$A49,'Visi duomenys'!$U$5:$U$135,$L$4)</f>
        <v>0</v>
      </c>
      <c r="M49" s="314">
        <f>SUMIFS('Visi duomenys'!$AP$5:$AP$135,'Visi duomenys'!$AN$5:$AN$135,$A49,'Visi duomenys'!$U$5:$U$135,$M$4)+SUMIFS('Visi duomenys'!$AS$5:$AS$135,'Visi duomenys'!$AQ$5:$AQ$135,$A49,'Visi duomenys'!$U$5:$U$135,$M$4)+SUMIFS('Visi duomenys'!$AV$5:$AV$135,'Visi duomenys'!$AT$5:$AT$135,$A49,'Visi duomenys'!$U$5:$U$135,$M$4)+SUMIFS('Visi duomenys'!$AY$5:$AY$135,'Visi duomenys'!$AW$5:$AW$135,$A49,'Visi duomenys'!$U$5:$U$135,$M$4)</f>
        <v>0</v>
      </c>
    </row>
    <row r="50" spans="1:13" ht="45" x14ac:dyDescent="0.25">
      <c r="A50" s="306" t="s">
        <v>121</v>
      </c>
      <c r="B50" s="306" t="s">
        <v>122</v>
      </c>
      <c r="C50" s="309">
        <v>4</v>
      </c>
      <c r="D50" s="308">
        <v>0</v>
      </c>
      <c r="E50" s="308">
        <v>0</v>
      </c>
      <c r="F50" s="308">
        <v>0</v>
      </c>
      <c r="G50" s="314">
        <f>SUMIFS('Visi duomenys'!$AP$5:$AP$135,'Visi duomenys'!$AN$5:$AN$135,$A50,'Visi duomenys'!$U$5:$U$135,$G$4)+SUMIFS('Visi duomenys'!$AS$5:$AS$135,'Visi duomenys'!$AQ$5:$AQ$135,$A50,'Visi duomenys'!$U$5:$U$135,$G$4)+SUMIFS('Visi duomenys'!$AV$5:$AV$135,'Visi duomenys'!$AT$5:$AT$135,$A50,'Visi duomenys'!$U$5:$U$135,$G$4)+SUMIFS('Visi duomenys'!$AY$5:$AY$135,'Visi duomenys'!$AW$5:$AW$135,$A50,'Visi duomenys'!$U$5:$U$135,$G$4)</f>
        <v>0</v>
      </c>
      <c r="H50" s="314">
        <f>SUMIFS('Visi duomenys'!$AP$5:$AP$135,'Visi duomenys'!$AN$5:$AN$135,$A50,'Visi duomenys'!$U$5:$U$135,$H$4)+SUMIFS('Visi duomenys'!$AS$5:$AS$135,'Visi duomenys'!$AQ$5:$AQ$135,$A50,'Visi duomenys'!$U$5:$U$135,$H$4)+SUMIFS('Visi duomenys'!$AV$5:$AV$135,'Visi duomenys'!$AT$5:$AT$135,$A50,'Visi duomenys'!$U$5:$U$135,$H$4)+SUMIFS('Visi duomenys'!$AY$5:$AY$135,'Visi duomenys'!$AW$5:$AW$135,$A50,'Visi duomenys'!$U$5:$U$135,$H$4)</f>
        <v>0</v>
      </c>
      <c r="I50" s="314">
        <f>SUMIFS('Visi duomenys'!$AP$5:$AP$135,'Visi duomenys'!$AN$5:$AN$135,$A50,'Visi duomenys'!$U$5:$U$135,$I$4)+SUMIFS('Visi duomenys'!$AS$5:$AS$135,'Visi duomenys'!$AQ$5:$AQ$135,$A50,'Visi duomenys'!$U$5:$U$135,$I$4)+SUMIFS('Visi duomenys'!$AV$5:$AV$135,'Visi duomenys'!$AT$5:$AT$135,$A50,'Visi duomenys'!$U$5:$U$135,$I$4)+SUMIFS('Visi duomenys'!$AY$5:$AY$135,'Visi duomenys'!$AW$5:$AW$135,$A50,'Visi duomenys'!$U$5:$U$135,$I$4)</f>
        <v>4</v>
      </c>
      <c r="J50" s="314">
        <f>SUMIFS('Visi duomenys'!$AP$5:$AP$135,'Visi duomenys'!$AN$5:$AN$135,$A50,'Visi duomenys'!$U$5:$U$135,$J$4)+SUMIFS('Visi duomenys'!$AS$5:$AS$135,'Visi duomenys'!$AQ$5:$AQ$135,$A50,'Visi duomenys'!$U$5:$U$135,$J$4)+SUMIFS('Visi duomenys'!$AV$5:$AV$135,'Visi duomenys'!$AT$5:$AT$135,$A50,'Visi duomenys'!$U$5:$U$135,$J$4)+SUMIFS('Visi duomenys'!$AY$5:$AY$135,'Visi duomenys'!$AW$5:$AW$135,$A50,'Visi duomenys'!$U$5:$U$135,$J$4)</f>
        <v>0</v>
      </c>
      <c r="K50" s="314">
        <f>SUMIFS('Visi duomenys'!$AP$5:$AP$135,'Visi duomenys'!$AN$5:$AN$135,$A50,'Visi duomenys'!$U$5:$U$135,$K$4)+SUMIFS('Visi duomenys'!$AS$5:$AS$135,'Visi duomenys'!$AQ$5:$AQ$135,$A50,'Visi duomenys'!$U$5:$U$135,$K$4)+SUMIFS('Visi duomenys'!$AV$5:$AV$135,'Visi duomenys'!$AT$5:$AT$135,$A50,'Visi duomenys'!$U$5:$U$135,$K$4)+SUMIFS('Visi duomenys'!$AY$5:$AY$135,'Visi duomenys'!$AW$5:$AW$135,$A50,'Visi duomenys'!$U$5:$U$135,$K$4)</f>
        <v>4</v>
      </c>
      <c r="L50" s="314">
        <f>SUMIFS('Visi duomenys'!$AP$5:$AP$135,'Visi duomenys'!$AN$5:$AN$135,$A50,'Visi duomenys'!$U$5:$U$135,$L$4)+SUMIFS('Visi duomenys'!$AS$5:$AS$135,'Visi duomenys'!$AQ$5:$AQ$135,$A50,'Visi duomenys'!$U$5:$U$135,$L$4)+SUMIFS('Visi duomenys'!$AV$5:$AV$135,'Visi duomenys'!$AT$5:$AT$135,$A50,'Visi duomenys'!$U$5:$U$135,$L$4)+SUMIFS('Visi duomenys'!$AY$5:$AY$135,'Visi duomenys'!$AW$5:$AW$135,$A50,'Visi duomenys'!$U$5:$U$135,$L$4)</f>
        <v>0</v>
      </c>
      <c r="M50" s="314">
        <f>SUMIFS('Visi duomenys'!$AP$5:$AP$135,'Visi duomenys'!$AN$5:$AN$135,$A50,'Visi duomenys'!$U$5:$U$135,$M$4)+SUMIFS('Visi duomenys'!$AS$5:$AS$135,'Visi duomenys'!$AQ$5:$AQ$135,$A50,'Visi duomenys'!$U$5:$U$135,$M$4)+SUMIFS('Visi duomenys'!$AV$5:$AV$135,'Visi duomenys'!$AT$5:$AT$135,$A50,'Visi duomenys'!$U$5:$U$135,$M$4)+SUMIFS('Visi duomenys'!$AY$5:$AY$135,'Visi duomenys'!$AW$5:$AW$135,$A50,'Visi duomenys'!$U$5:$U$135,$M$4)</f>
        <v>0</v>
      </c>
    </row>
    <row r="51" spans="1:13" ht="75" x14ac:dyDescent="0.25">
      <c r="A51" s="306" t="s">
        <v>123</v>
      </c>
      <c r="B51" s="306" t="s">
        <v>125</v>
      </c>
      <c r="C51" s="309">
        <f>SUMIFS('Visi duomenys'!$AP$5:$AP$135,'Visi duomenys'!$AN$5:$AN$135,$A51)+SUMIFS('Visi duomenys'!$AS$5:$AS$135,'Visi duomenys'!$AQ$5:$AQ$135,$A51)+SUMIFS('Visi duomenys'!$AV$5:$AV$135,'Visi duomenys'!$AT$5:$AT$135,$A51)+SUMIFS('Visi duomenys'!$AY$5:$AY$135,'Visi duomenys'!$AW$5:$AW$135,$A51)</f>
        <v>69</v>
      </c>
      <c r="D51" s="308">
        <v>0</v>
      </c>
      <c r="E51" s="308">
        <v>0</v>
      </c>
      <c r="F51" s="308">
        <v>0</v>
      </c>
      <c r="G51" s="314">
        <f>SUMIFS('Visi duomenys'!$AP$5:$AP$135,'Visi duomenys'!$AN$5:$AN$135,$A51,'Visi duomenys'!$U$5:$U$135,$G$4)+SUMIFS('Visi duomenys'!$AS$5:$AS$135,'Visi duomenys'!$AQ$5:$AQ$135,$A51,'Visi duomenys'!$U$5:$U$135,$G$4)+SUMIFS('Visi duomenys'!$AV$5:$AV$135,'Visi duomenys'!$AT$5:$AT$135,$A51,'Visi duomenys'!$U$5:$U$135,$G$4)+SUMIFS('Visi duomenys'!$AY$5:$AY$135,'Visi duomenys'!$AW$5:$AW$135,$A51,'Visi duomenys'!$U$5:$U$135,$G$4)</f>
        <v>0</v>
      </c>
      <c r="H51" s="314">
        <f>SUMIFS('Visi duomenys'!$AP$5:$AP$135,'Visi duomenys'!$AN$5:$AN$135,$A51,'Visi duomenys'!$U$5:$U$135,$H$4)+SUMIFS('Visi duomenys'!$AS$5:$AS$135,'Visi duomenys'!$AQ$5:$AQ$135,$A51,'Visi duomenys'!$U$5:$U$135,$H$4)+SUMIFS('Visi duomenys'!$AV$5:$AV$135,'Visi duomenys'!$AT$5:$AT$135,$A51,'Visi duomenys'!$U$5:$U$135,$H$4)+SUMIFS('Visi duomenys'!$AY$5:$AY$135,'Visi duomenys'!$AW$5:$AW$135,$A51,'Visi duomenys'!$U$5:$U$135,$H$4)</f>
        <v>0</v>
      </c>
      <c r="I51" s="314">
        <f>SUMIFS('Visi duomenys'!$AP$5:$AP$135,'Visi duomenys'!$AN$5:$AN$135,$A51,'Visi duomenys'!$U$5:$U$135,$I$4)+SUMIFS('Visi duomenys'!$AS$5:$AS$135,'Visi duomenys'!$AQ$5:$AQ$135,$A51,'Visi duomenys'!$U$5:$U$135,$I$4)+SUMIFS('Visi duomenys'!$AV$5:$AV$135,'Visi duomenys'!$AT$5:$AT$135,$A51,'Visi duomenys'!$U$5:$U$135,$I$4)+SUMIFS('Visi duomenys'!$AY$5:$AY$135,'Visi duomenys'!$AW$5:$AW$135,$A51,'Visi duomenys'!$U$5:$U$135,$I$4)</f>
        <v>21</v>
      </c>
      <c r="J51" s="314">
        <f>SUMIFS('Visi duomenys'!$AP$5:$AP$135,'Visi duomenys'!$AN$5:$AN$135,$A51,'Visi duomenys'!$U$5:$U$135,$J$4)+SUMIFS('Visi duomenys'!$AS$5:$AS$135,'Visi duomenys'!$AQ$5:$AQ$135,$A51,'Visi duomenys'!$U$5:$U$135,$J$4)+SUMIFS('Visi duomenys'!$AV$5:$AV$135,'Visi duomenys'!$AT$5:$AT$135,$A51,'Visi duomenys'!$U$5:$U$135,$J$4)+SUMIFS('Visi duomenys'!$AY$5:$AY$135,'Visi duomenys'!$AW$5:$AW$135,$A51,'Visi duomenys'!$U$5:$U$135,$J$4)</f>
        <v>0</v>
      </c>
      <c r="K51" s="314">
        <f>SUMIFS('Visi duomenys'!$AP$5:$AP$135,'Visi duomenys'!$AN$5:$AN$135,$A51,'Visi duomenys'!$U$5:$U$135,$K$4)+SUMIFS('Visi duomenys'!$AS$5:$AS$135,'Visi duomenys'!$AQ$5:$AQ$135,$A51,'Visi duomenys'!$U$5:$U$135,$K$4)+SUMIFS('Visi duomenys'!$AV$5:$AV$135,'Visi duomenys'!$AT$5:$AT$135,$A51,'Visi duomenys'!$U$5:$U$135,$K$4)+SUMIFS('Visi duomenys'!$AY$5:$AY$135,'Visi duomenys'!$AW$5:$AW$135,$A51,'Visi duomenys'!$U$5:$U$135,$K$4)</f>
        <v>48</v>
      </c>
      <c r="L51" s="314">
        <f>SUMIFS('Visi duomenys'!$AP$5:$AP$135,'Visi duomenys'!$AN$5:$AN$135,$A51,'Visi duomenys'!$U$5:$U$135,$L$4)+SUMIFS('Visi duomenys'!$AS$5:$AS$135,'Visi duomenys'!$AQ$5:$AQ$135,$A51,'Visi duomenys'!$U$5:$U$135,$L$4)+SUMIFS('Visi duomenys'!$AV$5:$AV$135,'Visi duomenys'!$AT$5:$AT$135,$A51,'Visi duomenys'!$U$5:$U$135,$L$4)+SUMIFS('Visi duomenys'!$AY$5:$AY$135,'Visi duomenys'!$AW$5:$AW$135,$A51,'Visi duomenys'!$U$5:$U$135,$L$4)</f>
        <v>0</v>
      </c>
      <c r="M51" s="314">
        <f>SUMIFS('Visi duomenys'!$AP$5:$AP$135,'Visi duomenys'!$AN$5:$AN$135,$A51,'Visi duomenys'!$U$5:$U$135,$M$4)+SUMIFS('Visi duomenys'!$AS$5:$AS$135,'Visi duomenys'!$AQ$5:$AQ$135,$A51,'Visi duomenys'!$U$5:$U$135,$M$4)+SUMIFS('Visi duomenys'!$AV$5:$AV$135,'Visi duomenys'!$AT$5:$AT$135,$A51,'Visi duomenys'!$U$5:$U$135,$M$4)+SUMIFS('Visi duomenys'!$AY$5:$AY$135,'Visi duomenys'!$AW$5:$AW$135,$A51,'Visi duomenys'!$U$5:$U$135,$M$4)</f>
        <v>0</v>
      </c>
    </row>
  </sheetData>
  <autoFilter ref="A4:M51"/>
  <mergeCells count="1">
    <mergeCell ref="A1:M1"/>
  </mergeCells>
  <pageMargins left="0.7" right="0.7" top="0.75" bottom="0.75" header="0.3" footer="0.3"/>
  <pageSetup paperSize="9" scale="53" fitToHeight="0"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apas19">
    <pageSetUpPr fitToPage="1"/>
  </sheetPr>
  <dimension ref="A1:M54"/>
  <sheetViews>
    <sheetView workbookViewId="0">
      <selection sqref="A1:XFD1048576"/>
    </sheetView>
  </sheetViews>
  <sheetFormatPr defaultRowHeight="15" x14ac:dyDescent="0.25"/>
  <cols>
    <col min="1" max="1" width="9.140625" style="199"/>
    <col min="2" max="2" width="44.140625" style="199" customWidth="1"/>
    <col min="3" max="3" width="9.140625" style="199"/>
    <col min="4" max="13" width="10.140625" style="199" bestFit="1" customWidth="1"/>
    <col min="14" max="257" width="9.140625" style="199"/>
    <col min="258" max="258" width="44.140625" style="199" customWidth="1"/>
    <col min="259" max="513" width="9.140625" style="199"/>
    <col min="514" max="514" width="44.140625" style="199" customWidth="1"/>
    <col min="515" max="769" width="9.140625" style="199"/>
    <col min="770" max="770" width="44.140625" style="199" customWidth="1"/>
    <col min="771" max="1025" width="9.140625" style="199"/>
    <col min="1026" max="1026" width="44.140625" style="199" customWidth="1"/>
    <col min="1027" max="1281" width="9.140625" style="199"/>
    <col min="1282" max="1282" width="44.140625" style="199" customWidth="1"/>
    <col min="1283" max="1537" width="9.140625" style="199"/>
    <col min="1538" max="1538" width="44.140625" style="199" customWidth="1"/>
    <col min="1539" max="1793" width="9.140625" style="199"/>
    <col min="1794" max="1794" width="44.140625" style="199" customWidth="1"/>
    <col min="1795" max="2049" width="9.140625" style="199"/>
    <col min="2050" max="2050" width="44.140625" style="199" customWidth="1"/>
    <col min="2051" max="2305" width="9.140625" style="199"/>
    <col min="2306" max="2306" width="44.140625" style="199" customWidth="1"/>
    <col min="2307" max="2561" width="9.140625" style="199"/>
    <col min="2562" max="2562" width="44.140625" style="199" customWidth="1"/>
    <col min="2563" max="2817" width="9.140625" style="199"/>
    <col min="2818" max="2818" width="44.140625" style="199" customWidth="1"/>
    <col min="2819" max="3073" width="9.140625" style="199"/>
    <col min="3074" max="3074" width="44.140625" style="199" customWidth="1"/>
    <col min="3075" max="3329" width="9.140625" style="199"/>
    <col min="3330" max="3330" width="44.140625" style="199" customWidth="1"/>
    <col min="3331" max="3585" width="9.140625" style="199"/>
    <col min="3586" max="3586" width="44.140625" style="199" customWidth="1"/>
    <col min="3587" max="3841" width="9.140625" style="199"/>
    <col min="3842" max="3842" width="44.140625" style="199" customWidth="1"/>
    <col min="3843" max="4097" width="9.140625" style="199"/>
    <col min="4098" max="4098" width="44.140625" style="199" customWidth="1"/>
    <col min="4099" max="4353" width="9.140625" style="199"/>
    <col min="4354" max="4354" width="44.140625" style="199" customWidth="1"/>
    <col min="4355" max="4609" width="9.140625" style="199"/>
    <col min="4610" max="4610" width="44.140625" style="199" customWidth="1"/>
    <col min="4611" max="4865" width="9.140625" style="199"/>
    <col min="4866" max="4866" width="44.140625" style="199" customWidth="1"/>
    <col min="4867" max="5121" width="9.140625" style="199"/>
    <col min="5122" max="5122" width="44.140625" style="199" customWidth="1"/>
    <col min="5123" max="5377" width="9.140625" style="199"/>
    <col min="5378" max="5378" width="44.140625" style="199" customWidth="1"/>
    <col min="5379" max="5633" width="9.140625" style="199"/>
    <col min="5634" max="5634" width="44.140625" style="199" customWidth="1"/>
    <col min="5635" max="5889" width="9.140625" style="199"/>
    <col min="5890" max="5890" width="44.140625" style="199" customWidth="1"/>
    <col min="5891" max="6145" width="9.140625" style="199"/>
    <col min="6146" max="6146" width="44.140625" style="199" customWidth="1"/>
    <col min="6147" max="6401" width="9.140625" style="199"/>
    <col min="6402" max="6402" width="44.140625" style="199" customWidth="1"/>
    <col min="6403" max="6657" width="9.140625" style="199"/>
    <col min="6658" max="6658" width="44.140625" style="199" customWidth="1"/>
    <col min="6659" max="6913" width="9.140625" style="199"/>
    <col min="6914" max="6914" width="44.140625" style="199" customWidth="1"/>
    <col min="6915" max="7169" width="9.140625" style="199"/>
    <col min="7170" max="7170" width="44.140625" style="199" customWidth="1"/>
    <col min="7171" max="7425" width="9.140625" style="199"/>
    <col min="7426" max="7426" width="44.140625" style="199" customWidth="1"/>
    <col min="7427" max="7681" width="9.140625" style="199"/>
    <col min="7682" max="7682" width="44.140625" style="199" customWidth="1"/>
    <col min="7683" max="7937" width="9.140625" style="199"/>
    <col min="7938" max="7938" width="44.140625" style="199" customWidth="1"/>
    <col min="7939" max="8193" width="9.140625" style="199"/>
    <col min="8194" max="8194" width="44.140625" style="199" customWidth="1"/>
    <col min="8195" max="8449" width="9.140625" style="199"/>
    <col min="8450" max="8450" width="44.140625" style="199" customWidth="1"/>
    <col min="8451" max="8705" width="9.140625" style="199"/>
    <col min="8706" max="8706" width="44.140625" style="199" customWidth="1"/>
    <col min="8707" max="8961" width="9.140625" style="199"/>
    <col min="8962" max="8962" width="44.140625" style="199" customWidth="1"/>
    <col min="8963" max="9217" width="9.140625" style="199"/>
    <col min="9218" max="9218" width="44.140625" style="199" customWidth="1"/>
    <col min="9219" max="9473" width="9.140625" style="199"/>
    <col min="9474" max="9474" width="44.140625" style="199" customWidth="1"/>
    <col min="9475" max="9729" width="9.140625" style="199"/>
    <col min="9730" max="9730" width="44.140625" style="199" customWidth="1"/>
    <col min="9731" max="9985" width="9.140625" style="199"/>
    <col min="9986" max="9986" width="44.140625" style="199" customWidth="1"/>
    <col min="9987" max="10241" width="9.140625" style="199"/>
    <col min="10242" max="10242" width="44.140625" style="199" customWidth="1"/>
    <col min="10243" max="10497" width="9.140625" style="199"/>
    <col min="10498" max="10498" width="44.140625" style="199" customWidth="1"/>
    <col min="10499" max="10753" width="9.140625" style="199"/>
    <col min="10754" max="10754" width="44.140625" style="199" customWidth="1"/>
    <col min="10755" max="11009" width="9.140625" style="199"/>
    <col min="11010" max="11010" width="44.140625" style="199" customWidth="1"/>
    <col min="11011" max="11265" width="9.140625" style="199"/>
    <col min="11266" max="11266" width="44.140625" style="199" customWidth="1"/>
    <col min="11267" max="11521" width="9.140625" style="199"/>
    <col min="11522" max="11522" width="44.140625" style="199" customWidth="1"/>
    <col min="11523" max="11777" width="9.140625" style="199"/>
    <col min="11778" max="11778" width="44.140625" style="199" customWidth="1"/>
    <col min="11779" max="12033" width="9.140625" style="199"/>
    <col min="12034" max="12034" width="44.140625" style="199" customWidth="1"/>
    <col min="12035" max="12289" width="9.140625" style="199"/>
    <col min="12290" max="12290" width="44.140625" style="199" customWidth="1"/>
    <col min="12291" max="12545" width="9.140625" style="199"/>
    <col min="12546" max="12546" width="44.140625" style="199" customWidth="1"/>
    <col min="12547" max="12801" width="9.140625" style="199"/>
    <col min="12802" max="12802" width="44.140625" style="199" customWidth="1"/>
    <col min="12803" max="13057" width="9.140625" style="199"/>
    <col min="13058" max="13058" width="44.140625" style="199" customWidth="1"/>
    <col min="13059" max="13313" width="9.140625" style="199"/>
    <col min="13314" max="13314" width="44.140625" style="199" customWidth="1"/>
    <col min="13315" max="13569" width="9.140625" style="199"/>
    <col min="13570" max="13570" width="44.140625" style="199" customWidth="1"/>
    <col min="13571" max="13825" width="9.140625" style="199"/>
    <col min="13826" max="13826" width="44.140625" style="199" customWidth="1"/>
    <col min="13827" max="14081" width="9.140625" style="199"/>
    <col min="14082" max="14082" width="44.140625" style="199" customWidth="1"/>
    <col min="14083" max="14337" width="9.140625" style="199"/>
    <col min="14338" max="14338" width="44.140625" style="199" customWidth="1"/>
    <col min="14339" max="14593" width="9.140625" style="199"/>
    <col min="14594" max="14594" width="44.140625" style="199" customWidth="1"/>
    <col min="14595" max="14849" width="9.140625" style="199"/>
    <col min="14850" max="14850" width="44.140625" style="199" customWidth="1"/>
    <col min="14851" max="15105" width="9.140625" style="199"/>
    <col min="15106" max="15106" width="44.140625" style="199" customWidth="1"/>
    <col min="15107" max="15361" width="9.140625" style="199"/>
    <col min="15362" max="15362" width="44.140625" style="199" customWidth="1"/>
    <col min="15363" max="15617" width="9.140625" style="199"/>
    <col min="15618" max="15618" width="44.140625" style="199" customWidth="1"/>
    <col min="15619" max="15873" width="9.140625" style="199"/>
    <col min="15874" max="15874" width="44.140625" style="199" customWidth="1"/>
    <col min="15875" max="16129" width="9.140625" style="199"/>
    <col min="16130" max="16130" width="44.140625" style="199" customWidth="1"/>
    <col min="16131" max="16384" width="9.140625" style="199"/>
  </cols>
  <sheetData>
    <row r="1" spans="1:13" x14ac:dyDescent="0.25">
      <c r="A1" s="469" t="s">
        <v>803</v>
      </c>
      <c r="B1" s="469"/>
      <c r="C1" s="469"/>
      <c r="D1" s="469"/>
      <c r="E1" s="469"/>
      <c r="F1" s="469"/>
      <c r="G1" s="469"/>
      <c r="H1" s="469"/>
      <c r="I1" s="469"/>
      <c r="J1" s="469"/>
      <c r="K1" s="469"/>
      <c r="L1" s="469"/>
      <c r="M1" s="469"/>
    </row>
    <row r="3" spans="1:13" x14ac:dyDescent="0.25">
      <c r="A3" s="198" t="s">
        <v>1030</v>
      </c>
    </row>
    <row r="4" spans="1:13" s="208" customFormat="1" x14ac:dyDescent="0.25">
      <c r="A4" s="305" t="s">
        <v>50</v>
      </c>
      <c r="B4" s="305" t="s">
        <v>561</v>
      </c>
      <c r="C4" s="305" t="s">
        <v>741</v>
      </c>
      <c r="D4" s="305">
        <v>2014</v>
      </c>
      <c r="E4" s="305">
        <v>2015</v>
      </c>
      <c r="F4" s="305">
        <v>2016</v>
      </c>
      <c r="G4" s="305">
        <v>2017</v>
      </c>
      <c r="H4" s="305">
        <v>2018</v>
      </c>
      <c r="I4" s="305">
        <v>2019</v>
      </c>
      <c r="J4" s="305">
        <v>2020</v>
      </c>
      <c r="K4" s="305">
        <v>2021</v>
      </c>
      <c r="L4" s="305">
        <v>2022</v>
      </c>
      <c r="M4" s="305">
        <v>2023</v>
      </c>
    </row>
    <row r="5" spans="1:13" ht="60" x14ac:dyDescent="0.25">
      <c r="A5" s="306" t="s">
        <v>164</v>
      </c>
      <c r="B5" s="306" t="s">
        <v>110</v>
      </c>
      <c r="C5" s="307">
        <f>SUMIFS('Visi duomenys'!$AP$5:$AP$135,'Visi duomenys'!$AN$5:$AN$135,$A5)+SUMIFS('Visi duomenys'!$AS$5:$AS$135,'Visi duomenys'!$AQ$5:$AQ$135,$A5)+SUMIFS('Visi duomenys'!$AV$5:$AV$135,'Visi duomenys'!$AT$5:$AT$135,$A5)+SUMIFS('Visi duomenys'!$AY$5:$AY$135,'Visi duomenys'!$AW$5:$AW$135,$A5)</f>
        <v>8850</v>
      </c>
      <c r="D5" s="308">
        <f>'ST Lentelė 4'!D5</f>
        <v>0</v>
      </c>
      <c r="E5" s="308">
        <f>SUM('ST Lentelė 4'!$D5:E5)</f>
        <v>0</v>
      </c>
      <c r="F5" s="308">
        <f>SUM('ST Lentelė 4'!$D5:F5)</f>
        <v>0</v>
      </c>
      <c r="G5" s="308">
        <f>SUM('ST Lentelė 4'!$D5:G5)</f>
        <v>0</v>
      </c>
      <c r="H5" s="308">
        <f>SUM('ST Lentelė 4'!$D5:H5)</f>
        <v>100</v>
      </c>
      <c r="I5" s="308">
        <f>SUM('ST Lentelė 4'!$D5:I5)</f>
        <v>8850</v>
      </c>
      <c r="J5" s="308">
        <f>SUM('ST Lentelė 4'!$D5:J5)</f>
        <v>8850</v>
      </c>
      <c r="K5" s="308">
        <f>SUM('ST Lentelė 4'!$D5:K5)</f>
        <v>8850</v>
      </c>
      <c r="L5" s="308">
        <f>SUM('ST Lentelė 4'!$D5:L5)</f>
        <v>8850</v>
      </c>
      <c r="M5" s="308">
        <f>SUM('ST Lentelė 4'!$D5:M5)</f>
        <v>8850</v>
      </c>
    </row>
    <row r="6" spans="1:13" ht="30" x14ac:dyDescent="0.25">
      <c r="A6" s="306" t="s">
        <v>145</v>
      </c>
      <c r="B6" s="306" t="s">
        <v>114</v>
      </c>
      <c r="C6" s="307">
        <f>SUMIFS('Visi duomenys'!$AP$5:$AP$135,'Visi duomenys'!$AN$5:$AN$135,$A6)+SUMIFS('Visi duomenys'!$AS$5:$AS$135,'Visi duomenys'!$AQ$5:$AQ$135,$A6)+SUMIFS('Visi duomenys'!$AV$5:$AV$135,'Visi duomenys'!$AT$5:$AT$135,$A6)+SUMIFS('Visi duomenys'!$AY$5:$AY$135,'Visi duomenys'!$AW$5:$AW$135,$A6)</f>
        <v>3.952</v>
      </c>
      <c r="D6" s="308">
        <f>'ST Lentelė 4'!D6</f>
        <v>0</v>
      </c>
      <c r="E6" s="308">
        <f>SUM('ST Lentelė 4'!$D6:E6)</f>
        <v>0</v>
      </c>
      <c r="F6" s="308">
        <f>SUM('ST Lentelė 4'!$D6:F6)</f>
        <v>0</v>
      </c>
      <c r="G6" s="308">
        <f>SUM('ST Lentelė 4'!$D6:G6)</f>
        <v>0</v>
      </c>
      <c r="H6" s="308">
        <f>SUM('ST Lentelė 4'!$D6:H6)</f>
        <v>0.21</v>
      </c>
      <c r="I6" s="308">
        <f>SUM('ST Lentelė 4'!$D6:I6)</f>
        <v>2.3010000000000002</v>
      </c>
      <c r="J6" s="308">
        <f>SUM('ST Lentelė 4'!$D6:J6)</f>
        <v>3.952</v>
      </c>
      <c r="K6" s="308">
        <f>SUM('ST Lentelė 4'!$D6:K6)</f>
        <v>3.952</v>
      </c>
      <c r="L6" s="308">
        <f>SUM('ST Lentelė 4'!$D6:L6)</f>
        <v>3.952</v>
      </c>
      <c r="M6" s="308">
        <f>SUM('ST Lentelė 4'!$D6:M6)</f>
        <v>3.952</v>
      </c>
    </row>
    <row r="7" spans="1:13" ht="30" x14ac:dyDescent="0.25">
      <c r="A7" s="306" t="s">
        <v>154</v>
      </c>
      <c r="B7" s="306" t="s">
        <v>155</v>
      </c>
      <c r="C7" s="307">
        <f>SUMIFS('Visi duomenys'!$AP$5:$AP$135,'Visi duomenys'!$AN$5:$AN$135,$A7)+SUMIFS('Visi duomenys'!$AS$5:$AS$135,'Visi duomenys'!$AQ$5:$AQ$135,$A7)+SUMIFS('Visi duomenys'!$AV$5:$AV$135,'Visi duomenys'!$AT$5:$AT$135,$A7)+SUMIFS('Visi duomenys'!$AY$5:$AY$135,'Visi duomenys'!$AW$5:$AW$135,$A7)</f>
        <v>3835</v>
      </c>
      <c r="D7" s="308">
        <f>'ST Lentelė 4'!D7</f>
        <v>0</v>
      </c>
      <c r="E7" s="308">
        <f>SUM('ST Lentelė 4'!$D7:E7)</f>
        <v>0</v>
      </c>
      <c r="F7" s="308">
        <f>SUM('ST Lentelė 4'!$D7:F7)</f>
        <v>0</v>
      </c>
      <c r="G7" s="308">
        <f>SUM('ST Lentelė 4'!$D7:G7)</f>
        <v>0</v>
      </c>
      <c r="H7" s="308">
        <f>SUM('ST Lentelė 4'!$D7:H7)</f>
        <v>0</v>
      </c>
      <c r="I7" s="308">
        <f>SUM('ST Lentelė 4'!$D7:I7)</f>
        <v>2006</v>
      </c>
      <c r="J7" s="308">
        <f>SUM('ST Lentelė 4'!$D7:J7)</f>
        <v>3835</v>
      </c>
      <c r="K7" s="308">
        <f>SUM('ST Lentelė 4'!$D7:K7)</f>
        <v>3835</v>
      </c>
      <c r="L7" s="308">
        <f>SUM('ST Lentelė 4'!$D7:L7)</f>
        <v>3835</v>
      </c>
      <c r="M7" s="308">
        <f>SUM('ST Lentelė 4'!$D7:M7)</f>
        <v>3835</v>
      </c>
    </row>
    <row r="8" spans="1:13" ht="45" x14ac:dyDescent="0.25">
      <c r="A8" s="306" t="s">
        <v>168</v>
      </c>
      <c r="B8" s="306" t="s">
        <v>115</v>
      </c>
      <c r="C8" s="307">
        <f>SUMIFS('Visi duomenys'!$AP$5:$AP$135,'Visi duomenys'!$AN$5:$AN$135,$A8)+SUMIFS('Visi duomenys'!$AS$5:$AS$135,'Visi duomenys'!$AQ$5:$AQ$135,$A8)+SUMIFS('Visi duomenys'!$AV$5:$AV$135,'Visi duomenys'!$AT$5:$AT$135,$A8)+SUMIFS('Visi duomenys'!$AY$5:$AY$135,'Visi duomenys'!$AW$5:$AW$135,$A8)</f>
        <v>64789</v>
      </c>
      <c r="D8" s="308">
        <f>'ST Lentelė 4'!D8</f>
        <v>0</v>
      </c>
      <c r="E8" s="308">
        <f>SUM('ST Lentelė 4'!$D8:E8)</f>
        <v>0</v>
      </c>
      <c r="F8" s="308">
        <f>SUM('ST Lentelė 4'!$D8:F8)</f>
        <v>0</v>
      </c>
      <c r="G8" s="308">
        <f>SUM('ST Lentelė 4'!$D8:G8)</f>
        <v>0</v>
      </c>
      <c r="H8" s="308">
        <f>SUM('ST Lentelė 4'!$D8:H8)</f>
        <v>0</v>
      </c>
      <c r="I8" s="308">
        <f>SUM('ST Lentelė 4'!$D8:I8)</f>
        <v>21008</v>
      </c>
      <c r="J8" s="308">
        <f>SUM('ST Lentelė 4'!$D8:J8)</f>
        <v>64789</v>
      </c>
      <c r="K8" s="308">
        <f>SUM('ST Lentelė 4'!$D8:K8)</f>
        <v>64789</v>
      </c>
      <c r="L8" s="308">
        <f>SUM('ST Lentelė 4'!$D8:L8)</f>
        <v>64789</v>
      </c>
      <c r="M8" s="308">
        <f>SUM('ST Lentelė 4'!$D8:M8)</f>
        <v>64789</v>
      </c>
    </row>
    <row r="9" spans="1:13" ht="30" x14ac:dyDescent="0.25">
      <c r="A9" s="306" t="s">
        <v>176</v>
      </c>
      <c r="B9" s="306" t="s">
        <v>178</v>
      </c>
      <c r="C9" s="307">
        <f>SUMIFS('Visi duomenys'!$AP$5:$AP$135,'Visi duomenys'!$AN$5:$AN$135,$A9)+SUMIFS('Visi duomenys'!$AS$5:$AS$135,'Visi duomenys'!$AQ$5:$AQ$135,$A9)+SUMIFS('Visi duomenys'!$AV$5:$AV$135,'Visi duomenys'!$AT$5:$AT$135,$A9)+SUMIFS('Visi duomenys'!$AY$5:$AY$135,'Visi duomenys'!$AW$5:$AW$135,$A9)</f>
        <v>55227.5</v>
      </c>
      <c r="D9" s="308">
        <f>'ST Lentelė 4'!D9</f>
        <v>0</v>
      </c>
      <c r="E9" s="308">
        <f>SUM('ST Lentelė 4'!$D9:E9)</f>
        <v>0</v>
      </c>
      <c r="F9" s="308">
        <f>SUM('ST Lentelė 4'!$D9:F9)</f>
        <v>0</v>
      </c>
      <c r="G9" s="308">
        <f>SUM('ST Lentelė 4'!$D9:G9)</f>
        <v>0</v>
      </c>
      <c r="H9" s="308">
        <f>SUM('ST Lentelė 4'!$D9:H9)</f>
        <v>4719.5</v>
      </c>
      <c r="I9" s="308">
        <f>SUM('ST Lentelė 4'!$D9:I9)</f>
        <v>55227.5</v>
      </c>
      <c r="J9" s="308">
        <f>SUM('ST Lentelė 4'!$D9:J9)</f>
        <v>55227.5</v>
      </c>
      <c r="K9" s="308">
        <f>SUM('ST Lentelė 4'!$D9:K9)</f>
        <v>55227.5</v>
      </c>
      <c r="L9" s="308">
        <f>SUM('ST Lentelė 4'!$D9:L9)</f>
        <v>55227.5</v>
      </c>
      <c r="M9" s="308">
        <f>SUM('ST Lentelė 4'!$D9:M9)</f>
        <v>55227.5</v>
      </c>
    </row>
    <row r="10" spans="1:13" ht="30" x14ac:dyDescent="0.25">
      <c r="A10" s="306" t="s">
        <v>177</v>
      </c>
      <c r="B10" s="306" t="s">
        <v>179</v>
      </c>
      <c r="C10" s="307">
        <f>SUMIFS('Visi duomenys'!$AP$5:$AP$135,'Visi duomenys'!$AN$5:$AN$135,$A10)+SUMIFS('Visi duomenys'!$AS$5:$AS$135,'Visi duomenys'!$AQ$5:$AQ$135,$A10)+SUMIFS('Visi duomenys'!$AV$5:$AV$135,'Visi duomenys'!$AT$5:$AT$135,$A10)+SUMIFS('Visi duomenys'!$AY$5:$AY$135,'Visi duomenys'!$AW$5:$AW$135,$A10)</f>
        <v>1811.1299999999999</v>
      </c>
      <c r="D10" s="308">
        <f>'ST Lentelė 4'!D10</f>
        <v>0</v>
      </c>
      <c r="E10" s="308">
        <f>SUM('ST Lentelė 4'!$D10:E10)</f>
        <v>0</v>
      </c>
      <c r="F10" s="308">
        <f>SUM('ST Lentelė 4'!$D10:F10)</f>
        <v>0</v>
      </c>
      <c r="G10" s="308">
        <f>SUM('ST Lentelė 4'!$D10:G10)</f>
        <v>0</v>
      </c>
      <c r="H10" s="308">
        <f>SUM('ST Lentelė 4'!$D10:H10)</f>
        <v>1757.57</v>
      </c>
      <c r="I10" s="308">
        <f>SUM('ST Lentelė 4'!$D10:I10)</f>
        <v>1811.1299999999999</v>
      </c>
      <c r="J10" s="308">
        <f>SUM('ST Lentelė 4'!$D10:J10)</f>
        <v>1811.1299999999999</v>
      </c>
      <c r="K10" s="308">
        <f>SUM('ST Lentelė 4'!$D10:K10)</f>
        <v>1811.1299999999999</v>
      </c>
      <c r="L10" s="308">
        <f>SUM('ST Lentelė 4'!$D10:L10)</f>
        <v>1811.1299999999999</v>
      </c>
      <c r="M10" s="308">
        <f>SUM('ST Lentelė 4'!$D10:M10)</f>
        <v>1811.1299999999999</v>
      </c>
    </row>
    <row r="11" spans="1:13" ht="30" x14ac:dyDescent="0.25">
      <c r="A11" s="306" t="s">
        <v>138</v>
      </c>
      <c r="B11" s="306" t="s">
        <v>139</v>
      </c>
      <c r="C11" s="307">
        <f>SUMIFS('Visi duomenys'!$AP$5:$AP$135,'Visi duomenys'!$AN$5:$AN$135,$A11)+SUMIFS('Visi duomenys'!$AS$5:$AS$135,'Visi duomenys'!$AQ$5:$AQ$135,$A11)+SUMIFS('Visi duomenys'!$AV$5:$AV$135,'Visi duomenys'!$AT$5:$AT$135,$A11)+SUMIFS('Visi duomenys'!$AY$5:$AY$135,'Visi duomenys'!$AW$5:$AW$135,$A11)</f>
        <v>68.709999999999994</v>
      </c>
      <c r="D11" s="308">
        <f>'ST Lentelė 4'!D11</f>
        <v>0</v>
      </c>
      <c r="E11" s="308">
        <f>SUM('ST Lentelė 4'!$D11:E11)</f>
        <v>0</v>
      </c>
      <c r="F11" s="308">
        <f>SUM('ST Lentelė 4'!$D11:F11)</f>
        <v>0</v>
      </c>
      <c r="G11" s="308">
        <f>SUM('ST Lentelė 4'!$D11:G11)</f>
        <v>0</v>
      </c>
      <c r="H11" s="308">
        <f>SUM('ST Lentelė 4'!$D11:H11)</f>
        <v>0</v>
      </c>
      <c r="I11" s="308">
        <f>SUM('ST Lentelė 4'!$D11:I11)</f>
        <v>0</v>
      </c>
      <c r="J11" s="308">
        <f>SUM('ST Lentelė 4'!$D11:J11)</f>
        <v>68.709999999999994</v>
      </c>
      <c r="K11" s="308">
        <f>SUM('ST Lentelė 4'!$D11:K11)</f>
        <v>68.709999999999994</v>
      </c>
      <c r="L11" s="308">
        <f>SUM('ST Lentelė 4'!$D11:L11)</f>
        <v>68.709999999999994</v>
      </c>
      <c r="M11" s="308">
        <f>SUM('ST Lentelė 4'!$D11:M11)</f>
        <v>68.709999999999994</v>
      </c>
    </row>
    <row r="12" spans="1:13" ht="45" x14ac:dyDescent="0.25">
      <c r="A12" s="306" t="s">
        <v>472</v>
      </c>
      <c r="B12" s="306" t="s">
        <v>130</v>
      </c>
      <c r="C12" s="307">
        <f>SUMIFS('Visi duomenys'!$AP$5:$AP$135,'Visi duomenys'!$AN$5:$AN$135,$A12)+SUMIFS('Visi duomenys'!$AS$5:$AS$135,'Visi duomenys'!$AQ$5:$AQ$135,$A12)+SUMIFS('Visi duomenys'!$AV$5:$AV$135,'Visi duomenys'!$AT$5:$AT$135,$A12)+SUMIFS('Visi duomenys'!$AY$5:$AY$135,'Visi duomenys'!$AW$5:$AW$135,$A12)</f>
        <v>804</v>
      </c>
      <c r="D12" s="308">
        <f>'ST Lentelė 4'!D12</f>
        <v>0</v>
      </c>
      <c r="E12" s="308">
        <f>SUM('ST Lentelė 4'!$D12:E12)</f>
        <v>0</v>
      </c>
      <c r="F12" s="308">
        <f>SUM('ST Lentelė 4'!$D12:F12)</f>
        <v>0</v>
      </c>
      <c r="G12" s="308">
        <f>SUM('ST Lentelė 4'!$D12:G12)</f>
        <v>0</v>
      </c>
      <c r="H12" s="308">
        <f>SUM('ST Lentelė 4'!$D12:H12)</f>
        <v>0</v>
      </c>
      <c r="I12" s="308">
        <f>SUM('ST Lentelė 4'!$D12:I12)</f>
        <v>258</v>
      </c>
      <c r="J12" s="308">
        <f>SUM('ST Lentelė 4'!$D12:J12)</f>
        <v>804</v>
      </c>
      <c r="K12" s="308">
        <f>SUM('ST Lentelė 4'!$D12:K12)</f>
        <v>804</v>
      </c>
      <c r="L12" s="308">
        <f>SUM('ST Lentelė 4'!$D12:L12)</f>
        <v>804</v>
      </c>
      <c r="M12" s="308">
        <f>SUM('ST Lentelė 4'!$D12:M12)</f>
        <v>804</v>
      </c>
    </row>
    <row r="13" spans="1:13" ht="45" x14ac:dyDescent="0.25">
      <c r="A13" s="306" t="s">
        <v>131</v>
      </c>
      <c r="B13" s="306" t="s">
        <v>132</v>
      </c>
      <c r="C13" s="307">
        <f>SUMIFS('Visi duomenys'!$AP$5:$AP$135,'Visi duomenys'!$AN$5:$AN$135,$A13)+SUMIFS('Visi duomenys'!$AS$5:$AS$135,'Visi duomenys'!$AQ$5:$AQ$135,$A13)+SUMIFS('Visi duomenys'!$AV$5:$AV$135,'Visi duomenys'!$AT$5:$AT$135,$A13)+SUMIFS('Visi duomenys'!$AY$5:$AY$135,'Visi duomenys'!$AW$5:$AW$135,$A13)</f>
        <v>11531</v>
      </c>
      <c r="D13" s="308">
        <f>'ST Lentelė 4'!D13</f>
        <v>0</v>
      </c>
      <c r="E13" s="308">
        <f>SUM('ST Lentelė 4'!$D13:E13)</f>
        <v>0</v>
      </c>
      <c r="F13" s="308">
        <f>SUM('ST Lentelė 4'!$D13:F13)</f>
        <v>0</v>
      </c>
      <c r="G13" s="308">
        <f>SUM('ST Lentelė 4'!$D13:G13)</f>
        <v>0</v>
      </c>
      <c r="H13" s="308">
        <f>SUM('ST Lentelė 4'!$D13:H13)</f>
        <v>0</v>
      </c>
      <c r="I13" s="308">
        <f>SUM('ST Lentelė 4'!$D13:I13)</f>
        <v>11310</v>
      </c>
      <c r="J13" s="308">
        <f>SUM('ST Lentelė 4'!$D13:J13)</f>
        <v>11531</v>
      </c>
      <c r="K13" s="308">
        <f>SUM('ST Lentelė 4'!$D13:K13)</f>
        <v>11531</v>
      </c>
      <c r="L13" s="308">
        <f>SUM('ST Lentelė 4'!$D13:L13)</f>
        <v>11531</v>
      </c>
      <c r="M13" s="308">
        <f>SUM('ST Lentelė 4'!$D13:M13)</f>
        <v>11531</v>
      </c>
    </row>
    <row r="14" spans="1:13" ht="30" x14ac:dyDescent="0.25">
      <c r="A14" s="306" t="s">
        <v>133</v>
      </c>
      <c r="B14" s="306" t="s">
        <v>134</v>
      </c>
      <c r="C14" s="307">
        <f>SUMIFS('Visi duomenys'!$AP$5:$AP$135,'Visi duomenys'!$AN$5:$AN$135,$A14)+SUMIFS('Visi duomenys'!$AS$5:$AS$135,'Visi duomenys'!$AQ$5:$AQ$135,$A14)+SUMIFS('Visi duomenys'!$AV$5:$AV$135,'Visi duomenys'!$AT$5:$AT$135,$A14)+SUMIFS('Visi duomenys'!$AY$5:$AY$135,'Visi duomenys'!$AW$5:$AW$135,$A14)</f>
        <v>1269</v>
      </c>
      <c r="D14" s="308">
        <f>'ST Lentelė 4'!D14</f>
        <v>0</v>
      </c>
      <c r="E14" s="308">
        <f>SUM('ST Lentelė 4'!$D14:E14)</f>
        <v>0</v>
      </c>
      <c r="F14" s="308">
        <f>SUM('ST Lentelė 4'!$D14:F14)</f>
        <v>0</v>
      </c>
      <c r="G14" s="308">
        <f>SUM('ST Lentelė 4'!$D14:G14)</f>
        <v>0</v>
      </c>
      <c r="H14" s="308">
        <f>SUM('ST Lentelė 4'!$D14:H14)</f>
        <v>0</v>
      </c>
      <c r="I14" s="308">
        <f>SUM('ST Lentelė 4'!$D14:I14)</f>
        <v>618</v>
      </c>
      <c r="J14" s="308">
        <f>SUM('ST Lentelė 4'!$D14:J14)</f>
        <v>1269</v>
      </c>
      <c r="K14" s="308">
        <f>SUM('ST Lentelė 4'!$D14:K14)</f>
        <v>1269</v>
      </c>
      <c r="L14" s="308">
        <f>SUM('ST Lentelė 4'!$D14:L14)</f>
        <v>1269</v>
      </c>
      <c r="M14" s="308">
        <f>SUM('ST Lentelė 4'!$D14:M14)</f>
        <v>1269</v>
      </c>
    </row>
    <row r="15" spans="1:13" ht="45" x14ac:dyDescent="0.25">
      <c r="A15" s="306" t="s">
        <v>135</v>
      </c>
      <c r="B15" s="306" t="s">
        <v>136</v>
      </c>
      <c r="C15" s="307">
        <f>SUMIFS('Visi duomenys'!$AP$5:$AP$135,'Visi duomenys'!$AN$5:$AN$135,$A15)+SUMIFS('Visi duomenys'!$AS$5:$AS$135,'Visi duomenys'!$AQ$5:$AQ$135,$A15)+SUMIFS('Visi duomenys'!$AV$5:$AV$135,'Visi duomenys'!$AT$5:$AT$135,$A15)+SUMIFS('Visi duomenys'!$AY$5:$AY$135,'Visi duomenys'!$AW$5:$AW$135,$A15)</f>
        <v>1868</v>
      </c>
      <c r="D15" s="308">
        <f>'ST Lentelė 4'!D15</f>
        <v>0</v>
      </c>
      <c r="E15" s="308">
        <f>SUM('ST Lentelė 4'!$D15:E15)</f>
        <v>0</v>
      </c>
      <c r="F15" s="308">
        <f>SUM('ST Lentelė 4'!$D15:F15)</f>
        <v>0</v>
      </c>
      <c r="G15" s="308">
        <f>SUM('ST Lentelė 4'!$D15:G15)</f>
        <v>0</v>
      </c>
      <c r="H15" s="308">
        <f>SUM('ST Lentelė 4'!$D15:H15)</f>
        <v>0</v>
      </c>
      <c r="I15" s="308">
        <f>SUM('ST Lentelė 4'!$D15:I15)</f>
        <v>1268</v>
      </c>
      <c r="J15" s="308">
        <f>SUM('ST Lentelė 4'!$D15:J15)</f>
        <v>1868</v>
      </c>
      <c r="K15" s="308">
        <f>SUM('ST Lentelė 4'!$D15:K15)</f>
        <v>1868</v>
      </c>
      <c r="L15" s="308">
        <f>SUM('ST Lentelė 4'!$D15:L15)</f>
        <v>1868</v>
      </c>
      <c r="M15" s="308">
        <f>SUM('ST Lentelė 4'!$D15:M15)</f>
        <v>1868</v>
      </c>
    </row>
    <row r="16" spans="1:13" ht="30" x14ac:dyDescent="0.25">
      <c r="A16" s="306" t="s">
        <v>141</v>
      </c>
      <c r="B16" s="306" t="s">
        <v>142</v>
      </c>
      <c r="C16" s="307">
        <f>SUMIFS('Visi duomenys'!$AP$5:$AP$135,'Visi duomenys'!$AN$5:$AN$135,$A16)+SUMIFS('Visi duomenys'!$AS$5:$AS$135,'Visi duomenys'!$AQ$5:$AQ$135,$A16)+SUMIFS('Visi duomenys'!$AV$5:$AV$135,'Visi duomenys'!$AT$5:$AT$135,$A16)+SUMIFS('Visi duomenys'!$AY$5:$AY$135,'Visi duomenys'!$AW$5:$AW$135,$A16)</f>
        <v>22.07</v>
      </c>
      <c r="D16" s="308">
        <f>'ST Lentelė 4'!D16</f>
        <v>0</v>
      </c>
      <c r="E16" s="308">
        <f>SUM('ST Lentelė 4'!$D16:E16)</f>
        <v>0</v>
      </c>
      <c r="F16" s="308">
        <f>SUM('ST Lentelė 4'!$D16:F16)</f>
        <v>0</v>
      </c>
      <c r="G16" s="308">
        <f>SUM('ST Lentelė 4'!$D16:G16)</f>
        <v>0</v>
      </c>
      <c r="H16" s="308">
        <f>SUM('ST Lentelė 4'!$D16:H16)</f>
        <v>6.02</v>
      </c>
      <c r="I16" s="308">
        <f>SUM('ST Lentelė 4'!$D16:I16)</f>
        <v>13.49</v>
      </c>
      <c r="J16" s="308">
        <f>SUM('ST Lentelė 4'!$D16:J16)</f>
        <v>13.49</v>
      </c>
      <c r="K16" s="308">
        <f>SUM('ST Lentelė 4'!$D16:K16)</f>
        <v>22.07</v>
      </c>
      <c r="L16" s="308">
        <f>SUM('ST Lentelė 4'!$D16:L16)</f>
        <v>22.07</v>
      </c>
      <c r="M16" s="308">
        <f>SUM('ST Lentelė 4'!$D16:M16)</f>
        <v>22.07</v>
      </c>
    </row>
    <row r="17" spans="1:13" ht="45" x14ac:dyDescent="0.25">
      <c r="A17" s="306" t="s">
        <v>143</v>
      </c>
      <c r="B17" s="306" t="s">
        <v>515</v>
      </c>
      <c r="C17" s="307">
        <f>SUMIFS('Visi duomenys'!$AP$5:$AP$135,'Visi duomenys'!$AN$5:$AN$135,$A17)+SUMIFS('Visi duomenys'!$AS$5:$AS$135,'Visi duomenys'!$AQ$5:$AQ$135,$A17)+SUMIFS('Visi duomenys'!$AV$5:$AV$135,'Visi duomenys'!$AT$5:$AT$135,$A17)+SUMIFS('Visi duomenys'!$AY$5:$AY$135,'Visi duomenys'!$AW$5:$AW$135,$A17)</f>
        <v>2</v>
      </c>
      <c r="D17" s="308">
        <f>'ST Lentelė 4'!D17</f>
        <v>0</v>
      </c>
      <c r="E17" s="308">
        <f>SUM('ST Lentelė 4'!$D17:E17)</f>
        <v>0</v>
      </c>
      <c r="F17" s="308">
        <f>SUM('ST Lentelė 4'!$D17:F17)</f>
        <v>0</v>
      </c>
      <c r="G17" s="308">
        <f>SUM('ST Lentelė 4'!$D17:G17)</f>
        <v>0</v>
      </c>
      <c r="H17" s="308">
        <f>SUM('ST Lentelė 4'!$D17:H17)</f>
        <v>1</v>
      </c>
      <c r="I17" s="308">
        <f>SUM('ST Lentelė 4'!$D17:I17)</f>
        <v>1</v>
      </c>
      <c r="J17" s="308">
        <f>SUM('ST Lentelė 4'!$D17:J17)</f>
        <v>1</v>
      </c>
      <c r="K17" s="308">
        <f>SUM('ST Lentelė 4'!$D17:K17)</f>
        <v>2</v>
      </c>
      <c r="L17" s="308">
        <f>SUM('ST Lentelė 4'!$D17:L17)</f>
        <v>2</v>
      </c>
      <c r="M17" s="308">
        <f>SUM('ST Lentelė 4'!$D17:M17)</f>
        <v>2</v>
      </c>
    </row>
    <row r="18" spans="1:13" ht="30" x14ac:dyDescent="0.25">
      <c r="A18" s="306" t="s">
        <v>144</v>
      </c>
      <c r="B18" s="306" t="s">
        <v>516</v>
      </c>
      <c r="C18" s="307">
        <f>SUMIFS('Visi duomenys'!$AP$5:$AP$135,'Visi duomenys'!$AN$5:$AN$135,$A18)+SUMIFS('Visi duomenys'!$AS$5:$AS$135,'Visi duomenys'!$AQ$5:$AQ$135,$A18)+SUMIFS('Visi duomenys'!$AV$5:$AV$135,'Visi duomenys'!$AT$5:$AT$135,$A18)+SUMIFS('Visi duomenys'!$AY$5:$AY$135,'Visi duomenys'!$AW$5:$AW$135,$A18)</f>
        <v>8</v>
      </c>
      <c r="D18" s="308">
        <f>'ST Lentelė 4'!D18</f>
        <v>0</v>
      </c>
      <c r="E18" s="308">
        <f>SUM('ST Lentelė 4'!$D18:E18)</f>
        <v>0</v>
      </c>
      <c r="F18" s="308">
        <f>SUM('ST Lentelė 4'!$D18:F18)</f>
        <v>0</v>
      </c>
      <c r="G18" s="308">
        <f>SUM('ST Lentelė 4'!$D18:G18)</f>
        <v>0</v>
      </c>
      <c r="H18" s="308">
        <f>SUM('ST Lentelė 4'!$D18:H18)</f>
        <v>5</v>
      </c>
      <c r="I18" s="308">
        <f>SUM('ST Lentelė 4'!$D18:I18)</f>
        <v>5</v>
      </c>
      <c r="J18" s="308">
        <f>SUM('ST Lentelė 4'!$D18:J18)</f>
        <v>5</v>
      </c>
      <c r="K18" s="308">
        <f>SUM('ST Lentelė 4'!$D18:K18)</f>
        <v>8</v>
      </c>
      <c r="L18" s="308">
        <f>SUM('ST Lentelė 4'!$D18:L18)</f>
        <v>8</v>
      </c>
      <c r="M18" s="308">
        <f>SUM('ST Lentelė 4'!$D18:M18)</f>
        <v>8</v>
      </c>
    </row>
    <row r="19" spans="1:13" x14ac:dyDescent="0.25">
      <c r="A19" s="306" t="s">
        <v>496</v>
      </c>
      <c r="B19" s="306" t="s">
        <v>517</v>
      </c>
      <c r="C19" s="307">
        <f>SUMIFS('Visi duomenys'!$AP$5:$AP$135,'Visi duomenys'!$AN$5:$AN$135,$A19)+SUMIFS('Visi duomenys'!$AS$5:$AS$135,'Visi duomenys'!$AQ$5:$AQ$135,$A19)+SUMIFS('Visi duomenys'!$AV$5:$AV$135,'Visi duomenys'!$AT$5:$AT$135,$A19)+SUMIFS('Visi duomenys'!$AY$5:$AY$135,'Visi duomenys'!$AW$5:$AW$135,$A19)</f>
        <v>2</v>
      </c>
      <c r="D19" s="308">
        <f>'ST Lentelė 4'!D19</f>
        <v>0</v>
      </c>
      <c r="E19" s="308">
        <f>SUM('ST Lentelė 4'!$D19:E19)</f>
        <v>0</v>
      </c>
      <c r="F19" s="308">
        <f>SUM('ST Lentelė 4'!$D19:F19)</f>
        <v>0</v>
      </c>
      <c r="G19" s="308">
        <f>SUM('ST Lentelė 4'!$D19:G19)</f>
        <v>0</v>
      </c>
      <c r="H19" s="308">
        <f>SUM('ST Lentelė 4'!$D19:H19)</f>
        <v>0</v>
      </c>
      <c r="I19" s="308">
        <f>SUM('ST Lentelė 4'!$D19:I19)</f>
        <v>0</v>
      </c>
      <c r="J19" s="308">
        <f>SUM('ST Lentelė 4'!$D19:J19)</f>
        <v>0</v>
      </c>
      <c r="K19" s="308">
        <f>SUM('ST Lentelė 4'!$D19:K19)</f>
        <v>2</v>
      </c>
      <c r="L19" s="308">
        <f>SUM('ST Lentelė 4'!$D19:L19)</f>
        <v>2</v>
      </c>
      <c r="M19" s="308">
        <f>SUM('ST Lentelė 4'!$D19:M19)</f>
        <v>2</v>
      </c>
    </row>
    <row r="20" spans="1:13" ht="30" x14ac:dyDescent="0.25">
      <c r="A20" s="306" t="s">
        <v>162</v>
      </c>
      <c r="B20" s="306" t="s">
        <v>111</v>
      </c>
      <c r="C20" s="307">
        <f>SUMIFS('Visi duomenys'!$AP$5:$AP$135,'Visi duomenys'!$AN$5:$AN$135,$A20)+SUMIFS('Visi duomenys'!$AS$5:$AS$135,'Visi duomenys'!$AQ$5:$AQ$135,$A20)+SUMIFS('Visi duomenys'!$AV$5:$AV$135,'Visi duomenys'!$AT$5:$AT$135,$A20)+SUMIFS('Visi duomenys'!$AY$5:$AY$135,'Visi duomenys'!$AW$5:$AW$135,$A20)</f>
        <v>2</v>
      </c>
      <c r="D20" s="308">
        <f>'ST Lentelė 4'!D20</f>
        <v>0</v>
      </c>
      <c r="E20" s="308">
        <f>SUM('ST Lentelė 4'!$D20:E20)</f>
        <v>0</v>
      </c>
      <c r="F20" s="308">
        <f>SUM('ST Lentelė 4'!$D20:F20)</f>
        <v>0</v>
      </c>
      <c r="G20" s="308">
        <f>SUM('ST Lentelė 4'!$D20:G20)</f>
        <v>0</v>
      </c>
      <c r="H20" s="308">
        <f>SUM('ST Lentelė 4'!$D20:H20)</f>
        <v>1</v>
      </c>
      <c r="I20" s="308">
        <f>SUM('ST Lentelė 4'!$D20:I20)</f>
        <v>2</v>
      </c>
      <c r="J20" s="308">
        <f>SUM('ST Lentelė 4'!$D20:J20)</f>
        <v>2</v>
      </c>
      <c r="K20" s="308">
        <f>SUM('ST Lentelė 4'!$D20:K20)</f>
        <v>2</v>
      </c>
      <c r="L20" s="308">
        <f>SUM('ST Lentelė 4'!$D20:L20)</f>
        <v>2</v>
      </c>
      <c r="M20" s="308">
        <f>SUM('ST Lentelė 4'!$D20:M20)</f>
        <v>2</v>
      </c>
    </row>
    <row r="21" spans="1:13" x14ac:dyDescent="0.25">
      <c r="A21" s="306" t="s">
        <v>458</v>
      </c>
      <c r="B21" s="306" t="s">
        <v>459</v>
      </c>
      <c r="C21" s="307">
        <f>SUMIFS('Visi duomenys'!$AP$5:$AP$135,'Visi duomenys'!$AN$5:$AN$135,$A21)+SUMIFS('Visi duomenys'!$AS$5:$AS$135,'Visi duomenys'!$AQ$5:$AQ$135,$A21)+SUMIFS('Visi duomenys'!$AV$5:$AV$135,'Visi duomenys'!$AT$5:$AT$135,$A21)+SUMIFS('Visi duomenys'!$AY$5:$AY$135,'Visi duomenys'!$AW$5:$AW$135,$A21)</f>
        <v>1</v>
      </c>
      <c r="D21" s="308">
        <f>'ST Lentelė 4'!D21</f>
        <v>0</v>
      </c>
      <c r="E21" s="308">
        <f>SUM('ST Lentelė 4'!$D21:E21)</f>
        <v>0</v>
      </c>
      <c r="F21" s="308">
        <f>SUM('ST Lentelė 4'!$D21:F21)</f>
        <v>0</v>
      </c>
      <c r="G21" s="308">
        <f>SUM('ST Lentelė 4'!$D21:G21)</f>
        <v>1</v>
      </c>
      <c r="H21" s="308">
        <f>SUM('ST Lentelė 4'!$D21:H21)</f>
        <v>1</v>
      </c>
      <c r="I21" s="308">
        <f>SUM('ST Lentelė 4'!$D21:I21)</f>
        <v>1</v>
      </c>
      <c r="J21" s="308">
        <f>SUM('ST Lentelė 4'!$D21:J21)</f>
        <v>1</v>
      </c>
      <c r="K21" s="308">
        <f>SUM('ST Lentelė 4'!$D21:K21)</f>
        <v>1</v>
      </c>
      <c r="L21" s="308">
        <f>SUM('ST Lentelė 4'!$D21:L21)</f>
        <v>1</v>
      </c>
      <c r="M21" s="308">
        <f>SUM('ST Lentelė 4'!$D21:M21)</f>
        <v>1</v>
      </c>
    </row>
    <row r="22" spans="1:13" x14ac:dyDescent="0.25">
      <c r="A22" s="306" t="s">
        <v>146</v>
      </c>
      <c r="B22" s="306" t="s">
        <v>147</v>
      </c>
      <c r="C22" s="307">
        <f>SUMIFS('Visi duomenys'!$AP$5:$AP$135,'Visi duomenys'!$AN$5:$AN$135,$A22)+SUMIFS('Visi duomenys'!$AS$5:$AS$135,'Visi duomenys'!$AQ$5:$AQ$135,$A22)+SUMIFS('Visi duomenys'!$AV$5:$AV$135,'Visi duomenys'!$AT$5:$AT$135,$A22)+SUMIFS('Visi duomenys'!$AY$5:$AY$135,'Visi duomenys'!$AW$5:$AW$135,$A22)</f>
        <v>0.51</v>
      </c>
      <c r="D22" s="308">
        <f>'ST Lentelė 4'!D22</f>
        <v>0</v>
      </c>
      <c r="E22" s="308">
        <f>SUM('ST Lentelė 4'!$D22:E22)</f>
        <v>0</v>
      </c>
      <c r="F22" s="308">
        <f>SUM('ST Lentelė 4'!$D22:F22)</f>
        <v>0</v>
      </c>
      <c r="G22" s="308">
        <f>SUM('ST Lentelė 4'!$D22:G22)</f>
        <v>0</v>
      </c>
      <c r="H22" s="308">
        <f>SUM('ST Lentelė 4'!$D22:H22)</f>
        <v>0.51</v>
      </c>
      <c r="I22" s="308">
        <f>SUM('ST Lentelė 4'!$D22:I22)</f>
        <v>0.51</v>
      </c>
      <c r="J22" s="308">
        <f>SUM('ST Lentelė 4'!$D22:J22)</f>
        <v>0.51</v>
      </c>
      <c r="K22" s="308">
        <f>SUM('ST Lentelė 4'!$D22:K22)</f>
        <v>0.51</v>
      </c>
      <c r="L22" s="308">
        <f>SUM('ST Lentelė 4'!$D22:L22)</f>
        <v>0.51</v>
      </c>
      <c r="M22" s="308">
        <f>SUM('ST Lentelė 4'!$D22:M22)</f>
        <v>0.51</v>
      </c>
    </row>
    <row r="23" spans="1:13" ht="60" x14ac:dyDescent="0.25">
      <c r="A23" s="306" t="s">
        <v>948</v>
      </c>
      <c r="B23" s="306" t="s">
        <v>949</v>
      </c>
      <c r="C23" s="309">
        <f>SUMIFS('Visi duomenys'!$AP$5:$AP$135,'Visi duomenys'!$AN$5:$AN$135,$A23)+SUMIFS('Visi duomenys'!$AS$5:$AS$135,'Visi duomenys'!$AQ$5:$AQ$135,$A23)+SUMIFS('Visi duomenys'!$AV$5:$AV$135,'Visi duomenys'!$AT$5:$AT$135,$A23)+SUMIFS('Visi duomenys'!$AY$5:$AY$135,'Visi duomenys'!$AW$5:$AW$135,$A23)</f>
        <v>100</v>
      </c>
      <c r="D23" s="308">
        <f>'ST Lentelė 4'!D23</f>
        <v>0</v>
      </c>
      <c r="E23" s="308">
        <f>SUM('ST Lentelė 4'!$D23:E23)</f>
        <v>0</v>
      </c>
      <c r="F23" s="308">
        <f>SUM('ST Lentelė 4'!$D23:F23)</f>
        <v>0</v>
      </c>
      <c r="G23" s="308">
        <f>SUM('ST Lentelė 4'!$D23:G23)</f>
        <v>0</v>
      </c>
      <c r="H23" s="308">
        <f>SUM('ST Lentelė 4'!$D23:H23)</f>
        <v>0</v>
      </c>
      <c r="I23" s="308">
        <f>SUM('ST Lentelė 4'!$D23:I23)</f>
        <v>25</v>
      </c>
      <c r="J23" s="308">
        <f>SUM('ST Lentelė 4'!$D23:J23)</f>
        <v>25</v>
      </c>
      <c r="K23" s="308">
        <f>SUM('ST Lentelė 4'!$D23:K23)</f>
        <v>100</v>
      </c>
      <c r="L23" s="308">
        <f>SUM('ST Lentelė 4'!$D23:L23)</f>
        <v>100</v>
      </c>
      <c r="M23" s="308">
        <f>SUM('ST Lentelė 4'!$D23:M23)</f>
        <v>100</v>
      </c>
    </row>
    <row r="24" spans="1:13" ht="30" x14ac:dyDescent="0.25">
      <c r="A24" s="306" t="s">
        <v>909</v>
      </c>
      <c r="B24" s="306" t="s">
        <v>901</v>
      </c>
      <c r="C24" s="309">
        <f>SUMIFS('Visi duomenys'!$AP$5:$AP$135,'Visi duomenys'!$AN$5:$AN$135,$A24)+SUMIFS('Visi duomenys'!$AS$5:$AS$135,'Visi duomenys'!$AQ$5:$AQ$135,$A24)+SUMIFS('Visi duomenys'!$AV$5:$AV$135,'Visi duomenys'!$AT$5:$AT$135,$A24)+SUMIFS('Visi duomenys'!$AY$5:$AY$135,'Visi duomenys'!$AW$5:$AW$135,$A24)</f>
        <v>1</v>
      </c>
      <c r="D24" s="308">
        <f>'ST Lentelė 4'!D24</f>
        <v>0</v>
      </c>
      <c r="E24" s="308">
        <f>SUM('ST Lentelė 4'!$D24:E24)</f>
        <v>0</v>
      </c>
      <c r="F24" s="308">
        <f>SUM('ST Lentelė 4'!$D24:F24)</f>
        <v>0</v>
      </c>
      <c r="G24" s="308">
        <f>SUM('ST Lentelė 4'!$D24:G24)</f>
        <v>0</v>
      </c>
      <c r="H24" s="308">
        <f>SUM('ST Lentelė 4'!$D24:H24)</f>
        <v>0</v>
      </c>
      <c r="I24" s="308">
        <f>SUM('ST Lentelė 4'!$D24:I24)</f>
        <v>0</v>
      </c>
      <c r="J24" s="308">
        <f>SUM('ST Lentelė 4'!$D24:J24)</f>
        <v>0</v>
      </c>
      <c r="K24" s="308">
        <f>SUM('ST Lentelė 4'!$D24:K24)</f>
        <v>1</v>
      </c>
      <c r="L24" s="308">
        <f>SUM('ST Lentelė 4'!$D24:L24)</f>
        <v>1</v>
      </c>
      <c r="M24" s="308">
        <f>SUM('ST Lentelė 4'!$D24:M24)</f>
        <v>1</v>
      </c>
    </row>
    <row r="25" spans="1:13" ht="45" x14ac:dyDescent="0.25">
      <c r="A25" s="306" t="s">
        <v>166</v>
      </c>
      <c r="B25" s="306" t="s">
        <v>167</v>
      </c>
      <c r="C25" s="307">
        <f>SUMIFS('Visi duomenys'!$AP$5:$AP$135,'Visi duomenys'!$AN$5:$AN$135,$A25)+SUMIFS('Visi duomenys'!$AS$5:$AS$135,'Visi duomenys'!$AQ$5:$AQ$135,$A25)+SUMIFS('Visi duomenys'!$AV$5:$AV$135,'Visi duomenys'!$AT$5:$AT$135,$A25)+SUMIFS('Visi duomenys'!$AY$5:$AY$135,'Visi duomenys'!$AW$5:$AW$135,$A25)</f>
        <v>3</v>
      </c>
      <c r="D25" s="308">
        <f>'ST Lentelė 4'!D25</f>
        <v>0</v>
      </c>
      <c r="E25" s="308">
        <f>SUM('ST Lentelė 4'!$D25:E25)</f>
        <v>0</v>
      </c>
      <c r="F25" s="308">
        <f>SUM('ST Lentelė 4'!$D25:F25)</f>
        <v>0</v>
      </c>
      <c r="G25" s="308">
        <f>SUM('ST Lentelė 4'!$D25:G25)</f>
        <v>0</v>
      </c>
      <c r="H25" s="308">
        <f>SUM('ST Lentelė 4'!$D25:H25)</f>
        <v>0</v>
      </c>
      <c r="I25" s="308">
        <f>SUM('ST Lentelė 4'!$D25:I25)</f>
        <v>1</v>
      </c>
      <c r="J25" s="308">
        <f>SUM('ST Lentelė 4'!$D25:J25)</f>
        <v>3</v>
      </c>
      <c r="K25" s="308">
        <f>SUM('ST Lentelė 4'!$D25:K25)</f>
        <v>3</v>
      </c>
      <c r="L25" s="308">
        <f>SUM('ST Lentelė 4'!$D25:L25)</f>
        <v>3</v>
      </c>
      <c r="M25" s="308">
        <f>SUM('ST Lentelė 4'!$D25:M25)</f>
        <v>3</v>
      </c>
    </row>
    <row r="26" spans="1:13" ht="30" x14ac:dyDescent="0.25">
      <c r="A26" s="306" t="s">
        <v>157</v>
      </c>
      <c r="B26" s="306" t="s">
        <v>158</v>
      </c>
      <c r="C26" s="307">
        <f>SUMIFS('Visi duomenys'!$AP$5:$AP$135,'Visi duomenys'!$AN$5:$AN$135,$A26)+SUMIFS('Visi duomenys'!$AS$5:$AS$135,'Visi duomenys'!$AQ$5:$AQ$135,$A26)+SUMIFS('Visi duomenys'!$AV$5:$AV$135,'Visi duomenys'!$AT$5:$AT$135,$A26)+SUMIFS('Visi duomenys'!$AY$5:$AY$135,'Visi duomenys'!$AW$5:$AW$135,$A26)</f>
        <v>4</v>
      </c>
      <c r="D26" s="308">
        <f>'ST Lentelė 4'!D26</f>
        <v>0</v>
      </c>
      <c r="E26" s="308">
        <f>SUM('ST Lentelė 4'!$D26:E26)</f>
        <v>0</v>
      </c>
      <c r="F26" s="308">
        <f>SUM('ST Lentelė 4'!$D26:F26)</f>
        <v>0</v>
      </c>
      <c r="G26" s="308">
        <f>SUM('ST Lentelė 4'!$D26:G26)</f>
        <v>0</v>
      </c>
      <c r="H26" s="308">
        <f>SUM('ST Lentelė 4'!$D26:H26)</f>
        <v>0</v>
      </c>
      <c r="I26" s="308">
        <f>SUM('ST Lentelė 4'!$D26:I26)</f>
        <v>3</v>
      </c>
      <c r="J26" s="308">
        <f>SUM('ST Lentelė 4'!$D26:J26)</f>
        <v>4</v>
      </c>
      <c r="K26" s="308">
        <f>SUM('ST Lentelė 4'!$D26:K26)</f>
        <v>4</v>
      </c>
      <c r="L26" s="308">
        <f>SUM('ST Lentelė 4'!$D26:L26)</f>
        <v>4</v>
      </c>
      <c r="M26" s="308">
        <f>SUM('ST Lentelė 4'!$D26:M26)</f>
        <v>4</v>
      </c>
    </row>
    <row r="27" spans="1:13" ht="45" x14ac:dyDescent="0.25">
      <c r="A27" s="306" t="s">
        <v>160</v>
      </c>
      <c r="B27" s="306" t="s">
        <v>161</v>
      </c>
      <c r="C27" s="307">
        <f>SUMIFS('Visi duomenys'!$AP$5:$AP$135,'Visi duomenys'!$AN$5:$AN$135,$A27)+SUMIFS('Visi duomenys'!$AS$5:$AS$135,'Visi duomenys'!$AQ$5:$AQ$135,$A27)+SUMIFS('Visi duomenys'!$AV$5:$AV$135,'Visi duomenys'!$AT$5:$AT$135,$A27)+SUMIFS('Visi duomenys'!$AY$5:$AY$135,'Visi duomenys'!$AW$5:$AW$135,$A27)</f>
        <v>4</v>
      </c>
      <c r="D27" s="308">
        <f>'ST Lentelė 4'!D27</f>
        <v>0</v>
      </c>
      <c r="E27" s="308">
        <f>SUM('ST Lentelė 4'!$D27:E27)</f>
        <v>0</v>
      </c>
      <c r="F27" s="308">
        <f>SUM('ST Lentelė 4'!$D27:F27)</f>
        <v>0</v>
      </c>
      <c r="G27" s="308">
        <f>SUM('ST Lentelė 4'!$D27:G27)</f>
        <v>0</v>
      </c>
      <c r="H27" s="308">
        <f>SUM('ST Lentelė 4'!$D27:H27)</f>
        <v>0</v>
      </c>
      <c r="I27" s="308">
        <f>SUM('ST Lentelė 4'!$D27:I27)</f>
        <v>3</v>
      </c>
      <c r="J27" s="308">
        <f>SUM('ST Lentelė 4'!$D27:J27)</f>
        <v>4</v>
      </c>
      <c r="K27" s="308">
        <f>SUM('ST Lentelė 4'!$D27:K27)</f>
        <v>4</v>
      </c>
      <c r="L27" s="308">
        <f>SUM('ST Lentelė 4'!$D27:L27)</f>
        <v>4</v>
      </c>
      <c r="M27" s="308">
        <f>SUM('ST Lentelė 4'!$D27:M27)</f>
        <v>4</v>
      </c>
    </row>
    <row r="28" spans="1:13" x14ac:dyDescent="0.25">
      <c r="A28" s="310" t="s">
        <v>442</v>
      </c>
      <c r="B28" s="209" t="s">
        <v>443</v>
      </c>
      <c r="C28" s="307">
        <f>SUMIFS('Visi duomenys'!$AP$5:$AP$135,'Visi duomenys'!$AN$5:$AN$135,$A28)+SUMIFS('Visi duomenys'!$AS$5:$AS$135,'Visi duomenys'!$AQ$5:$AQ$135,$A28)+SUMIFS('Visi duomenys'!$AV$5:$AV$135,'Visi duomenys'!$AT$5:$AT$135,$A28)+SUMIFS('Visi duomenys'!$AY$5:$AY$135,'Visi duomenys'!$AW$5:$AW$135,$A28)</f>
        <v>80</v>
      </c>
      <c r="D28" s="308">
        <f>'ST Lentelė 4'!D28</f>
        <v>0</v>
      </c>
      <c r="E28" s="308">
        <f>SUM('ST Lentelė 4'!$D28:E28)</f>
        <v>0</v>
      </c>
      <c r="F28" s="308">
        <f>SUM('ST Lentelė 4'!$D28:F28)</f>
        <v>0</v>
      </c>
      <c r="G28" s="308">
        <f>SUM('ST Lentelė 4'!$D28:G28)</f>
        <v>0</v>
      </c>
      <c r="H28" s="308">
        <f>SUM('ST Lentelė 4'!$D28:H28)</f>
        <v>80</v>
      </c>
      <c r="I28" s="308">
        <f>SUM('ST Lentelė 4'!$D28:I28)</f>
        <v>80</v>
      </c>
      <c r="J28" s="308">
        <f>SUM('ST Lentelė 4'!$D28:J28)</f>
        <v>80</v>
      </c>
      <c r="K28" s="308">
        <f>SUM('ST Lentelė 4'!$D28:K28)</f>
        <v>80</v>
      </c>
      <c r="L28" s="308">
        <f>SUM('ST Lentelė 4'!$D28:L28)</f>
        <v>80</v>
      </c>
      <c r="M28" s="308">
        <f>SUM('ST Lentelė 4'!$D28:M28)</f>
        <v>80</v>
      </c>
    </row>
    <row r="29" spans="1:13" x14ac:dyDescent="0.25">
      <c r="A29" s="310" t="s">
        <v>877</v>
      </c>
      <c r="B29" s="209" t="s">
        <v>878</v>
      </c>
      <c r="C29" s="307">
        <v>2</v>
      </c>
      <c r="D29" s="308">
        <f>'ST Lentelė 4'!D29</f>
        <v>0</v>
      </c>
      <c r="E29" s="308">
        <f>SUM('ST Lentelė 4'!$D29:E29)</f>
        <v>0</v>
      </c>
      <c r="F29" s="308">
        <f>SUM('ST Lentelė 4'!$D29:F29)</f>
        <v>0</v>
      </c>
      <c r="G29" s="308">
        <f>SUM('ST Lentelė 4'!$D29:G29)</f>
        <v>0</v>
      </c>
      <c r="H29" s="308">
        <f>SUM('ST Lentelė 4'!$D29:H29)</f>
        <v>0</v>
      </c>
      <c r="I29" s="308">
        <f>SUM('ST Lentelė 4'!$D29:I29)</f>
        <v>0</v>
      </c>
      <c r="J29" s="308">
        <f>SUM('ST Lentelė 4'!$D29:J29)</f>
        <v>0</v>
      </c>
      <c r="K29" s="308">
        <f>SUM('ST Lentelė 4'!$D29:K29)</f>
        <v>2</v>
      </c>
      <c r="L29" s="308">
        <f>SUM('ST Lentelė 4'!$D29:L29)</f>
        <v>2</v>
      </c>
      <c r="M29" s="308">
        <f>SUM('ST Lentelė 4'!$D29:M29)</f>
        <v>2</v>
      </c>
    </row>
    <row r="30" spans="1:13" ht="30" x14ac:dyDescent="0.25">
      <c r="A30" s="306" t="s">
        <v>150</v>
      </c>
      <c r="B30" s="306" t="s">
        <v>477</v>
      </c>
      <c r="C30" s="307">
        <f>SUMIFS('Visi duomenys'!$AP$5:$AP$135,'Visi duomenys'!$AN$5:$AN$135,$A30)+SUMIFS('Visi duomenys'!$AS$5:$AS$135,'Visi duomenys'!$AQ$5:$AQ$135,$A30)+SUMIFS('Visi duomenys'!$AV$5:$AV$135,'Visi duomenys'!$AT$5:$AT$135,$A30)+SUMIFS('Visi duomenys'!$AY$5:$AY$135,'Visi duomenys'!$AW$5:$AW$135,$A30)</f>
        <v>2.06</v>
      </c>
      <c r="D30" s="308">
        <f>'ST Lentelė 4'!D30</f>
        <v>0</v>
      </c>
      <c r="E30" s="308">
        <f>SUM('ST Lentelė 4'!$D30:E30)</f>
        <v>0</v>
      </c>
      <c r="F30" s="308">
        <f>SUM('ST Lentelė 4'!$D30:F30)</f>
        <v>0</v>
      </c>
      <c r="G30" s="308">
        <f>SUM('ST Lentelė 4'!$D30:G30)</f>
        <v>0</v>
      </c>
      <c r="H30" s="308">
        <f>SUM('ST Lentelė 4'!$D30:H30)</f>
        <v>0</v>
      </c>
      <c r="I30" s="308">
        <f>SUM('ST Lentelė 4'!$D30:I30)</f>
        <v>1.51</v>
      </c>
      <c r="J30" s="308">
        <f>SUM('ST Lentelė 4'!$D30:J30)</f>
        <v>2.06</v>
      </c>
      <c r="K30" s="308">
        <f>SUM('ST Lentelė 4'!$D30:K30)</f>
        <v>2.06</v>
      </c>
      <c r="L30" s="308">
        <f>SUM('ST Lentelė 4'!$D30:L30)</f>
        <v>2.06</v>
      </c>
      <c r="M30" s="308">
        <f>SUM('ST Lentelė 4'!$D30:M30)</f>
        <v>2.06</v>
      </c>
    </row>
    <row r="31" spans="1:13" ht="30" x14ac:dyDescent="0.25">
      <c r="A31" s="306" t="s">
        <v>151</v>
      </c>
      <c r="B31" s="306" t="s">
        <v>478</v>
      </c>
      <c r="C31" s="307">
        <f>SUMIFS('Visi duomenys'!$AP$5:$AP$135,'Visi duomenys'!$AN$5:$AN$135,$A31)+SUMIFS('Visi duomenys'!$AS$5:$AS$135,'Visi duomenys'!$AQ$5:$AQ$135,$A31)+SUMIFS('Visi duomenys'!$AV$5:$AV$135,'Visi duomenys'!$AT$5:$AT$135,$A31)+SUMIFS('Visi duomenys'!$AY$5:$AY$135,'Visi duomenys'!$AW$5:$AW$135,$A31)</f>
        <v>1</v>
      </c>
      <c r="D31" s="308">
        <f>'ST Lentelė 4'!D31</f>
        <v>0</v>
      </c>
      <c r="E31" s="308">
        <f>SUM('ST Lentelė 4'!$D31:E31)</f>
        <v>0</v>
      </c>
      <c r="F31" s="308">
        <f>SUM('ST Lentelė 4'!$D31:F31)</f>
        <v>0</v>
      </c>
      <c r="G31" s="308">
        <f>SUM('ST Lentelė 4'!$D31:G31)</f>
        <v>0</v>
      </c>
      <c r="H31" s="308">
        <f>SUM('ST Lentelė 4'!$D31:H31)</f>
        <v>1</v>
      </c>
      <c r="I31" s="308">
        <f>SUM('ST Lentelė 4'!$D31:I31)</f>
        <v>1</v>
      </c>
      <c r="J31" s="308">
        <f>SUM('ST Lentelė 4'!$D31:J31)</f>
        <v>1</v>
      </c>
      <c r="K31" s="308">
        <f>SUM('ST Lentelė 4'!$D31:K31)</f>
        <v>1</v>
      </c>
      <c r="L31" s="308">
        <f>SUM('ST Lentelė 4'!$D31:L31)</f>
        <v>1</v>
      </c>
      <c r="M31" s="308">
        <f>SUM('ST Lentelė 4'!$D31:M31)</f>
        <v>1</v>
      </c>
    </row>
    <row r="32" spans="1:13" x14ac:dyDescent="0.25">
      <c r="A32" s="306" t="s">
        <v>124</v>
      </c>
      <c r="B32" s="306" t="s">
        <v>113</v>
      </c>
      <c r="C32" s="307">
        <f>SUMIFS('Visi duomenys'!$AP$5:$AP$135,'Visi duomenys'!$AN$5:$AN$135,$A32)+SUMIFS('Visi duomenys'!$AS$5:$AS$135,'Visi duomenys'!$AQ$5:$AQ$135,$A32)+SUMIFS('Visi duomenys'!$AV$5:$AV$135,'Visi duomenys'!$AT$5:$AT$135,$A32)+SUMIFS('Visi duomenys'!$AY$5:$AY$135,'Visi duomenys'!$AW$5:$AW$135,$A32)</f>
        <v>1</v>
      </c>
      <c r="D32" s="308">
        <f>'ST Lentelė 4'!D32</f>
        <v>0</v>
      </c>
      <c r="E32" s="308">
        <f>SUM('ST Lentelė 4'!$D32:E32)</f>
        <v>0</v>
      </c>
      <c r="F32" s="308">
        <f>SUM('ST Lentelė 4'!$D32:F32)</f>
        <v>0</v>
      </c>
      <c r="G32" s="308">
        <f>SUM('ST Lentelė 4'!$D32:G32)</f>
        <v>0</v>
      </c>
      <c r="H32" s="308">
        <f>SUM('ST Lentelė 4'!$D32:H32)</f>
        <v>0</v>
      </c>
      <c r="I32" s="308">
        <f>SUM('ST Lentelė 4'!$D32:I32)</f>
        <v>0</v>
      </c>
      <c r="J32" s="308">
        <f>SUM('ST Lentelė 4'!$D32:J32)</f>
        <v>0</v>
      </c>
      <c r="K32" s="308">
        <f>SUM('ST Lentelė 4'!$D32:K32)</f>
        <v>1</v>
      </c>
      <c r="L32" s="308">
        <f>SUM('ST Lentelė 4'!$D32:L32)</f>
        <v>1</v>
      </c>
      <c r="M32" s="308">
        <f>SUM('ST Lentelė 4'!$D32:M32)</f>
        <v>1</v>
      </c>
    </row>
    <row r="33" spans="1:13" x14ac:dyDescent="0.25">
      <c r="A33" s="306" t="s">
        <v>954</v>
      </c>
      <c r="B33" s="306" t="s">
        <v>955</v>
      </c>
      <c r="C33" s="307">
        <f>SUMIFS('Visi duomenys'!$AP$5:$AP$135,'Visi duomenys'!$AN$5:$AN$135,$A33)+SUMIFS('Visi duomenys'!$AS$5:$AS$135,'Visi duomenys'!$AQ$5:$AQ$135,$A33)+SUMIFS('Visi duomenys'!$AV$5:$AV$135,'Visi duomenys'!$AT$5:$AT$135,$A33)+SUMIFS('Visi duomenys'!$AY$5:$AY$135,'Visi duomenys'!$AW$5:$AW$135,$A33)</f>
        <v>1</v>
      </c>
      <c r="D33" s="308">
        <f>'ST Lentelė 4'!D33</f>
        <v>0</v>
      </c>
      <c r="E33" s="308">
        <f>SUM('ST Lentelė 4'!$D33:E33)</f>
        <v>0</v>
      </c>
      <c r="F33" s="308">
        <f>SUM('ST Lentelė 4'!$D33:F33)</f>
        <v>0</v>
      </c>
      <c r="G33" s="308">
        <f>SUM('ST Lentelė 4'!$D33:G33)</f>
        <v>0</v>
      </c>
      <c r="H33" s="308">
        <f>SUM('ST Lentelė 4'!$D33:H33)</f>
        <v>0</v>
      </c>
      <c r="I33" s="308">
        <f>SUM('ST Lentelė 4'!$D33:I33)</f>
        <v>0</v>
      </c>
      <c r="J33" s="308">
        <f>SUM('ST Lentelė 4'!$D33:J33)</f>
        <v>0</v>
      </c>
      <c r="K33" s="308">
        <f>SUM('ST Lentelė 4'!$D33:K33)</f>
        <v>1</v>
      </c>
      <c r="L33" s="308">
        <f>SUM('ST Lentelė 4'!$D33:L33)</f>
        <v>1</v>
      </c>
      <c r="M33" s="308">
        <f>SUM('ST Lentelė 4'!$D33:M33)</f>
        <v>1</v>
      </c>
    </row>
    <row r="34" spans="1:13" ht="30" x14ac:dyDescent="0.25">
      <c r="A34" s="306" t="s">
        <v>153</v>
      </c>
      <c r="B34" s="306" t="s">
        <v>152</v>
      </c>
      <c r="C34" s="307">
        <f>SUMIFS('Visi duomenys'!$AP$5:$AP$135,'Visi duomenys'!$AN$5:$AN$135,$A34)+SUMIFS('Visi duomenys'!$AS$5:$AS$135,'Visi duomenys'!$AQ$5:$AQ$135,$A34)+SUMIFS('Visi duomenys'!$AV$5:$AV$135,'Visi duomenys'!$AT$5:$AT$135,$A34)+SUMIFS('Visi duomenys'!$AY$5:$AY$135,'Visi duomenys'!$AW$5:$AW$135,$A34)</f>
        <v>2</v>
      </c>
      <c r="D34" s="308">
        <f>'ST Lentelė 4'!D34</f>
        <v>0</v>
      </c>
      <c r="E34" s="308">
        <f>SUM('ST Lentelė 4'!$D34:E34)</f>
        <v>0</v>
      </c>
      <c r="F34" s="308">
        <f>SUM('ST Lentelė 4'!$D34:F34)</f>
        <v>0</v>
      </c>
      <c r="G34" s="308">
        <f>SUM('ST Lentelė 4'!$D34:G34)</f>
        <v>0</v>
      </c>
      <c r="H34" s="308">
        <f>SUM('ST Lentelė 4'!$D34:H34)</f>
        <v>2</v>
      </c>
      <c r="I34" s="308">
        <f>SUM('ST Lentelė 4'!$D34:I34)</f>
        <v>2</v>
      </c>
      <c r="J34" s="308">
        <f>SUM('ST Lentelė 4'!$D34:J34)</f>
        <v>2</v>
      </c>
      <c r="K34" s="308">
        <f>SUM('ST Lentelė 4'!$D34:K34)</f>
        <v>2</v>
      </c>
      <c r="L34" s="308">
        <f>SUM('ST Lentelė 4'!$D34:L34)</f>
        <v>2</v>
      </c>
      <c r="M34" s="308">
        <f>SUM('ST Lentelė 4'!$D34:M34)</f>
        <v>2</v>
      </c>
    </row>
    <row r="35" spans="1:13" ht="45" x14ac:dyDescent="0.25">
      <c r="A35" s="306" t="s">
        <v>137</v>
      </c>
      <c r="B35" s="306" t="s">
        <v>109</v>
      </c>
      <c r="C35" s="307">
        <f>SUMIFS('Visi duomenys'!$AP$5:$AP$135,'Visi duomenys'!$AN$5:$AN$135,$A35)+SUMIFS('Visi duomenys'!$AS$5:$AS$135,'Visi duomenys'!$AQ$5:$AQ$135,$A35)+SUMIFS('Visi duomenys'!$AV$5:$AV$135,'Visi duomenys'!$AT$5:$AT$135,$A35)+SUMIFS('Visi duomenys'!$AY$5:$AY$135,'Visi duomenys'!$AW$5:$AW$135,$A35)</f>
        <v>148.34</v>
      </c>
      <c r="D35" s="308">
        <f>'ST Lentelė 4'!D35</f>
        <v>0</v>
      </c>
      <c r="E35" s="308">
        <f>SUM('ST Lentelė 4'!$D35:E35)</f>
        <v>0</v>
      </c>
      <c r="F35" s="308">
        <f>SUM('ST Lentelė 4'!$D35:F35)</f>
        <v>0</v>
      </c>
      <c r="G35" s="308">
        <f>SUM('ST Lentelė 4'!$D35:G35)</f>
        <v>0</v>
      </c>
      <c r="H35" s="308">
        <f>SUM('ST Lentelė 4'!$D35:H35)</f>
        <v>0</v>
      </c>
      <c r="I35" s="308">
        <f>SUM('ST Lentelė 4'!$D35:I35)</f>
        <v>0</v>
      </c>
      <c r="J35" s="308">
        <f>SUM('ST Lentelė 4'!$D35:J35)</f>
        <v>148.34</v>
      </c>
      <c r="K35" s="308">
        <f>SUM('ST Lentelė 4'!$D35:K35)</f>
        <v>148.34</v>
      </c>
      <c r="L35" s="308">
        <f>SUM('ST Lentelė 4'!$D35:L35)</f>
        <v>148.34</v>
      </c>
      <c r="M35" s="308">
        <f>SUM('ST Lentelė 4'!$D35:M35)</f>
        <v>148.34</v>
      </c>
    </row>
    <row r="36" spans="1:13" ht="30" x14ac:dyDescent="0.25">
      <c r="A36" s="306" t="s">
        <v>127</v>
      </c>
      <c r="B36" s="306" t="s">
        <v>119</v>
      </c>
      <c r="C36" s="307">
        <f>SUMIFS('Visi duomenys'!$AP$5:$AP$135,'Visi duomenys'!$AN$5:$AN$135,$A36)+SUMIFS('Visi duomenys'!$AS$5:$AS$135,'Visi duomenys'!$AQ$5:$AQ$135,$A36)+SUMIFS('Visi duomenys'!$AV$5:$AV$135,'Visi duomenys'!$AT$5:$AT$135,$A36)+SUMIFS('Visi duomenys'!$AY$5:$AY$135,'Visi duomenys'!$AW$5:$AW$135,$A36)</f>
        <v>5100</v>
      </c>
      <c r="D36" s="308">
        <f>'ST Lentelė 4'!D36</f>
        <v>0</v>
      </c>
      <c r="E36" s="308">
        <f>SUM('ST Lentelė 4'!$D36:E36)</f>
        <v>0</v>
      </c>
      <c r="F36" s="308">
        <f>SUM('ST Lentelė 4'!$D36:F36)</f>
        <v>0</v>
      </c>
      <c r="G36" s="308">
        <f>SUM('ST Lentelė 4'!$D36:G36)</f>
        <v>0</v>
      </c>
      <c r="H36" s="308">
        <f>SUM('ST Lentelė 4'!$D36:H36)</f>
        <v>5100</v>
      </c>
      <c r="I36" s="308">
        <f>SUM('ST Lentelė 4'!$D36:I36)</f>
        <v>5100</v>
      </c>
      <c r="J36" s="308">
        <f>SUM('ST Lentelė 4'!$D36:J36)</f>
        <v>5100</v>
      </c>
      <c r="K36" s="308">
        <f>SUM('ST Lentelė 4'!$D36:K36)</f>
        <v>5100</v>
      </c>
      <c r="L36" s="308">
        <f>SUM('ST Lentelė 4'!$D36:L36)</f>
        <v>5100</v>
      </c>
      <c r="M36" s="308">
        <f>SUM('ST Lentelė 4'!$D36:M36)</f>
        <v>5100</v>
      </c>
    </row>
    <row r="37" spans="1:13" ht="30" x14ac:dyDescent="0.25">
      <c r="A37" s="306" t="s">
        <v>128</v>
      </c>
      <c r="B37" s="306" t="s">
        <v>129</v>
      </c>
      <c r="C37" s="307">
        <f>SUMIFS('Visi duomenys'!$AP$5:$AP$135,'Visi duomenys'!$AN$5:$AN$135,$A37)+SUMIFS('Visi duomenys'!$AS$5:$AS$135,'Visi duomenys'!$AQ$5:$AQ$135,$A37)+SUMIFS('Visi duomenys'!$AV$5:$AV$135,'Visi duomenys'!$AT$5:$AT$135,$A37)+SUMIFS('Visi duomenys'!$AY$5:$AY$135,'Visi duomenys'!$AW$5:$AW$135,$A37)</f>
        <v>18.016999999999999</v>
      </c>
      <c r="D37" s="308">
        <f>'ST Lentelė 4'!D37</f>
        <v>0</v>
      </c>
      <c r="E37" s="308">
        <f>SUM('ST Lentelė 4'!$D37:E37)</f>
        <v>0</v>
      </c>
      <c r="F37" s="308">
        <f>SUM('ST Lentelė 4'!$D37:F37)</f>
        <v>0</v>
      </c>
      <c r="G37" s="308">
        <f>SUM('ST Lentelė 4'!$D37:G37)</f>
        <v>0</v>
      </c>
      <c r="H37" s="308">
        <f>SUM('ST Lentelė 4'!$D37:H37)</f>
        <v>0</v>
      </c>
      <c r="I37" s="308">
        <f>SUM('ST Lentelė 4'!$D37:I37)</f>
        <v>11.5</v>
      </c>
      <c r="J37" s="308">
        <f>SUM('ST Lentelė 4'!$D37:J37)</f>
        <v>18.016999999999999</v>
      </c>
      <c r="K37" s="308">
        <f>SUM('ST Lentelė 4'!$D37:K37)</f>
        <v>18.016999999999999</v>
      </c>
      <c r="L37" s="308">
        <f>SUM('ST Lentelė 4'!$D37:L37)</f>
        <v>18.016999999999999</v>
      </c>
      <c r="M37" s="308">
        <f>SUM('ST Lentelė 4'!$D37:M37)</f>
        <v>18.016999999999999</v>
      </c>
    </row>
    <row r="38" spans="1:13" ht="30" x14ac:dyDescent="0.25">
      <c r="A38" s="306" t="s">
        <v>163</v>
      </c>
      <c r="B38" s="306" t="s">
        <v>112</v>
      </c>
      <c r="C38" s="307">
        <f>SUMIFS('Visi duomenys'!$AP$5:$AP$135,'Visi duomenys'!$AN$5:$AN$135,$A38)+SUMIFS('Visi duomenys'!$AS$5:$AS$135,'Visi duomenys'!$AQ$5:$AQ$135,$A38)+SUMIFS('Visi duomenys'!$AV$5:$AV$135,'Visi duomenys'!$AT$5:$AT$135,$A38)+SUMIFS('Visi duomenys'!$AY$5:$AY$135,'Visi duomenys'!$AW$5:$AW$135,$A38)</f>
        <v>4</v>
      </c>
      <c r="D38" s="308">
        <f>'ST Lentelė 4'!D38</f>
        <v>0</v>
      </c>
      <c r="E38" s="308">
        <f>SUM('ST Lentelė 4'!$D38:E38)</f>
        <v>0</v>
      </c>
      <c r="F38" s="308">
        <f>SUM('ST Lentelė 4'!$D38:F38)</f>
        <v>0</v>
      </c>
      <c r="G38" s="308">
        <f>SUM('ST Lentelė 4'!$D38:G38)</f>
        <v>0</v>
      </c>
      <c r="H38" s="308">
        <f>SUM('ST Lentelė 4'!$D38:H38)</f>
        <v>1</v>
      </c>
      <c r="I38" s="308">
        <f>SUM('ST Lentelė 4'!$D38:I38)</f>
        <v>4</v>
      </c>
      <c r="J38" s="308">
        <f>SUM('ST Lentelė 4'!$D38:J38)</f>
        <v>4</v>
      </c>
      <c r="K38" s="308">
        <f>SUM('ST Lentelė 4'!$D38:K38)</f>
        <v>4</v>
      </c>
      <c r="L38" s="308">
        <f>SUM('ST Lentelė 4'!$D38:L38)</f>
        <v>4</v>
      </c>
      <c r="M38" s="308">
        <f>SUM('ST Lentelė 4'!$D38:M38)</f>
        <v>4</v>
      </c>
    </row>
    <row r="39" spans="1:13" ht="30" x14ac:dyDescent="0.25">
      <c r="A39" s="306" t="s">
        <v>140</v>
      </c>
      <c r="B39" s="306" t="s">
        <v>120</v>
      </c>
      <c r="C39" s="307">
        <f>SUMIFS('Visi duomenys'!$AP$5:$AP$135,'Visi duomenys'!$AN$5:$AN$135,$A39)+SUMIFS('Visi duomenys'!$AS$5:$AS$135,'Visi duomenys'!$AQ$5:$AQ$135,$A39)+SUMIFS('Visi duomenys'!$AV$5:$AV$135,'Visi duomenys'!$AT$5:$AT$135,$A39)+SUMIFS('Visi duomenys'!$AY$5:$AY$135,'Visi duomenys'!$AW$5:$AW$135,$A39)</f>
        <v>5</v>
      </c>
      <c r="D39" s="308">
        <f>'ST Lentelė 4'!D39</f>
        <v>0</v>
      </c>
      <c r="E39" s="308">
        <f>SUM('ST Lentelė 4'!$D39:E39)</f>
        <v>0</v>
      </c>
      <c r="F39" s="308">
        <f>SUM('ST Lentelė 4'!$D39:F39)</f>
        <v>0</v>
      </c>
      <c r="G39" s="308">
        <f>SUM('ST Lentelė 4'!$D39:G39)</f>
        <v>0</v>
      </c>
      <c r="H39" s="308">
        <f>SUM('ST Lentelė 4'!$D39:H39)</f>
        <v>2</v>
      </c>
      <c r="I39" s="308">
        <f>SUM('ST Lentelė 4'!$D39:I39)</f>
        <v>4</v>
      </c>
      <c r="J39" s="308">
        <f>SUM('ST Lentelė 4'!$D39:J39)</f>
        <v>4</v>
      </c>
      <c r="K39" s="308">
        <f>SUM('ST Lentelė 4'!$D39:K39)</f>
        <v>5</v>
      </c>
      <c r="L39" s="308">
        <f>SUM('ST Lentelė 4'!$D39:L39)</f>
        <v>5</v>
      </c>
      <c r="M39" s="308">
        <f>SUM('ST Lentelė 4'!$D39:M39)</f>
        <v>5</v>
      </c>
    </row>
    <row r="40" spans="1:13" ht="30" x14ac:dyDescent="0.25">
      <c r="A40" s="306" t="s">
        <v>148</v>
      </c>
      <c r="B40" s="306" t="s">
        <v>149</v>
      </c>
      <c r="C40" s="307">
        <f>SUMIFS('Visi duomenys'!$AP$5:$AP$135,'Visi duomenys'!$AN$5:$AN$135,$A40)+SUMIFS('Visi duomenys'!$AS$5:$AS$135,'Visi duomenys'!$AQ$5:$AQ$135,$A40)+SUMIFS('Visi duomenys'!$AV$5:$AV$135,'Visi duomenys'!$AT$5:$AT$135,$A40)+SUMIFS('Visi duomenys'!$AY$5:$AY$135,'Visi duomenys'!$AW$5:$AW$135,$A40)</f>
        <v>8</v>
      </c>
      <c r="D40" s="308">
        <f>'ST Lentelė 4'!D40</f>
        <v>0</v>
      </c>
      <c r="E40" s="308">
        <f>SUM('ST Lentelė 4'!$D40:E40)</f>
        <v>0</v>
      </c>
      <c r="F40" s="308">
        <f>SUM('ST Lentelė 4'!$D40:F40)</f>
        <v>0</v>
      </c>
      <c r="G40" s="308">
        <f>SUM('ST Lentelė 4'!$D40:G40)</f>
        <v>0</v>
      </c>
      <c r="H40" s="308">
        <f>SUM('ST Lentelė 4'!$D40:H40)</f>
        <v>0</v>
      </c>
      <c r="I40" s="308">
        <f>SUM('ST Lentelė 4'!$D40:I40)</f>
        <v>5</v>
      </c>
      <c r="J40" s="308">
        <f>SUM('ST Lentelė 4'!$D40:J40)</f>
        <v>8</v>
      </c>
      <c r="K40" s="308">
        <f>SUM('ST Lentelė 4'!$D40:K40)</f>
        <v>8</v>
      </c>
      <c r="L40" s="308">
        <f>SUM('ST Lentelė 4'!$D40:L40)</f>
        <v>8</v>
      </c>
      <c r="M40" s="308">
        <f>SUM('ST Lentelė 4'!$D40:M40)</f>
        <v>8</v>
      </c>
    </row>
    <row r="41" spans="1:13" ht="30" x14ac:dyDescent="0.25">
      <c r="A41" s="306" t="s">
        <v>172</v>
      </c>
      <c r="B41" s="306" t="s">
        <v>117</v>
      </c>
      <c r="C41" s="307">
        <f>SUMIFS('Visi duomenys'!$AP$5:$AP$135,'Visi duomenys'!$AN$5:$AN$135,$A41)+SUMIFS('Visi duomenys'!$AS$5:$AS$135,'Visi duomenys'!$AQ$5:$AQ$135,$A41)+SUMIFS('Visi duomenys'!$AV$5:$AV$135,'Visi duomenys'!$AT$5:$AT$135,$A41)+SUMIFS('Visi duomenys'!$AY$5:$AY$135,'Visi duomenys'!$AW$5:$AW$135,$A41)</f>
        <v>4</v>
      </c>
      <c r="D41" s="308">
        <f>'ST Lentelė 4'!D41</f>
        <v>0</v>
      </c>
      <c r="E41" s="308">
        <f>SUM('ST Lentelė 4'!$D41:E41)</f>
        <v>0</v>
      </c>
      <c r="F41" s="308">
        <f>SUM('ST Lentelė 4'!$D41:F41)</f>
        <v>0</v>
      </c>
      <c r="G41" s="308">
        <f>SUM('ST Lentelė 4'!$D41:G41)</f>
        <v>0</v>
      </c>
      <c r="H41" s="308">
        <f>SUM('ST Lentelė 4'!$D41:H41)</f>
        <v>2</v>
      </c>
      <c r="I41" s="308">
        <f>SUM('ST Lentelė 4'!$D41:I41)</f>
        <v>4</v>
      </c>
      <c r="J41" s="308">
        <f>SUM('ST Lentelė 4'!$D41:J41)</f>
        <v>4</v>
      </c>
      <c r="K41" s="308">
        <f>SUM('ST Lentelė 4'!$D41:K41)</f>
        <v>4</v>
      </c>
      <c r="L41" s="308">
        <f>SUM('ST Lentelė 4'!$D41:L41)</f>
        <v>4</v>
      </c>
      <c r="M41" s="308">
        <f>SUM('ST Lentelė 4'!$D41:M41)</f>
        <v>4</v>
      </c>
    </row>
    <row r="42" spans="1:13" x14ac:dyDescent="0.25">
      <c r="A42" s="306" t="s">
        <v>126</v>
      </c>
      <c r="B42" s="306" t="s">
        <v>118</v>
      </c>
      <c r="C42" s="307">
        <f>SUMIFS('Visi duomenys'!$AP$5:$AP$135,'Visi duomenys'!$AN$5:$AN$135,$A42)+SUMIFS('Visi duomenys'!$AS$5:$AS$135,'Visi duomenys'!$AQ$5:$AQ$135,$A42)+SUMIFS('Visi duomenys'!$AV$5:$AV$135,'Visi duomenys'!$AT$5:$AT$135,$A42)+SUMIFS('Visi duomenys'!$AY$5:$AY$135,'Visi duomenys'!$AW$5:$AW$135,$A42)</f>
        <v>89</v>
      </c>
      <c r="D42" s="308">
        <f>'ST Lentelė 4'!D42</f>
        <v>0</v>
      </c>
      <c r="E42" s="308">
        <f>SUM('ST Lentelė 4'!$D42:E42)</f>
        <v>0</v>
      </c>
      <c r="F42" s="308">
        <f>SUM('ST Lentelė 4'!$D42:F42)</f>
        <v>0</v>
      </c>
      <c r="G42" s="308">
        <f>SUM('ST Lentelė 4'!$D42:G42)</f>
        <v>0</v>
      </c>
      <c r="H42" s="308">
        <f>SUM('ST Lentelė 4'!$D42:H42)</f>
        <v>22</v>
      </c>
      <c r="I42" s="308">
        <f>SUM('ST Lentelė 4'!$D42:I42)</f>
        <v>64</v>
      </c>
      <c r="J42" s="308">
        <f>SUM('ST Lentelė 4'!$D42:J42)</f>
        <v>89</v>
      </c>
      <c r="K42" s="308">
        <f>SUM('ST Lentelė 4'!$D42:K42)</f>
        <v>89</v>
      </c>
      <c r="L42" s="308">
        <f>SUM('ST Lentelė 4'!$D42:L42)</f>
        <v>89</v>
      </c>
      <c r="M42" s="308">
        <f>SUM('ST Lentelė 4'!$D42:M42)</f>
        <v>89</v>
      </c>
    </row>
    <row r="43" spans="1:13" ht="60" x14ac:dyDescent="0.25">
      <c r="A43" s="306" t="s">
        <v>169</v>
      </c>
      <c r="B43" s="306" t="s">
        <v>170</v>
      </c>
      <c r="C43" s="307">
        <f>SUMIFS('Visi duomenys'!$AP$5:$AP$135,'Visi duomenys'!$AN$5:$AN$135,$A43)+SUMIFS('Visi duomenys'!$AS$5:$AS$135,'Visi duomenys'!$AQ$5:$AQ$135,$A43)+SUMIFS('Visi duomenys'!$AV$5:$AV$135,'Visi duomenys'!$AT$5:$AT$135,$A43)+SUMIFS('Visi duomenys'!$AY$5:$AY$135,'Visi duomenys'!$AW$5:$AW$135,$A43)</f>
        <v>23</v>
      </c>
      <c r="D43" s="308">
        <f>'ST Lentelė 4'!D43</f>
        <v>0</v>
      </c>
      <c r="E43" s="308">
        <f>SUM('ST Lentelė 4'!$D43:E43)</f>
        <v>0</v>
      </c>
      <c r="F43" s="308">
        <f>SUM('ST Lentelė 4'!$D43:F43)</f>
        <v>0</v>
      </c>
      <c r="G43" s="308">
        <f>SUM('ST Lentelė 4'!$D43:G43)</f>
        <v>0</v>
      </c>
      <c r="H43" s="308">
        <f>SUM('ST Lentelė 4'!$D43:H43)</f>
        <v>0</v>
      </c>
      <c r="I43" s="308">
        <f>SUM('ST Lentelė 4'!$D43:I43)</f>
        <v>9</v>
      </c>
      <c r="J43" s="308">
        <f>SUM('ST Lentelė 4'!$D43:J43)</f>
        <v>23</v>
      </c>
      <c r="K43" s="308">
        <f>SUM('ST Lentelė 4'!$D43:K43)</f>
        <v>23</v>
      </c>
      <c r="L43" s="308">
        <f>SUM('ST Lentelė 4'!$D43:L43)</f>
        <v>23</v>
      </c>
      <c r="M43" s="308">
        <f>SUM('ST Lentelė 4'!$D43:M43)</f>
        <v>23</v>
      </c>
    </row>
    <row r="44" spans="1:13" ht="33" x14ac:dyDescent="0.25">
      <c r="A44" s="306" t="s">
        <v>174</v>
      </c>
      <c r="B44" s="306" t="s">
        <v>1147</v>
      </c>
      <c r="C44" s="307">
        <f>SUMIFS('Visi duomenys'!$AP$5:$AP$135,'Visi duomenys'!$AN$5:$AN$135,$A44)+SUMIFS('Visi duomenys'!$AS$5:$AS$135,'Visi duomenys'!$AQ$5:$AQ$135,$A44)+SUMIFS('Visi duomenys'!$AV$5:$AV$135,'Visi duomenys'!$AT$5:$AT$135,$A44)+SUMIFS('Visi duomenys'!$AY$5:$AY$135,'Visi duomenys'!$AW$5:$AW$135,$A44)</f>
        <v>70600</v>
      </c>
      <c r="D44" s="308">
        <f>'ST Lentelė 4'!D44</f>
        <v>0</v>
      </c>
      <c r="E44" s="308">
        <f>SUM('ST Lentelė 4'!$D44:E44)</f>
        <v>0</v>
      </c>
      <c r="F44" s="308">
        <f>SUM('ST Lentelė 4'!$D44:F44)</f>
        <v>0</v>
      </c>
      <c r="G44" s="308">
        <f>SUM('ST Lentelė 4'!$D44:G44)</f>
        <v>0</v>
      </c>
      <c r="H44" s="308">
        <f>SUM('ST Lentelė 4'!$D44:H44)</f>
        <v>34600</v>
      </c>
      <c r="I44" s="308">
        <f>SUM('ST Lentelė 4'!$D44:I44)</f>
        <v>70600</v>
      </c>
      <c r="J44" s="308">
        <f>SUM('ST Lentelė 4'!$D44:J44)</f>
        <v>70600</v>
      </c>
      <c r="K44" s="308">
        <f>SUM('ST Lentelė 4'!$D44:K44)</f>
        <v>70600</v>
      </c>
      <c r="L44" s="308">
        <f>SUM('ST Lentelė 4'!$D44:L44)</f>
        <v>70600</v>
      </c>
      <c r="M44" s="308">
        <f>SUM('ST Lentelė 4'!$D44:M44)</f>
        <v>70600</v>
      </c>
    </row>
    <row r="45" spans="1:13" ht="30" x14ac:dyDescent="0.25">
      <c r="A45" s="306" t="s">
        <v>175</v>
      </c>
      <c r="B45" s="306" t="s">
        <v>484</v>
      </c>
      <c r="C45" s="307">
        <f>SUMIFS('Visi duomenys'!$AP$5:$AP$135,'Visi duomenys'!$AN$5:$AN$135,$A45)+SUMIFS('Visi duomenys'!$AS$5:$AS$135,'Visi duomenys'!$AQ$5:$AQ$135,$A45)+SUMIFS('Visi duomenys'!$AV$5:$AV$135,'Visi duomenys'!$AT$5:$AT$135,$A45)+SUMIFS('Visi duomenys'!$AY$5:$AY$135,'Visi duomenys'!$AW$5:$AW$135,$A45)</f>
        <v>700</v>
      </c>
      <c r="D45" s="308">
        <f>'ST Lentelė 4'!D45</f>
        <v>0</v>
      </c>
      <c r="E45" s="308">
        <f>SUM('ST Lentelė 4'!$D45:E45)</f>
        <v>0</v>
      </c>
      <c r="F45" s="308">
        <f>SUM('ST Lentelė 4'!$D45:F45)</f>
        <v>0</v>
      </c>
      <c r="G45" s="308">
        <f>SUM('ST Lentelė 4'!$D45:G45)</f>
        <v>0</v>
      </c>
      <c r="H45" s="308">
        <f>SUM('ST Lentelė 4'!$D45:H45)</f>
        <v>0</v>
      </c>
      <c r="I45" s="308">
        <f>SUM('ST Lentelė 4'!$D45:I45)</f>
        <v>700</v>
      </c>
      <c r="J45" s="308">
        <f>SUM('ST Lentelė 4'!$D45:J45)</f>
        <v>700</v>
      </c>
      <c r="K45" s="308">
        <f>SUM('ST Lentelė 4'!$D45:K45)</f>
        <v>700</v>
      </c>
      <c r="L45" s="308">
        <f>SUM('ST Lentelė 4'!$D45:L45)</f>
        <v>700</v>
      </c>
      <c r="M45" s="308">
        <f>SUM('ST Lentelė 4'!$D45:M45)</f>
        <v>700</v>
      </c>
    </row>
    <row r="46" spans="1:13" ht="75" x14ac:dyDescent="0.25">
      <c r="A46" s="306" t="s">
        <v>171</v>
      </c>
      <c r="B46" s="306" t="s">
        <v>116</v>
      </c>
      <c r="C46" s="307">
        <f>SUMIFS('Visi duomenys'!$AP$5:$AP$135,'Visi duomenys'!$AN$5:$AN$135,$A46)+SUMIFS('Visi duomenys'!$AS$5:$AS$135,'Visi duomenys'!$AQ$5:$AQ$135,$A46)+SUMIFS('Visi duomenys'!$AV$5:$AV$135,'Visi duomenys'!$AT$5:$AT$135,$A46)+SUMIFS('Visi duomenys'!$AY$5:$AY$135,'Visi duomenys'!$AW$5:$AW$135,$A46)</f>
        <v>0</v>
      </c>
      <c r="D46" s="308">
        <f>'ST Lentelė 4'!D46</f>
        <v>0</v>
      </c>
      <c r="E46" s="308">
        <f>SUM('ST Lentelė 4'!$D46:E46)</f>
        <v>0</v>
      </c>
      <c r="F46" s="308">
        <f>SUM('ST Lentelė 4'!$D46:F46)</f>
        <v>0</v>
      </c>
      <c r="G46" s="308">
        <f>SUM('ST Lentelė 4'!$D46:G46)</f>
        <v>0</v>
      </c>
      <c r="H46" s="308">
        <f>SUM('ST Lentelė 4'!$D46:H46)</f>
        <v>0</v>
      </c>
      <c r="I46" s="308">
        <f>SUM('ST Lentelė 4'!$D46:I46)</f>
        <v>0</v>
      </c>
      <c r="J46" s="308">
        <f>SUM('ST Lentelė 4'!$D46:J46)</f>
        <v>0</v>
      </c>
      <c r="K46" s="308">
        <f>SUM('ST Lentelė 4'!$D46:K46)</f>
        <v>0</v>
      </c>
      <c r="L46" s="308">
        <f>SUM('ST Lentelė 4'!$D46:L46)</f>
        <v>0</v>
      </c>
      <c r="M46" s="308">
        <f>SUM('ST Lentelė 4'!$D46:M46)</f>
        <v>0</v>
      </c>
    </row>
    <row r="47" spans="1:13" ht="45" x14ac:dyDescent="0.25">
      <c r="A47" s="306" t="s">
        <v>892</v>
      </c>
      <c r="B47" s="306" t="s">
        <v>897</v>
      </c>
      <c r="C47" s="307">
        <f>SUMIFS('Visi duomenys'!$AP$5:$AP$135,'Visi duomenys'!$AN$5:$AN$135,$A47)+SUMIFS('Visi duomenys'!$AS$5:$AS$135,'Visi duomenys'!$AQ$5:$AQ$135,$A47)+SUMIFS('Visi duomenys'!$AV$5:$AV$135,'Visi duomenys'!$AT$5:$AT$135,$A47)+SUMIFS('Visi duomenys'!$AY$5:$AY$135,'Visi duomenys'!$AW$5:$AW$135,$A47)</f>
        <v>4247</v>
      </c>
      <c r="D47" s="308">
        <f>'ST Lentelė 4'!D47</f>
        <v>0</v>
      </c>
      <c r="E47" s="308">
        <f>SUM('ST Lentelė 4'!$D47:E47)</f>
        <v>0</v>
      </c>
      <c r="F47" s="308">
        <f>SUM('ST Lentelė 4'!$D47:F47)</f>
        <v>0</v>
      </c>
      <c r="G47" s="308">
        <f>SUM('ST Lentelė 4'!$D47:G47)</f>
        <v>0</v>
      </c>
      <c r="H47" s="311">
        <f>SUM('ST Lentelė 4'!$D47:H47)</f>
        <v>0</v>
      </c>
      <c r="I47" s="311">
        <f>SUM('ST Lentelė 4'!$D47:I47)</f>
        <v>0</v>
      </c>
      <c r="J47" s="311">
        <f>SUM('ST Lentelė 4'!$D47:J47)</f>
        <v>0</v>
      </c>
      <c r="K47" s="311">
        <f>SUM('ST Lentelė 4'!$D47:K47)</f>
        <v>3223</v>
      </c>
      <c r="L47" s="311">
        <f>SUM('ST Lentelė 4'!$D47:L47)</f>
        <v>4247</v>
      </c>
      <c r="M47" s="311">
        <f>SUM('ST Lentelė 4'!$D47:M47)</f>
        <v>4247</v>
      </c>
    </row>
    <row r="48" spans="1:13" ht="60" x14ac:dyDescent="0.25">
      <c r="A48" s="306" t="s">
        <v>159</v>
      </c>
      <c r="B48" s="306" t="s">
        <v>156</v>
      </c>
      <c r="C48" s="307">
        <f>SUMIFS('Visi duomenys'!$AP$5:$AP$135,'Visi duomenys'!$AN$5:$AN$135,$A48)+SUMIFS('Visi duomenys'!$AS$5:$AS$135,'Visi duomenys'!$AQ$5:$AQ$135,$A48)+SUMIFS('Visi duomenys'!$AV$5:$AV$135,'Visi duomenys'!$AT$5:$AT$135,$A48)+SUMIFS('Visi duomenys'!$AY$5:$AY$135,'Visi duomenys'!$AW$5:$AW$135,$A48)</f>
        <v>0</v>
      </c>
      <c r="D48" s="308">
        <f>'ST Lentelė 4'!D48</f>
        <v>0</v>
      </c>
      <c r="E48" s="308">
        <f>SUM('ST Lentelė 4'!$D48:E48)</f>
        <v>0</v>
      </c>
      <c r="F48" s="308">
        <f>SUM('ST Lentelė 4'!$D48:F48)</f>
        <v>0</v>
      </c>
      <c r="G48" s="308">
        <f>SUM('ST Lentelė 4'!$D48:G48)</f>
        <v>0</v>
      </c>
      <c r="H48" s="308">
        <f>SUM('ST Lentelė 4'!$D48:H48)</f>
        <v>0</v>
      </c>
      <c r="I48" s="308">
        <f>SUM('ST Lentelė 4'!$D48:I48)</f>
        <v>0</v>
      </c>
      <c r="J48" s="308">
        <f>SUM('ST Lentelė 4'!$D48:J48)</f>
        <v>0</v>
      </c>
      <c r="K48" s="308">
        <f>SUM('ST Lentelė 4'!$D48:K48)</f>
        <v>0</v>
      </c>
      <c r="L48" s="308">
        <f>SUM('ST Lentelė 4'!$D48:L48)</f>
        <v>0</v>
      </c>
      <c r="M48" s="308">
        <f>SUM('ST Lentelė 4'!$D48:M48)</f>
        <v>0</v>
      </c>
    </row>
    <row r="49" spans="1:13" ht="45" x14ac:dyDescent="0.25">
      <c r="A49" s="306" t="s">
        <v>165</v>
      </c>
      <c r="B49" s="306" t="s">
        <v>804</v>
      </c>
      <c r="C49" s="307">
        <f>SUMIFS('Visi duomenys'!$AP$5:$AP$135,'Visi duomenys'!$AN$5:$AN$135,$A49)+SUMIFS('Visi duomenys'!$AS$5:$AS$135,'Visi duomenys'!$AQ$5:$AQ$135,$A49)+SUMIFS('Visi duomenys'!$AV$5:$AV$135,'Visi duomenys'!$AT$5:$AT$135,$A49)+SUMIFS('Visi duomenys'!$AY$5:$AY$135,'Visi duomenys'!$AW$5:$AW$135,$A49)</f>
        <v>120</v>
      </c>
      <c r="D49" s="308">
        <f>'ST Lentelė 4'!D49</f>
        <v>0</v>
      </c>
      <c r="E49" s="308">
        <f>SUM('ST Lentelė 4'!$D49:E49)</f>
        <v>0</v>
      </c>
      <c r="F49" s="308">
        <f>SUM('ST Lentelė 4'!$D49:F49)</f>
        <v>0</v>
      </c>
      <c r="G49" s="308">
        <f>SUM('ST Lentelė 4'!$D49:G49)</f>
        <v>0</v>
      </c>
      <c r="H49" s="308">
        <f>SUM('ST Lentelė 4'!$D49:H49)</f>
        <v>0</v>
      </c>
      <c r="I49" s="308">
        <f>SUM('ST Lentelė 4'!$D49:I49)</f>
        <v>120</v>
      </c>
      <c r="J49" s="308">
        <f>SUM('ST Lentelė 4'!$D49:J49)</f>
        <v>120</v>
      </c>
      <c r="K49" s="308">
        <f>SUM('ST Lentelė 4'!$D49:K49)</f>
        <v>120</v>
      </c>
      <c r="L49" s="308">
        <f>SUM('ST Lentelė 4'!$D49:L49)</f>
        <v>120</v>
      </c>
      <c r="M49" s="308">
        <f>SUM('ST Lentelė 4'!$D49:M49)</f>
        <v>120</v>
      </c>
    </row>
    <row r="50" spans="1:13" ht="45" x14ac:dyDescent="0.25">
      <c r="A50" s="306" t="s">
        <v>121</v>
      </c>
      <c r="B50" s="306" t="s">
        <v>122</v>
      </c>
      <c r="C50" s="307">
        <v>4</v>
      </c>
      <c r="D50" s="308">
        <f>'ST Lentelė 4'!D50</f>
        <v>0</v>
      </c>
      <c r="E50" s="308">
        <f>SUM('ST Lentelė 4'!$D50:E50)</f>
        <v>0</v>
      </c>
      <c r="F50" s="308">
        <f>SUM('ST Lentelė 4'!$D50:F50)</f>
        <v>0</v>
      </c>
      <c r="G50" s="308">
        <f>SUM('ST Lentelė 4'!$D50:G50)</f>
        <v>0</v>
      </c>
      <c r="H50" s="308">
        <f>SUM('ST Lentelė 4'!$D50:H50)</f>
        <v>0</v>
      </c>
      <c r="I50" s="308">
        <f>SUM('ST Lentelė 4'!$D50:I50)</f>
        <v>4</v>
      </c>
      <c r="J50" s="308">
        <f>SUM('ST Lentelė 4'!$D50:J50)</f>
        <v>4</v>
      </c>
      <c r="K50" s="308">
        <v>4</v>
      </c>
      <c r="L50" s="308">
        <v>4</v>
      </c>
      <c r="M50" s="308">
        <v>4</v>
      </c>
    </row>
    <row r="51" spans="1:13" ht="75" x14ac:dyDescent="0.25">
      <c r="A51" s="306" t="s">
        <v>123</v>
      </c>
      <c r="B51" s="306" t="s">
        <v>125</v>
      </c>
      <c r="C51" s="307">
        <f>SUMIFS('Visi duomenys'!$AP$5:$AP$135,'Visi duomenys'!$AN$5:$AN$135,$A51)+SUMIFS('Visi duomenys'!$AS$5:$AS$135,'Visi duomenys'!$AQ$5:$AQ$135,$A51)+SUMIFS('Visi duomenys'!$AV$5:$AV$135,'Visi duomenys'!$AT$5:$AT$135,$A51)+SUMIFS('Visi duomenys'!$AY$5:$AY$135,'Visi duomenys'!$AW$5:$AW$135,$A51)</f>
        <v>69</v>
      </c>
      <c r="D51" s="308">
        <f>'ST Lentelė 4'!D51</f>
        <v>0</v>
      </c>
      <c r="E51" s="308">
        <f>SUM('ST Lentelė 4'!$D51:E51)</f>
        <v>0</v>
      </c>
      <c r="F51" s="308">
        <f>SUM('ST Lentelė 4'!$D51:F51)</f>
        <v>0</v>
      </c>
      <c r="G51" s="308">
        <f>SUM('ST Lentelė 4'!$D51:G51)</f>
        <v>0</v>
      </c>
      <c r="H51" s="308">
        <f>SUM('ST Lentelė 4'!$D51:H51)</f>
        <v>0</v>
      </c>
      <c r="I51" s="308">
        <f>SUM('ST Lentelė 4'!$D51:I51)</f>
        <v>21</v>
      </c>
      <c r="J51" s="308">
        <f>SUM('ST Lentelė 4'!$D51:J51)</f>
        <v>21</v>
      </c>
      <c r="K51" s="308">
        <f>SUM('ST Lentelė 4'!$D51:K51)</f>
        <v>69</v>
      </c>
      <c r="L51" s="308">
        <f>SUM('ST Lentelė 4'!$D51:L51)</f>
        <v>69</v>
      </c>
      <c r="M51" s="308">
        <f>SUM('ST Lentelė 4'!$D51:M51)</f>
        <v>69</v>
      </c>
    </row>
    <row r="52" spans="1:13" x14ac:dyDescent="0.25">
      <c r="A52" s="312"/>
      <c r="B52" s="312"/>
      <c r="C52" s="203"/>
      <c r="D52" s="203"/>
      <c r="E52" s="203"/>
      <c r="F52" s="203"/>
      <c r="G52" s="203"/>
      <c r="H52" s="203"/>
      <c r="I52" s="203"/>
      <c r="J52" s="203"/>
      <c r="K52" s="203"/>
      <c r="L52" s="203"/>
      <c r="M52" s="203"/>
    </row>
    <row r="53" spans="1:13" x14ac:dyDescent="0.25">
      <c r="A53" s="203"/>
      <c r="B53" s="203"/>
      <c r="C53" s="203"/>
      <c r="D53" s="203"/>
      <c r="E53" s="203"/>
      <c r="F53" s="203"/>
      <c r="G53" s="203"/>
      <c r="H53" s="203"/>
      <c r="I53" s="203"/>
      <c r="J53" s="203"/>
      <c r="K53" s="203"/>
      <c r="L53" s="203"/>
      <c r="M53" s="203"/>
    </row>
    <row r="54" spans="1:13" x14ac:dyDescent="0.25">
      <c r="A54" s="203"/>
      <c r="B54" s="203"/>
      <c r="C54" s="203"/>
      <c r="D54" s="203"/>
      <c r="E54" s="203"/>
      <c r="F54" s="203"/>
      <c r="G54" s="203"/>
      <c r="H54" s="203"/>
      <c r="I54" s="203"/>
      <c r="J54" s="203"/>
      <c r="K54" s="203"/>
      <c r="L54" s="203"/>
      <c r="M54" s="203"/>
    </row>
  </sheetData>
  <autoFilter ref="A4:M51"/>
  <mergeCells count="1">
    <mergeCell ref="A1:M1"/>
  </mergeCells>
  <pageMargins left="0.7" right="0.7" top="0.75" bottom="0.75" header="0.3" footer="0.3"/>
  <pageSetup paperSize="9" scale="53" fitToHeight="0"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apas20">
    <pageSetUpPr fitToPage="1"/>
  </sheetPr>
  <dimension ref="A1:H26"/>
  <sheetViews>
    <sheetView topLeftCell="A10" workbookViewId="0">
      <selection activeCell="A19" sqref="A19:H19"/>
    </sheetView>
  </sheetViews>
  <sheetFormatPr defaultRowHeight="15" x14ac:dyDescent="0.25"/>
  <cols>
    <col min="1" max="1" width="9.140625" style="199"/>
    <col min="2" max="2" width="20.140625" style="199" customWidth="1"/>
    <col min="3" max="3" width="16.42578125" style="199" customWidth="1"/>
    <col min="4" max="4" width="24.42578125" style="199" customWidth="1"/>
    <col min="5" max="5" width="15.140625" style="199" customWidth="1"/>
    <col min="6" max="6" width="17.85546875" style="199" customWidth="1"/>
    <col min="7" max="7" width="13.5703125" style="199" customWidth="1"/>
    <col min="8" max="8" width="13.140625" style="199" customWidth="1"/>
    <col min="9" max="257" width="9.140625" style="199"/>
    <col min="258" max="258" width="20.140625" style="199" customWidth="1"/>
    <col min="259" max="259" width="16.42578125" style="199" customWidth="1"/>
    <col min="260" max="260" width="24.42578125" style="199" customWidth="1"/>
    <col min="261" max="261" width="15.140625" style="199" customWidth="1"/>
    <col min="262" max="262" width="17.85546875" style="199" customWidth="1"/>
    <col min="263" max="263" width="13.5703125" style="199" customWidth="1"/>
    <col min="264" max="264" width="13.140625" style="199" customWidth="1"/>
    <col min="265" max="513" width="9.140625" style="199"/>
    <col min="514" max="514" width="20.140625" style="199" customWidth="1"/>
    <col min="515" max="515" width="16.42578125" style="199" customWidth="1"/>
    <col min="516" max="516" width="24.42578125" style="199" customWidth="1"/>
    <col min="517" max="517" width="15.140625" style="199" customWidth="1"/>
    <col min="518" max="518" width="17.85546875" style="199" customWidth="1"/>
    <col min="519" max="519" width="13.5703125" style="199" customWidth="1"/>
    <col min="520" max="520" width="13.140625" style="199" customWidth="1"/>
    <col min="521" max="769" width="9.140625" style="199"/>
    <col min="770" max="770" width="20.140625" style="199" customWidth="1"/>
    <col min="771" max="771" width="16.42578125" style="199" customWidth="1"/>
    <col min="772" max="772" width="24.42578125" style="199" customWidth="1"/>
    <col min="773" max="773" width="15.140625" style="199" customWidth="1"/>
    <col min="774" max="774" width="17.85546875" style="199" customWidth="1"/>
    <col min="775" max="775" width="13.5703125" style="199" customWidth="1"/>
    <col min="776" max="776" width="13.140625" style="199" customWidth="1"/>
    <col min="777" max="1025" width="9.140625" style="199"/>
    <col min="1026" max="1026" width="20.140625" style="199" customWidth="1"/>
    <col min="1027" max="1027" width="16.42578125" style="199" customWidth="1"/>
    <col min="1028" max="1028" width="24.42578125" style="199" customWidth="1"/>
    <col min="1029" max="1029" width="15.140625" style="199" customWidth="1"/>
    <col min="1030" max="1030" width="17.85546875" style="199" customWidth="1"/>
    <col min="1031" max="1031" width="13.5703125" style="199" customWidth="1"/>
    <col min="1032" max="1032" width="13.140625" style="199" customWidth="1"/>
    <col min="1033" max="1281" width="9.140625" style="199"/>
    <col min="1282" max="1282" width="20.140625" style="199" customWidth="1"/>
    <col min="1283" max="1283" width="16.42578125" style="199" customWidth="1"/>
    <col min="1284" max="1284" width="24.42578125" style="199" customWidth="1"/>
    <col min="1285" max="1285" width="15.140625" style="199" customWidth="1"/>
    <col min="1286" max="1286" width="17.85546875" style="199" customWidth="1"/>
    <col min="1287" max="1287" width="13.5703125" style="199" customWidth="1"/>
    <col min="1288" max="1288" width="13.140625" style="199" customWidth="1"/>
    <col min="1289" max="1537" width="9.140625" style="199"/>
    <col min="1538" max="1538" width="20.140625" style="199" customWidth="1"/>
    <col min="1539" max="1539" width="16.42578125" style="199" customWidth="1"/>
    <col min="1540" max="1540" width="24.42578125" style="199" customWidth="1"/>
    <col min="1541" max="1541" width="15.140625" style="199" customWidth="1"/>
    <col min="1542" max="1542" width="17.85546875" style="199" customWidth="1"/>
    <col min="1543" max="1543" width="13.5703125" style="199" customWidth="1"/>
    <col min="1544" max="1544" width="13.140625" style="199" customWidth="1"/>
    <col min="1545" max="1793" width="9.140625" style="199"/>
    <col min="1794" max="1794" width="20.140625" style="199" customWidth="1"/>
    <col min="1795" max="1795" width="16.42578125" style="199" customWidth="1"/>
    <col min="1796" max="1796" width="24.42578125" style="199" customWidth="1"/>
    <col min="1797" max="1797" width="15.140625" style="199" customWidth="1"/>
    <col min="1798" max="1798" width="17.85546875" style="199" customWidth="1"/>
    <col min="1799" max="1799" width="13.5703125" style="199" customWidth="1"/>
    <col min="1800" max="1800" width="13.140625" style="199" customWidth="1"/>
    <col min="1801" max="2049" width="9.140625" style="199"/>
    <col min="2050" max="2050" width="20.140625" style="199" customWidth="1"/>
    <col min="2051" max="2051" width="16.42578125" style="199" customWidth="1"/>
    <col min="2052" max="2052" width="24.42578125" style="199" customWidth="1"/>
    <col min="2053" max="2053" width="15.140625" style="199" customWidth="1"/>
    <col min="2054" max="2054" width="17.85546875" style="199" customWidth="1"/>
    <col min="2055" max="2055" width="13.5703125" style="199" customWidth="1"/>
    <col min="2056" max="2056" width="13.140625" style="199" customWidth="1"/>
    <col min="2057" max="2305" width="9.140625" style="199"/>
    <col min="2306" max="2306" width="20.140625" style="199" customWidth="1"/>
    <col min="2307" max="2307" width="16.42578125" style="199" customWidth="1"/>
    <col min="2308" max="2308" width="24.42578125" style="199" customWidth="1"/>
    <col min="2309" max="2309" width="15.140625" style="199" customWidth="1"/>
    <col min="2310" max="2310" width="17.85546875" style="199" customWidth="1"/>
    <col min="2311" max="2311" width="13.5703125" style="199" customWidth="1"/>
    <col min="2312" max="2312" width="13.140625" style="199" customWidth="1"/>
    <col min="2313" max="2561" width="9.140625" style="199"/>
    <col min="2562" max="2562" width="20.140625" style="199" customWidth="1"/>
    <col min="2563" max="2563" width="16.42578125" style="199" customWidth="1"/>
    <col min="2564" max="2564" width="24.42578125" style="199" customWidth="1"/>
    <col min="2565" max="2565" width="15.140625" style="199" customWidth="1"/>
    <col min="2566" max="2566" width="17.85546875" style="199" customWidth="1"/>
    <col min="2567" max="2567" width="13.5703125" style="199" customWidth="1"/>
    <col min="2568" max="2568" width="13.140625" style="199" customWidth="1"/>
    <col min="2569" max="2817" width="9.140625" style="199"/>
    <col min="2818" max="2818" width="20.140625" style="199" customWidth="1"/>
    <col min="2819" max="2819" width="16.42578125" style="199" customWidth="1"/>
    <col min="2820" max="2820" width="24.42578125" style="199" customWidth="1"/>
    <col min="2821" max="2821" width="15.140625" style="199" customWidth="1"/>
    <col min="2822" max="2822" width="17.85546875" style="199" customWidth="1"/>
    <col min="2823" max="2823" width="13.5703125" style="199" customWidth="1"/>
    <col min="2824" max="2824" width="13.140625" style="199" customWidth="1"/>
    <col min="2825" max="3073" width="9.140625" style="199"/>
    <col min="3074" max="3074" width="20.140625" style="199" customWidth="1"/>
    <col min="3075" max="3075" width="16.42578125" style="199" customWidth="1"/>
    <col min="3076" max="3076" width="24.42578125" style="199" customWidth="1"/>
    <col min="3077" max="3077" width="15.140625" style="199" customWidth="1"/>
    <col min="3078" max="3078" width="17.85546875" style="199" customWidth="1"/>
    <col min="3079" max="3079" width="13.5703125" style="199" customWidth="1"/>
    <col min="3080" max="3080" width="13.140625" style="199" customWidth="1"/>
    <col min="3081" max="3329" width="9.140625" style="199"/>
    <col min="3330" max="3330" width="20.140625" style="199" customWidth="1"/>
    <col min="3331" max="3331" width="16.42578125" style="199" customWidth="1"/>
    <col min="3332" max="3332" width="24.42578125" style="199" customWidth="1"/>
    <col min="3333" max="3333" width="15.140625" style="199" customWidth="1"/>
    <col min="3334" max="3334" width="17.85546875" style="199" customWidth="1"/>
    <col min="3335" max="3335" width="13.5703125" style="199" customWidth="1"/>
    <col min="3336" max="3336" width="13.140625" style="199" customWidth="1"/>
    <col min="3337" max="3585" width="9.140625" style="199"/>
    <col min="3586" max="3586" width="20.140625" style="199" customWidth="1"/>
    <col min="3587" max="3587" width="16.42578125" style="199" customWidth="1"/>
    <col min="3588" max="3588" width="24.42578125" style="199" customWidth="1"/>
    <col min="3589" max="3589" width="15.140625" style="199" customWidth="1"/>
    <col min="3590" max="3590" width="17.85546875" style="199" customWidth="1"/>
    <col min="3591" max="3591" width="13.5703125" style="199" customWidth="1"/>
    <col min="3592" max="3592" width="13.140625" style="199" customWidth="1"/>
    <col min="3593" max="3841" width="9.140625" style="199"/>
    <col min="3842" max="3842" width="20.140625" style="199" customWidth="1"/>
    <col min="3843" max="3843" width="16.42578125" style="199" customWidth="1"/>
    <col min="3844" max="3844" width="24.42578125" style="199" customWidth="1"/>
    <col min="3845" max="3845" width="15.140625" style="199" customWidth="1"/>
    <col min="3846" max="3846" width="17.85546875" style="199" customWidth="1"/>
    <col min="3847" max="3847" width="13.5703125" style="199" customWidth="1"/>
    <col min="3848" max="3848" width="13.140625" style="199" customWidth="1"/>
    <col min="3849" max="4097" width="9.140625" style="199"/>
    <col min="4098" max="4098" width="20.140625" style="199" customWidth="1"/>
    <col min="4099" max="4099" width="16.42578125" style="199" customWidth="1"/>
    <col min="4100" max="4100" width="24.42578125" style="199" customWidth="1"/>
    <col min="4101" max="4101" width="15.140625" style="199" customWidth="1"/>
    <col min="4102" max="4102" width="17.85546875" style="199" customWidth="1"/>
    <col min="4103" max="4103" width="13.5703125" style="199" customWidth="1"/>
    <col min="4104" max="4104" width="13.140625" style="199" customWidth="1"/>
    <col min="4105" max="4353" width="9.140625" style="199"/>
    <col min="4354" max="4354" width="20.140625" style="199" customWidth="1"/>
    <col min="4355" max="4355" width="16.42578125" style="199" customWidth="1"/>
    <col min="4356" max="4356" width="24.42578125" style="199" customWidth="1"/>
    <col min="4357" max="4357" width="15.140625" style="199" customWidth="1"/>
    <col min="4358" max="4358" width="17.85546875" style="199" customWidth="1"/>
    <col min="4359" max="4359" width="13.5703125" style="199" customWidth="1"/>
    <col min="4360" max="4360" width="13.140625" style="199" customWidth="1"/>
    <col min="4361" max="4609" width="9.140625" style="199"/>
    <col min="4610" max="4610" width="20.140625" style="199" customWidth="1"/>
    <col min="4611" max="4611" width="16.42578125" style="199" customWidth="1"/>
    <col min="4612" max="4612" width="24.42578125" style="199" customWidth="1"/>
    <col min="4613" max="4613" width="15.140625" style="199" customWidth="1"/>
    <col min="4614" max="4614" width="17.85546875" style="199" customWidth="1"/>
    <col min="4615" max="4615" width="13.5703125" style="199" customWidth="1"/>
    <col min="4616" max="4616" width="13.140625" style="199" customWidth="1"/>
    <col min="4617" max="4865" width="9.140625" style="199"/>
    <col min="4866" max="4866" width="20.140625" style="199" customWidth="1"/>
    <col min="4867" max="4867" width="16.42578125" style="199" customWidth="1"/>
    <col min="4868" max="4868" width="24.42578125" style="199" customWidth="1"/>
    <col min="4869" max="4869" width="15.140625" style="199" customWidth="1"/>
    <col min="4870" max="4870" width="17.85546875" style="199" customWidth="1"/>
    <col min="4871" max="4871" width="13.5703125" style="199" customWidth="1"/>
    <col min="4872" max="4872" width="13.140625" style="199" customWidth="1"/>
    <col min="4873" max="5121" width="9.140625" style="199"/>
    <col min="5122" max="5122" width="20.140625" style="199" customWidth="1"/>
    <col min="5123" max="5123" width="16.42578125" style="199" customWidth="1"/>
    <col min="5124" max="5124" width="24.42578125" style="199" customWidth="1"/>
    <col min="5125" max="5125" width="15.140625" style="199" customWidth="1"/>
    <col min="5126" max="5126" width="17.85546875" style="199" customWidth="1"/>
    <col min="5127" max="5127" width="13.5703125" style="199" customWidth="1"/>
    <col min="5128" max="5128" width="13.140625" style="199" customWidth="1"/>
    <col min="5129" max="5377" width="9.140625" style="199"/>
    <col min="5378" max="5378" width="20.140625" style="199" customWidth="1"/>
    <col min="5379" max="5379" width="16.42578125" style="199" customWidth="1"/>
    <col min="5380" max="5380" width="24.42578125" style="199" customWidth="1"/>
    <col min="5381" max="5381" width="15.140625" style="199" customWidth="1"/>
    <col min="5382" max="5382" width="17.85546875" style="199" customWidth="1"/>
    <col min="5383" max="5383" width="13.5703125" style="199" customWidth="1"/>
    <col min="5384" max="5384" width="13.140625" style="199" customWidth="1"/>
    <col min="5385" max="5633" width="9.140625" style="199"/>
    <col min="5634" max="5634" width="20.140625" style="199" customWidth="1"/>
    <col min="5635" max="5635" width="16.42578125" style="199" customWidth="1"/>
    <col min="5636" max="5636" width="24.42578125" style="199" customWidth="1"/>
    <col min="5637" max="5637" width="15.140625" style="199" customWidth="1"/>
    <col min="5638" max="5638" width="17.85546875" style="199" customWidth="1"/>
    <col min="5639" max="5639" width="13.5703125" style="199" customWidth="1"/>
    <col min="5640" max="5640" width="13.140625" style="199" customWidth="1"/>
    <col min="5641" max="5889" width="9.140625" style="199"/>
    <col min="5890" max="5890" width="20.140625" style="199" customWidth="1"/>
    <col min="5891" max="5891" width="16.42578125" style="199" customWidth="1"/>
    <col min="5892" max="5892" width="24.42578125" style="199" customWidth="1"/>
    <col min="5893" max="5893" width="15.140625" style="199" customWidth="1"/>
    <col min="5894" max="5894" width="17.85546875" style="199" customWidth="1"/>
    <col min="5895" max="5895" width="13.5703125" style="199" customWidth="1"/>
    <col min="5896" max="5896" width="13.140625" style="199" customWidth="1"/>
    <col min="5897" max="6145" width="9.140625" style="199"/>
    <col min="6146" max="6146" width="20.140625" style="199" customWidth="1"/>
    <col min="6147" max="6147" width="16.42578125" style="199" customWidth="1"/>
    <col min="6148" max="6148" width="24.42578125" style="199" customWidth="1"/>
    <col min="6149" max="6149" width="15.140625" style="199" customWidth="1"/>
    <col min="6150" max="6150" width="17.85546875" style="199" customWidth="1"/>
    <col min="6151" max="6151" width="13.5703125" style="199" customWidth="1"/>
    <col min="6152" max="6152" width="13.140625" style="199" customWidth="1"/>
    <col min="6153" max="6401" width="9.140625" style="199"/>
    <col min="6402" max="6402" width="20.140625" style="199" customWidth="1"/>
    <col min="6403" max="6403" width="16.42578125" style="199" customWidth="1"/>
    <col min="6404" max="6404" width="24.42578125" style="199" customWidth="1"/>
    <col min="6405" max="6405" width="15.140625" style="199" customWidth="1"/>
    <col min="6406" max="6406" width="17.85546875" style="199" customWidth="1"/>
    <col min="6407" max="6407" width="13.5703125" style="199" customWidth="1"/>
    <col min="6408" max="6408" width="13.140625" style="199" customWidth="1"/>
    <col min="6409" max="6657" width="9.140625" style="199"/>
    <col min="6658" max="6658" width="20.140625" style="199" customWidth="1"/>
    <col min="6659" max="6659" width="16.42578125" style="199" customWidth="1"/>
    <col min="6660" max="6660" width="24.42578125" style="199" customWidth="1"/>
    <col min="6661" max="6661" width="15.140625" style="199" customWidth="1"/>
    <col min="6662" max="6662" width="17.85546875" style="199" customWidth="1"/>
    <col min="6663" max="6663" width="13.5703125" style="199" customWidth="1"/>
    <col min="6664" max="6664" width="13.140625" style="199" customWidth="1"/>
    <col min="6665" max="6913" width="9.140625" style="199"/>
    <col min="6914" max="6914" width="20.140625" style="199" customWidth="1"/>
    <col min="6915" max="6915" width="16.42578125" style="199" customWidth="1"/>
    <col min="6916" max="6916" width="24.42578125" style="199" customWidth="1"/>
    <col min="6917" max="6917" width="15.140625" style="199" customWidth="1"/>
    <col min="6918" max="6918" width="17.85546875" style="199" customWidth="1"/>
    <col min="6919" max="6919" width="13.5703125" style="199" customWidth="1"/>
    <col min="6920" max="6920" width="13.140625" style="199" customWidth="1"/>
    <col min="6921" max="7169" width="9.140625" style="199"/>
    <col min="7170" max="7170" width="20.140625" style="199" customWidth="1"/>
    <col min="7171" max="7171" width="16.42578125" style="199" customWidth="1"/>
    <col min="7172" max="7172" width="24.42578125" style="199" customWidth="1"/>
    <col min="7173" max="7173" width="15.140625" style="199" customWidth="1"/>
    <col min="7174" max="7174" width="17.85546875" style="199" customWidth="1"/>
    <col min="7175" max="7175" width="13.5703125" style="199" customWidth="1"/>
    <col min="7176" max="7176" width="13.140625" style="199" customWidth="1"/>
    <col min="7177" max="7425" width="9.140625" style="199"/>
    <col min="7426" max="7426" width="20.140625" style="199" customWidth="1"/>
    <col min="7427" max="7427" width="16.42578125" style="199" customWidth="1"/>
    <col min="7428" max="7428" width="24.42578125" style="199" customWidth="1"/>
    <col min="7429" max="7429" width="15.140625" style="199" customWidth="1"/>
    <col min="7430" max="7430" width="17.85546875" style="199" customWidth="1"/>
    <col min="7431" max="7431" width="13.5703125" style="199" customWidth="1"/>
    <col min="7432" max="7432" width="13.140625" style="199" customWidth="1"/>
    <col min="7433" max="7681" width="9.140625" style="199"/>
    <col min="7682" max="7682" width="20.140625" style="199" customWidth="1"/>
    <col min="7683" max="7683" width="16.42578125" style="199" customWidth="1"/>
    <col min="7684" max="7684" width="24.42578125" style="199" customWidth="1"/>
    <col min="7685" max="7685" width="15.140625" style="199" customWidth="1"/>
    <col min="7686" max="7686" width="17.85546875" style="199" customWidth="1"/>
    <col min="7687" max="7687" width="13.5703125" style="199" customWidth="1"/>
    <col min="7688" max="7688" width="13.140625" style="199" customWidth="1"/>
    <col min="7689" max="7937" width="9.140625" style="199"/>
    <col min="7938" max="7938" width="20.140625" style="199" customWidth="1"/>
    <col min="7939" max="7939" width="16.42578125" style="199" customWidth="1"/>
    <col min="7940" max="7940" width="24.42578125" style="199" customWidth="1"/>
    <col min="7941" max="7941" width="15.140625" style="199" customWidth="1"/>
    <col min="7942" max="7942" width="17.85546875" style="199" customWidth="1"/>
    <col min="7943" max="7943" width="13.5703125" style="199" customWidth="1"/>
    <col min="7944" max="7944" width="13.140625" style="199" customWidth="1"/>
    <col min="7945" max="8193" width="9.140625" style="199"/>
    <col min="8194" max="8194" width="20.140625" style="199" customWidth="1"/>
    <col min="8195" max="8195" width="16.42578125" style="199" customWidth="1"/>
    <col min="8196" max="8196" width="24.42578125" style="199" customWidth="1"/>
    <col min="8197" max="8197" width="15.140625" style="199" customWidth="1"/>
    <col min="8198" max="8198" width="17.85546875" style="199" customWidth="1"/>
    <col min="8199" max="8199" width="13.5703125" style="199" customWidth="1"/>
    <col min="8200" max="8200" width="13.140625" style="199" customWidth="1"/>
    <col min="8201" max="8449" width="9.140625" style="199"/>
    <col min="8450" max="8450" width="20.140625" style="199" customWidth="1"/>
    <col min="8451" max="8451" width="16.42578125" style="199" customWidth="1"/>
    <col min="8452" max="8452" width="24.42578125" style="199" customWidth="1"/>
    <col min="8453" max="8453" width="15.140625" style="199" customWidth="1"/>
    <col min="8454" max="8454" width="17.85546875" style="199" customWidth="1"/>
    <col min="8455" max="8455" width="13.5703125" style="199" customWidth="1"/>
    <col min="8456" max="8456" width="13.140625" style="199" customWidth="1"/>
    <col min="8457" max="8705" width="9.140625" style="199"/>
    <col min="8706" max="8706" width="20.140625" style="199" customWidth="1"/>
    <col min="8707" max="8707" width="16.42578125" style="199" customWidth="1"/>
    <col min="8708" max="8708" width="24.42578125" style="199" customWidth="1"/>
    <col min="8709" max="8709" width="15.140625" style="199" customWidth="1"/>
    <col min="8710" max="8710" width="17.85546875" style="199" customWidth="1"/>
    <col min="8711" max="8711" width="13.5703125" style="199" customWidth="1"/>
    <col min="8712" max="8712" width="13.140625" style="199" customWidth="1"/>
    <col min="8713" max="8961" width="9.140625" style="199"/>
    <col min="8962" max="8962" width="20.140625" style="199" customWidth="1"/>
    <col min="8963" max="8963" width="16.42578125" style="199" customWidth="1"/>
    <col min="8964" max="8964" width="24.42578125" style="199" customWidth="1"/>
    <col min="8965" max="8965" width="15.140625" style="199" customWidth="1"/>
    <col min="8966" max="8966" width="17.85546875" style="199" customWidth="1"/>
    <col min="8967" max="8967" width="13.5703125" style="199" customWidth="1"/>
    <col min="8968" max="8968" width="13.140625" style="199" customWidth="1"/>
    <col min="8969" max="9217" width="9.140625" style="199"/>
    <col min="9218" max="9218" width="20.140625" style="199" customWidth="1"/>
    <col min="9219" max="9219" width="16.42578125" style="199" customWidth="1"/>
    <col min="9220" max="9220" width="24.42578125" style="199" customWidth="1"/>
    <col min="9221" max="9221" width="15.140625" style="199" customWidth="1"/>
    <col min="9222" max="9222" width="17.85546875" style="199" customWidth="1"/>
    <col min="9223" max="9223" width="13.5703125" style="199" customWidth="1"/>
    <col min="9224" max="9224" width="13.140625" style="199" customWidth="1"/>
    <col min="9225" max="9473" width="9.140625" style="199"/>
    <col min="9474" max="9474" width="20.140625" style="199" customWidth="1"/>
    <col min="9475" max="9475" width="16.42578125" style="199" customWidth="1"/>
    <col min="9476" max="9476" width="24.42578125" style="199" customWidth="1"/>
    <col min="9477" max="9477" width="15.140625" style="199" customWidth="1"/>
    <col min="9478" max="9478" width="17.85546875" style="199" customWidth="1"/>
    <col min="9479" max="9479" width="13.5703125" style="199" customWidth="1"/>
    <col min="9480" max="9480" width="13.140625" style="199" customWidth="1"/>
    <col min="9481" max="9729" width="9.140625" style="199"/>
    <col min="9730" max="9730" width="20.140625" style="199" customWidth="1"/>
    <col min="9731" max="9731" width="16.42578125" style="199" customWidth="1"/>
    <col min="9732" max="9732" width="24.42578125" style="199" customWidth="1"/>
    <col min="9733" max="9733" width="15.140625" style="199" customWidth="1"/>
    <col min="9734" max="9734" width="17.85546875" style="199" customWidth="1"/>
    <col min="9735" max="9735" width="13.5703125" style="199" customWidth="1"/>
    <col min="9736" max="9736" width="13.140625" style="199" customWidth="1"/>
    <col min="9737" max="9985" width="9.140625" style="199"/>
    <col min="9986" max="9986" width="20.140625" style="199" customWidth="1"/>
    <col min="9987" max="9987" width="16.42578125" style="199" customWidth="1"/>
    <col min="9988" max="9988" width="24.42578125" style="199" customWidth="1"/>
    <col min="9989" max="9989" width="15.140625" style="199" customWidth="1"/>
    <col min="9990" max="9990" width="17.85546875" style="199" customWidth="1"/>
    <col min="9991" max="9991" width="13.5703125" style="199" customWidth="1"/>
    <col min="9992" max="9992" width="13.140625" style="199" customWidth="1"/>
    <col min="9993" max="10241" width="9.140625" style="199"/>
    <col min="10242" max="10242" width="20.140625" style="199" customWidth="1"/>
    <col min="10243" max="10243" width="16.42578125" style="199" customWidth="1"/>
    <col min="10244" max="10244" width="24.42578125" style="199" customWidth="1"/>
    <col min="10245" max="10245" width="15.140625" style="199" customWidth="1"/>
    <col min="10246" max="10246" width="17.85546875" style="199" customWidth="1"/>
    <col min="10247" max="10247" width="13.5703125" style="199" customWidth="1"/>
    <col min="10248" max="10248" width="13.140625" style="199" customWidth="1"/>
    <col min="10249" max="10497" width="9.140625" style="199"/>
    <col min="10498" max="10498" width="20.140625" style="199" customWidth="1"/>
    <col min="10499" max="10499" width="16.42578125" style="199" customWidth="1"/>
    <col min="10500" max="10500" width="24.42578125" style="199" customWidth="1"/>
    <col min="10501" max="10501" width="15.140625" style="199" customWidth="1"/>
    <col min="10502" max="10502" width="17.85546875" style="199" customWidth="1"/>
    <col min="10503" max="10503" width="13.5703125" style="199" customWidth="1"/>
    <col min="10504" max="10504" width="13.140625" style="199" customWidth="1"/>
    <col min="10505" max="10753" width="9.140625" style="199"/>
    <col min="10754" max="10754" width="20.140625" style="199" customWidth="1"/>
    <col min="10755" max="10755" width="16.42578125" style="199" customWidth="1"/>
    <col min="10756" max="10756" width="24.42578125" style="199" customWidth="1"/>
    <col min="10757" max="10757" width="15.140625" style="199" customWidth="1"/>
    <col min="10758" max="10758" width="17.85546875" style="199" customWidth="1"/>
    <col min="10759" max="10759" width="13.5703125" style="199" customWidth="1"/>
    <col min="10760" max="10760" width="13.140625" style="199" customWidth="1"/>
    <col min="10761" max="11009" width="9.140625" style="199"/>
    <col min="11010" max="11010" width="20.140625" style="199" customWidth="1"/>
    <col min="11011" max="11011" width="16.42578125" style="199" customWidth="1"/>
    <col min="11012" max="11012" width="24.42578125" style="199" customWidth="1"/>
    <col min="11013" max="11013" width="15.140625" style="199" customWidth="1"/>
    <col min="11014" max="11014" width="17.85546875" style="199" customWidth="1"/>
    <col min="11015" max="11015" width="13.5703125" style="199" customWidth="1"/>
    <col min="11016" max="11016" width="13.140625" style="199" customWidth="1"/>
    <col min="11017" max="11265" width="9.140625" style="199"/>
    <col min="11266" max="11266" width="20.140625" style="199" customWidth="1"/>
    <col min="11267" max="11267" width="16.42578125" style="199" customWidth="1"/>
    <col min="11268" max="11268" width="24.42578125" style="199" customWidth="1"/>
    <col min="11269" max="11269" width="15.140625" style="199" customWidth="1"/>
    <col min="11270" max="11270" width="17.85546875" style="199" customWidth="1"/>
    <col min="11271" max="11271" width="13.5703125" style="199" customWidth="1"/>
    <col min="11272" max="11272" width="13.140625" style="199" customWidth="1"/>
    <col min="11273" max="11521" width="9.140625" style="199"/>
    <col min="11522" max="11522" width="20.140625" style="199" customWidth="1"/>
    <col min="11523" max="11523" width="16.42578125" style="199" customWidth="1"/>
    <col min="11524" max="11524" width="24.42578125" style="199" customWidth="1"/>
    <col min="11525" max="11525" width="15.140625" style="199" customWidth="1"/>
    <col min="11526" max="11526" width="17.85546875" style="199" customWidth="1"/>
    <col min="11527" max="11527" width="13.5703125" style="199" customWidth="1"/>
    <col min="11528" max="11528" width="13.140625" style="199" customWidth="1"/>
    <col min="11529" max="11777" width="9.140625" style="199"/>
    <col min="11778" max="11778" width="20.140625" style="199" customWidth="1"/>
    <col min="11779" max="11779" width="16.42578125" style="199" customWidth="1"/>
    <col min="11780" max="11780" width="24.42578125" style="199" customWidth="1"/>
    <col min="11781" max="11781" width="15.140625" style="199" customWidth="1"/>
    <col min="11782" max="11782" width="17.85546875" style="199" customWidth="1"/>
    <col min="11783" max="11783" width="13.5703125" style="199" customWidth="1"/>
    <col min="11784" max="11784" width="13.140625" style="199" customWidth="1"/>
    <col min="11785" max="12033" width="9.140625" style="199"/>
    <col min="12034" max="12034" width="20.140625" style="199" customWidth="1"/>
    <col min="12035" max="12035" width="16.42578125" style="199" customWidth="1"/>
    <col min="12036" max="12036" width="24.42578125" style="199" customWidth="1"/>
    <col min="12037" max="12037" width="15.140625" style="199" customWidth="1"/>
    <col min="12038" max="12038" width="17.85546875" style="199" customWidth="1"/>
    <col min="12039" max="12039" width="13.5703125" style="199" customWidth="1"/>
    <col min="12040" max="12040" width="13.140625" style="199" customWidth="1"/>
    <col min="12041" max="12289" width="9.140625" style="199"/>
    <col min="12290" max="12290" width="20.140625" style="199" customWidth="1"/>
    <col min="12291" max="12291" width="16.42578125" style="199" customWidth="1"/>
    <col min="12292" max="12292" width="24.42578125" style="199" customWidth="1"/>
    <col min="12293" max="12293" width="15.140625" style="199" customWidth="1"/>
    <col min="12294" max="12294" width="17.85546875" style="199" customWidth="1"/>
    <col min="12295" max="12295" width="13.5703125" style="199" customWidth="1"/>
    <col min="12296" max="12296" width="13.140625" style="199" customWidth="1"/>
    <col min="12297" max="12545" width="9.140625" style="199"/>
    <col min="12546" max="12546" width="20.140625" style="199" customWidth="1"/>
    <col min="12547" max="12547" width="16.42578125" style="199" customWidth="1"/>
    <col min="12548" max="12548" width="24.42578125" style="199" customWidth="1"/>
    <col min="12549" max="12549" width="15.140625" style="199" customWidth="1"/>
    <col min="12550" max="12550" width="17.85546875" style="199" customWidth="1"/>
    <col min="12551" max="12551" width="13.5703125" style="199" customWidth="1"/>
    <col min="12552" max="12552" width="13.140625" style="199" customWidth="1"/>
    <col min="12553" max="12801" width="9.140625" style="199"/>
    <col min="12802" max="12802" width="20.140625" style="199" customWidth="1"/>
    <col min="12803" max="12803" width="16.42578125" style="199" customWidth="1"/>
    <col min="12804" max="12804" width="24.42578125" style="199" customWidth="1"/>
    <col min="12805" max="12805" width="15.140625" style="199" customWidth="1"/>
    <col min="12806" max="12806" width="17.85546875" style="199" customWidth="1"/>
    <col min="12807" max="12807" width="13.5703125" style="199" customWidth="1"/>
    <col min="12808" max="12808" width="13.140625" style="199" customWidth="1"/>
    <col min="12809" max="13057" width="9.140625" style="199"/>
    <col min="13058" max="13058" width="20.140625" style="199" customWidth="1"/>
    <col min="13059" max="13059" width="16.42578125" style="199" customWidth="1"/>
    <col min="13060" max="13060" width="24.42578125" style="199" customWidth="1"/>
    <col min="13061" max="13061" width="15.140625" style="199" customWidth="1"/>
    <col min="13062" max="13062" width="17.85546875" style="199" customWidth="1"/>
    <col min="13063" max="13063" width="13.5703125" style="199" customWidth="1"/>
    <col min="13064" max="13064" width="13.140625" style="199" customWidth="1"/>
    <col min="13065" max="13313" width="9.140625" style="199"/>
    <col min="13314" max="13314" width="20.140625" style="199" customWidth="1"/>
    <col min="13315" max="13315" width="16.42578125" style="199" customWidth="1"/>
    <col min="13316" max="13316" width="24.42578125" style="199" customWidth="1"/>
    <col min="13317" max="13317" width="15.140625" style="199" customWidth="1"/>
    <col min="13318" max="13318" width="17.85546875" style="199" customWidth="1"/>
    <col min="13319" max="13319" width="13.5703125" style="199" customWidth="1"/>
    <col min="13320" max="13320" width="13.140625" style="199" customWidth="1"/>
    <col min="13321" max="13569" width="9.140625" style="199"/>
    <col min="13570" max="13570" width="20.140625" style="199" customWidth="1"/>
    <col min="13571" max="13571" width="16.42578125" style="199" customWidth="1"/>
    <col min="13572" max="13572" width="24.42578125" style="199" customWidth="1"/>
    <col min="13573" max="13573" width="15.140625" style="199" customWidth="1"/>
    <col min="13574" max="13574" width="17.85546875" style="199" customWidth="1"/>
    <col min="13575" max="13575" width="13.5703125" style="199" customWidth="1"/>
    <col min="13576" max="13576" width="13.140625" style="199" customWidth="1"/>
    <col min="13577" max="13825" width="9.140625" style="199"/>
    <col min="13826" max="13826" width="20.140625" style="199" customWidth="1"/>
    <col min="13827" max="13827" width="16.42578125" style="199" customWidth="1"/>
    <col min="13828" max="13828" width="24.42578125" style="199" customWidth="1"/>
    <col min="13829" max="13829" width="15.140625" style="199" customWidth="1"/>
    <col min="13830" max="13830" width="17.85546875" style="199" customWidth="1"/>
    <col min="13831" max="13831" width="13.5703125" style="199" customWidth="1"/>
    <col min="13832" max="13832" width="13.140625" style="199" customWidth="1"/>
    <col min="13833" max="14081" width="9.140625" style="199"/>
    <col min="14082" max="14082" width="20.140625" style="199" customWidth="1"/>
    <col min="14083" max="14083" width="16.42578125" style="199" customWidth="1"/>
    <col min="14084" max="14084" width="24.42578125" style="199" customWidth="1"/>
    <col min="14085" max="14085" width="15.140625" style="199" customWidth="1"/>
    <col min="14086" max="14086" width="17.85546875" style="199" customWidth="1"/>
    <col min="14087" max="14087" width="13.5703125" style="199" customWidth="1"/>
    <col min="14088" max="14088" width="13.140625" style="199" customWidth="1"/>
    <col min="14089" max="14337" width="9.140625" style="199"/>
    <col min="14338" max="14338" width="20.140625" style="199" customWidth="1"/>
    <col min="14339" max="14339" width="16.42578125" style="199" customWidth="1"/>
    <col min="14340" max="14340" width="24.42578125" style="199" customWidth="1"/>
    <col min="14341" max="14341" width="15.140625" style="199" customWidth="1"/>
    <col min="14342" max="14342" width="17.85546875" style="199" customWidth="1"/>
    <col min="14343" max="14343" width="13.5703125" style="199" customWidth="1"/>
    <col min="14344" max="14344" width="13.140625" style="199" customWidth="1"/>
    <col min="14345" max="14593" width="9.140625" style="199"/>
    <col min="14594" max="14594" width="20.140625" style="199" customWidth="1"/>
    <col min="14595" max="14595" width="16.42578125" style="199" customWidth="1"/>
    <col min="14596" max="14596" width="24.42578125" style="199" customWidth="1"/>
    <col min="14597" max="14597" width="15.140625" style="199" customWidth="1"/>
    <col min="14598" max="14598" width="17.85546875" style="199" customWidth="1"/>
    <col min="14599" max="14599" width="13.5703125" style="199" customWidth="1"/>
    <col min="14600" max="14600" width="13.140625" style="199" customWidth="1"/>
    <col min="14601" max="14849" width="9.140625" style="199"/>
    <col min="14850" max="14850" width="20.140625" style="199" customWidth="1"/>
    <col min="14851" max="14851" width="16.42578125" style="199" customWidth="1"/>
    <col min="14852" max="14852" width="24.42578125" style="199" customWidth="1"/>
    <col min="14853" max="14853" width="15.140625" style="199" customWidth="1"/>
    <col min="14854" max="14854" width="17.85546875" style="199" customWidth="1"/>
    <col min="14855" max="14855" width="13.5703125" style="199" customWidth="1"/>
    <col min="14856" max="14856" width="13.140625" style="199" customWidth="1"/>
    <col min="14857" max="15105" width="9.140625" style="199"/>
    <col min="15106" max="15106" width="20.140625" style="199" customWidth="1"/>
    <col min="15107" max="15107" width="16.42578125" style="199" customWidth="1"/>
    <col min="15108" max="15108" width="24.42578125" style="199" customWidth="1"/>
    <col min="15109" max="15109" width="15.140625" style="199" customWidth="1"/>
    <col min="15110" max="15110" width="17.85546875" style="199" customWidth="1"/>
    <col min="15111" max="15111" width="13.5703125" style="199" customWidth="1"/>
    <col min="15112" max="15112" width="13.140625" style="199" customWidth="1"/>
    <col min="15113" max="15361" width="9.140625" style="199"/>
    <col min="15362" max="15362" width="20.140625" style="199" customWidth="1"/>
    <col min="15363" max="15363" width="16.42578125" style="199" customWidth="1"/>
    <col min="15364" max="15364" width="24.42578125" style="199" customWidth="1"/>
    <col min="15365" max="15365" width="15.140625" style="199" customWidth="1"/>
    <col min="15366" max="15366" width="17.85546875" style="199" customWidth="1"/>
    <col min="15367" max="15367" width="13.5703125" style="199" customWidth="1"/>
    <col min="15368" max="15368" width="13.140625" style="199" customWidth="1"/>
    <col min="15369" max="15617" width="9.140625" style="199"/>
    <col min="15618" max="15618" width="20.140625" style="199" customWidth="1"/>
    <col min="15619" max="15619" width="16.42578125" style="199" customWidth="1"/>
    <col min="15620" max="15620" width="24.42578125" style="199" customWidth="1"/>
    <col min="15621" max="15621" width="15.140625" style="199" customWidth="1"/>
    <col min="15622" max="15622" width="17.85546875" style="199" customWidth="1"/>
    <col min="15623" max="15623" width="13.5703125" style="199" customWidth="1"/>
    <col min="15624" max="15624" width="13.140625" style="199" customWidth="1"/>
    <col min="15625" max="15873" width="9.140625" style="199"/>
    <col min="15874" max="15874" width="20.140625" style="199" customWidth="1"/>
    <col min="15875" max="15875" width="16.42578125" style="199" customWidth="1"/>
    <col min="15876" max="15876" width="24.42578125" style="199" customWidth="1"/>
    <col min="15877" max="15877" width="15.140625" style="199" customWidth="1"/>
    <col min="15878" max="15878" width="17.85546875" style="199" customWidth="1"/>
    <col min="15879" max="15879" width="13.5703125" style="199" customWidth="1"/>
    <col min="15880" max="15880" width="13.140625" style="199" customWidth="1"/>
    <col min="15881" max="16129" width="9.140625" style="199"/>
    <col min="16130" max="16130" width="20.140625" style="199" customWidth="1"/>
    <col min="16131" max="16131" width="16.42578125" style="199" customWidth="1"/>
    <col min="16132" max="16132" width="24.42578125" style="199" customWidth="1"/>
    <col min="16133" max="16133" width="15.140625" style="199" customWidth="1"/>
    <col min="16134" max="16134" width="17.85546875" style="199" customWidth="1"/>
    <col min="16135" max="16135" width="13.5703125" style="199" customWidth="1"/>
    <col min="16136" max="16136" width="13.140625" style="199" customWidth="1"/>
    <col min="16137" max="16384" width="9.140625" style="199"/>
  </cols>
  <sheetData>
    <row r="1" spans="1:8" x14ac:dyDescent="0.25">
      <c r="A1" s="471" t="s">
        <v>805</v>
      </c>
      <c r="B1" s="471"/>
      <c r="C1" s="471"/>
      <c r="D1" s="471"/>
      <c r="E1" s="471"/>
      <c r="F1" s="471"/>
      <c r="G1" s="471"/>
      <c r="H1" s="471"/>
    </row>
    <row r="3" spans="1:8" x14ac:dyDescent="0.25">
      <c r="A3" s="472" t="s">
        <v>806</v>
      </c>
      <c r="B3" s="472"/>
      <c r="C3" s="472"/>
      <c r="D3" s="472"/>
      <c r="E3" s="472"/>
      <c r="F3" s="472"/>
      <c r="G3" s="472"/>
      <c r="H3" s="472"/>
    </row>
    <row r="4" spans="1:8" ht="92.25" customHeight="1" x14ac:dyDescent="0.25">
      <c r="A4" s="205" t="s">
        <v>807</v>
      </c>
      <c r="B4" s="205" t="s">
        <v>561</v>
      </c>
      <c r="C4" s="205" t="s">
        <v>808</v>
      </c>
      <c r="D4" s="205" t="s">
        <v>809</v>
      </c>
      <c r="E4" s="205" t="s">
        <v>810</v>
      </c>
      <c r="F4" s="205" t="s">
        <v>811</v>
      </c>
      <c r="G4" s="205" t="s">
        <v>812</v>
      </c>
      <c r="H4" s="205" t="s">
        <v>813</v>
      </c>
    </row>
    <row r="6" spans="1:8" x14ac:dyDescent="0.25">
      <c r="A6" s="199" t="s">
        <v>814</v>
      </c>
    </row>
    <row r="8" spans="1:8" s="208" customFormat="1" ht="75" x14ac:dyDescent="0.25">
      <c r="A8" s="211" t="s">
        <v>567</v>
      </c>
      <c r="B8" s="211" t="s">
        <v>569</v>
      </c>
      <c r="C8" s="211" t="s">
        <v>815</v>
      </c>
      <c r="D8" s="211" t="s">
        <v>816</v>
      </c>
      <c r="E8" s="211" t="s">
        <v>817</v>
      </c>
      <c r="F8" s="211" t="s">
        <v>818</v>
      </c>
      <c r="G8" s="209" t="s">
        <v>819</v>
      </c>
      <c r="H8" s="209" t="s">
        <v>415</v>
      </c>
    </row>
    <row r="9" spans="1:8" ht="105" x14ac:dyDescent="0.25">
      <c r="A9" s="211" t="s">
        <v>575</v>
      </c>
      <c r="B9" s="211" t="s">
        <v>577</v>
      </c>
      <c r="C9" s="212" t="s">
        <v>820</v>
      </c>
      <c r="D9" s="211" t="s">
        <v>821</v>
      </c>
      <c r="E9" s="211" t="s">
        <v>822</v>
      </c>
      <c r="F9" s="211" t="s">
        <v>823</v>
      </c>
      <c r="G9" s="209" t="s">
        <v>819</v>
      </c>
      <c r="H9" s="209" t="s">
        <v>415</v>
      </c>
    </row>
    <row r="10" spans="1:8" ht="120" x14ac:dyDescent="0.25">
      <c r="A10" s="213" t="s">
        <v>581</v>
      </c>
      <c r="B10" s="211" t="s">
        <v>583</v>
      </c>
      <c r="C10" s="212" t="s">
        <v>824</v>
      </c>
      <c r="D10" s="211" t="s">
        <v>825</v>
      </c>
      <c r="E10" s="211" t="s">
        <v>817</v>
      </c>
      <c r="F10" s="211" t="s">
        <v>818</v>
      </c>
      <c r="G10" s="209" t="s">
        <v>819</v>
      </c>
      <c r="H10" s="209" t="s">
        <v>415</v>
      </c>
    </row>
    <row r="11" spans="1:8" ht="75" x14ac:dyDescent="0.25">
      <c r="A11" s="211" t="s">
        <v>590</v>
      </c>
      <c r="B11" s="211" t="s">
        <v>591</v>
      </c>
      <c r="C11" s="211" t="s">
        <v>820</v>
      </c>
      <c r="D11" s="211" t="s">
        <v>826</v>
      </c>
      <c r="E11" s="211" t="s">
        <v>817</v>
      </c>
      <c r="F11" s="211" t="s">
        <v>818</v>
      </c>
      <c r="G11" s="211" t="s">
        <v>819</v>
      </c>
      <c r="H11" s="209" t="s">
        <v>415</v>
      </c>
    </row>
    <row r="12" spans="1:8" x14ac:dyDescent="0.25">
      <c r="A12" s="214"/>
      <c r="B12" s="214"/>
      <c r="C12" s="214"/>
      <c r="D12" s="214"/>
      <c r="E12" s="214"/>
      <c r="F12" s="214"/>
      <c r="G12" s="214"/>
      <c r="H12" s="215"/>
    </row>
    <row r="13" spans="1:8" ht="24" customHeight="1" x14ac:dyDescent="0.25">
      <c r="A13" s="473" t="s">
        <v>827</v>
      </c>
      <c r="B13" s="473"/>
      <c r="C13" s="473"/>
      <c r="D13" s="473"/>
      <c r="E13" s="473"/>
      <c r="F13" s="473"/>
      <c r="G13" s="473"/>
      <c r="H13" s="473"/>
    </row>
    <row r="14" spans="1:8" x14ac:dyDescent="0.25">
      <c r="A14" s="214"/>
      <c r="B14" s="214"/>
      <c r="C14" s="214"/>
      <c r="D14" s="214"/>
      <c r="E14" s="214"/>
      <c r="F14" s="214"/>
      <c r="G14" s="214"/>
      <c r="H14" s="215"/>
    </row>
    <row r="15" spans="1:8" ht="60" x14ac:dyDescent="0.25">
      <c r="A15" s="211" t="s">
        <v>596</v>
      </c>
      <c r="B15" s="211" t="s">
        <v>597</v>
      </c>
      <c r="C15" s="211" t="s">
        <v>828</v>
      </c>
      <c r="D15" s="212"/>
      <c r="E15" s="211" t="s">
        <v>829</v>
      </c>
      <c r="F15" s="216" t="s">
        <v>830</v>
      </c>
      <c r="G15" s="211" t="s">
        <v>819</v>
      </c>
      <c r="H15" s="209" t="s">
        <v>415</v>
      </c>
    </row>
    <row r="16" spans="1:8" ht="135" x14ac:dyDescent="0.25">
      <c r="A16" s="211" t="s">
        <v>603</v>
      </c>
      <c r="B16" s="211" t="s">
        <v>604</v>
      </c>
      <c r="C16" s="212" t="s">
        <v>831</v>
      </c>
      <c r="D16" s="211" t="s">
        <v>832</v>
      </c>
      <c r="E16" s="211" t="s">
        <v>833</v>
      </c>
      <c r="F16" s="211"/>
      <c r="G16" s="211" t="s">
        <v>819</v>
      </c>
      <c r="H16" s="209" t="s">
        <v>415</v>
      </c>
    </row>
    <row r="17" spans="1:8" ht="75" x14ac:dyDescent="0.25">
      <c r="A17" s="211" t="s">
        <v>610</v>
      </c>
      <c r="B17" s="211" t="s">
        <v>611</v>
      </c>
      <c r="C17" s="212" t="s">
        <v>815</v>
      </c>
      <c r="D17" s="212" t="s">
        <v>834</v>
      </c>
      <c r="E17" s="211" t="s">
        <v>833</v>
      </c>
      <c r="F17" s="211"/>
      <c r="G17" s="211" t="s">
        <v>819</v>
      </c>
      <c r="H17" s="209" t="s">
        <v>415</v>
      </c>
    </row>
    <row r="18" spans="1:8" x14ac:dyDescent="0.25">
      <c r="A18" s="214"/>
      <c r="B18" s="214"/>
      <c r="C18" s="217"/>
      <c r="D18" s="217"/>
      <c r="E18" s="217"/>
      <c r="F18" s="214"/>
      <c r="G18" s="214"/>
      <c r="H18" s="215"/>
    </row>
    <row r="19" spans="1:8" ht="15" customHeight="1" x14ac:dyDescent="0.25">
      <c r="A19" s="473" t="s">
        <v>835</v>
      </c>
      <c r="B19" s="473"/>
      <c r="C19" s="473"/>
      <c r="D19" s="473"/>
      <c r="E19" s="473"/>
      <c r="F19" s="473"/>
      <c r="G19" s="473"/>
      <c r="H19" s="473"/>
    </row>
    <row r="20" spans="1:8" x14ac:dyDescent="0.25">
      <c r="A20" s="214"/>
      <c r="B20" s="214"/>
      <c r="C20" s="217"/>
      <c r="D20" s="217"/>
      <c r="E20" s="217"/>
      <c r="F20" s="214"/>
      <c r="G20" s="214"/>
      <c r="H20" s="215"/>
    </row>
    <row r="21" spans="1:8" ht="135" x14ac:dyDescent="0.25">
      <c r="A21" s="211" t="s">
        <v>614</v>
      </c>
      <c r="B21" s="211" t="s">
        <v>615</v>
      </c>
      <c r="C21" s="212" t="s">
        <v>831</v>
      </c>
      <c r="D21" s="211" t="s">
        <v>836</v>
      </c>
      <c r="E21" s="211" t="s">
        <v>833</v>
      </c>
      <c r="F21" s="212"/>
      <c r="G21" s="211" t="s">
        <v>819</v>
      </c>
      <c r="H21" s="209" t="s">
        <v>415</v>
      </c>
    </row>
    <row r="22" spans="1:8" ht="135" x14ac:dyDescent="0.25">
      <c r="A22" s="211" t="s">
        <v>622</v>
      </c>
      <c r="B22" s="211" t="s">
        <v>623</v>
      </c>
      <c r="C22" s="212" t="s">
        <v>831</v>
      </c>
      <c r="D22" s="211" t="s">
        <v>837</v>
      </c>
      <c r="E22" s="211" t="s">
        <v>833</v>
      </c>
      <c r="F22" s="212"/>
      <c r="G22" s="211" t="s">
        <v>819</v>
      </c>
      <c r="H22" s="209" t="s">
        <v>415</v>
      </c>
    </row>
    <row r="23" spans="1:8" ht="75" x14ac:dyDescent="0.25">
      <c r="A23" s="211" t="s">
        <v>629</v>
      </c>
      <c r="B23" s="211" t="s">
        <v>630</v>
      </c>
      <c r="C23" s="212" t="s">
        <v>815</v>
      </c>
      <c r="D23" s="211" t="s">
        <v>838</v>
      </c>
      <c r="E23" s="211" t="s">
        <v>833</v>
      </c>
      <c r="F23" s="212"/>
      <c r="G23" s="211" t="s">
        <v>819</v>
      </c>
      <c r="H23" s="209" t="s">
        <v>415</v>
      </c>
    </row>
    <row r="25" spans="1:8" x14ac:dyDescent="0.25">
      <c r="A25" s="474" t="s">
        <v>839</v>
      </c>
      <c r="B25" s="474"/>
      <c r="C25" s="474"/>
      <c r="D25" s="474"/>
      <c r="E25" s="474"/>
      <c r="F25" s="474"/>
      <c r="G25" s="474"/>
      <c r="H25" s="474"/>
    </row>
    <row r="26" spans="1:8" ht="31.5" customHeight="1" x14ac:dyDescent="0.25">
      <c r="A26" s="470" t="s">
        <v>840</v>
      </c>
      <c r="B26" s="470"/>
      <c r="C26" s="470"/>
      <c r="D26" s="470"/>
      <c r="E26" s="470"/>
      <c r="F26" s="470"/>
      <c r="G26" s="470"/>
      <c r="H26" s="470"/>
    </row>
  </sheetData>
  <mergeCells count="6">
    <mergeCell ref="A26:H26"/>
    <mergeCell ref="A1:H1"/>
    <mergeCell ref="A3:H3"/>
    <mergeCell ref="A13:H13"/>
    <mergeCell ref="A19:H19"/>
    <mergeCell ref="A25:H25"/>
  </mergeCells>
  <hyperlinks>
    <hyperlink ref="F15" r:id="rId1"/>
  </hyperlinks>
  <pageMargins left="0.7" right="0.7" top="0.75" bottom="0.75" header="0.3" footer="0.3"/>
  <pageSetup paperSize="9" scale="56" fitToWidth="0" orientation="portrait"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apas21">
    <pageSetUpPr fitToPage="1"/>
  </sheetPr>
  <dimension ref="A1:J13"/>
  <sheetViews>
    <sheetView workbookViewId="0">
      <selection activeCell="R7" sqref="R7"/>
    </sheetView>
  </sheetViews>
  <sheetFormatPr defaultRowHeight="15" x14ac:dyDescent="0.25"/>
  <cols>
    <col min="1" max="1" width="13.28515625" style="199" customWidth="1"/>
    <col min="2" max="2" width="13" style="199" customWidth="1"/>
    <col min="3" max="3" width="9.140625" style="199"/>
    <col min="4" max="4" width="10.5703125" style="199" customWidth="1"/>
    <col min="5" max="5" width="11.42578125" style="199" customWidth="1"/>
    <col min="6" max="6" width="9.140625" style="199"/>
    <col min="7" max="7" width="11" style="199" customWidth="1"/>
    <col min="8" max="8" width="11.140625" style="199" customWidth="1"/>
    <col min="9" max="9" width="9.140625" style="199"/>
    <col min="10" max="10" width="11.28515625" style="199" customWidth="1"/>
    <col min="11" max="256" width="9.140625" style="199"/>
    <col min="257" max="257" width="13.28515625" style="199" customWidth="1"/>
    <col min="258" max="258" width="13" style="199" customWidth="1"/>
    <col min="259" max="259" width="9.140625" style="199"/>
    <col min="260" max="260" width="10.5703125" style="199" customWidth="1"/>
    <col min="261" max="261" width="11.42578125" style="199" customWidth="1"/>
    <col min="262" max="262" width="9.140625" style="199"/>
    <col min="263" max="263" width="11" style="199" customWidth="1"/>
    <col min="264" max="264" width="11.140625" style="199" customWidth="1"/>
    <col min="265" max="265" width="9.140625" style="199"/>
    <col min="266" max="266" width="11.28515625" style="199" customWidth="1"/>
    <col min="267" max="512" width="9.140625" style="199"/>
    <col min="513" max="513" width="13.28515625" style="199" customWidth="1"/>
    <col min="514" max="514" width="13" style="199" customWidth="1"/>
    <col min="515" max="515" width="9.140625" style="199"/>
    <col min="516" max="516" width="10.5703125" style="199" customWidth="1"/>
    <col min="517" max="517" width="11.42578125" style="199" customWidth="1"/>
    <col min="518" max="518" width="9.140625" style="199"/>
    <col min="519" max="519" width="11" style="199" customWidth="1"/>
    <col min="520" max="520" width="11.140625" style="199" customWidth="1"/>
    <col min="521" max="521" width="9.140625" style="199"/>
    <col min="522" max="522" width="11.28515625" style="199" customWidth="1"/>
    <col min="523" max="768" width="9.140625" style="199"/>
    <col min="769" max="769" width="13.28515625" style="199" customWidth="1"/>
    <col min="770" max="770" width="13" style="199" customWidth="1"/>
    <col min="771" max="771" width="9.140625" style="199"/>
    <col min="772" max="772" width="10.5703125" style="199" customWidth="1"/>
    <col min="773" max="773" width="11.42578125" style="199" customWidth="1"/>
    <col min="774" max="774" width="9.140625" style="199"/>
    <col min="775" max="775" width="11" style="199" customWidth="1"/>
    <col min="776" max="776" width="11.140625" style="199" customWidth="1"/>
    <col min="777" max="777" width="9.140625" style="199"/>
    <col min="778" max="778" width="11.28515625" style="199" customWidth="1"/>
    <col min="779" max="1024" width="9.140625" style="199"/>
    <col min="1025" max="1025" width="13.28515625" style="199" customWidth="1"/>
    <col min="1026" max="1026" width="13" style="199" customWidth="1"/>
    <col min="1027" max="1027" width="9.140625" style="199"/>
    <col min="1028" max="1028" width="10.5703125" style="199" customWidth="1"/>
    <col min="1029" max="1029" width="11.42578125" style="199" customWidth="1"/>
    <col min="1030" max="1030" width="9.140625" style="199"/>
    <col min="1031" max="1031" width="11" style="199" customWidth="1"/>
    <col min="1032" max="1032" width="11.140625" style="199" customWidth="1"/>
    <col min="1033" max="1033" width="9.140625" style="199"/>
    <col min="1034" max="1034" width="11.28515625" style="199" customWidth="1"/>
    <col min="1035" max="1280" width="9.140625" style="199"/>
    <col min="1281" max="1281" width="13.28515625" style="199" customWidth="1"/>
    <col min="1282" max="1282" width="13" style="199" customWidth="1"/>
    <col min="1283" max="1283" width="9.140625" style="199"/>
    <col min="1284" max="1284" width="10.5703125" style="199" customWidth="1"/>
    <col min="1285" max="1285" width="11.42578125" style="199" customWidth="1"/>
    <col min="1286" max="1286" width="9.140625" style="199"/>
    <col min="1287" max="1287" width="11" style="199" customWidth="1"/>
    <col min="1288" max="1288" width="11.140625" style="199" customWidth="1"/>
    <col min="1289" max="1289" width="9.140625" style="199"/>
    <col min="1290" max="1290" width="11.28515625" style="199" customWidth="1"/>
    <col min="1291" max="1536" width="9.140625" style="199"/>
    <col min="1537" max="1537" width="13.28515625" style="199" customWidth="1"/>
    <col min="1538" max="1538" width="13" style="199" customWidth="1"/>
    <col min="1539" max="1539" width="9.140625" style="199"/>
    <col min="1540" max="1540" width="10.5703125" style="199" customWidth="1"/>
    <col min="1541" max="1541" width="11.42578125" style="199" customWidth="1"/>
    <col min="1542" max="1542" width="9.140625" style="199"/>
    <col min="1543" max="1543" width="11" style="199" customWidth="1"/>
    <col min="1544" max="1544" width="11.140625" style="199" customWidth="1"/>
    <col min="1545" max="1545" width="9.140625" style="199"/>
    <col min="1546" max="1546" width="11.28515625" style="199" customWidth="1"/>
    <col min="1547" max="1792" width="9.140625" style="199"/>
    <col min="1793" max="1793" width="13.28515625" style="199" customWidth="1"/>
    <col min="1794" max="1794" width="13" style="199" customWidth="1"/>
    <col min="1795" max="1795" width="9.140625" style="199"/>
    <col min="1796" max="1796" width="10.5703125" style="199" customWidth="1"/>
    <col min="1797" max="1797" width="11.42578125" style="199" customWidth="1"/>
    <col min="1798" max="1798" width="9.140625" style="199"/>
    <col min="1799" max="1799" width="11" style="199" customWidth="1"/>
    <col min="1800" max="1800" width="11.140625" style="199" customWidth="1"/>
    <col min="1801" max="1801" width="9.140625" style="199"/>
    <col min="1802" max="1802" width="11.28515625" style="199" customWidth="1"/>
    <col min="1803" max="2048" width="9.140625" style="199"/>
    <col min="2049" max="2049" width="13.28515625" style="199" customWidth="1"/>
    <col min="2050" max="2050" width="13" style="199" customWidth="1"/>
    <col min="2051" max="2051" width="9.140625" style="199"/>
    <col min="2052" max="2052" width="10.5703125" style="199" customWidth="1"/>
    <col min="2053" max="2053" width="11.42578125" style="199" customWidth="1"/>
    <col min="2054" max="2054" width="9.140625" style="199"/>
    <col min="2055" max="2055" width="11" style="199" customWidth="1"/>
    <col min="2056" max="2056" width="11.140625" style="199" customWidth="1"/>
    <col min="2057" max="2057" width="9.140625" style="199"/>
    <col min="2058" max="2058" width="11.28515625" style="199" customWidth="1"/>
    <col min="2059" max="2304" width="9.140625" style="199"/>
    <col min="2305" max="2305" width="13.28515625" style="199" customWidth="1"/>
    <col min="2306" max="2306" width="13" style="199" customWidth="1"/>
    <col min="2307" max="2307" width="9.140625" style="199"/>
    <col min="2308" max="2308" width="10.5703125" style="199" customWidth="1"/>
    <col min="2309" max="2309" width="11.42578125" style="199" customWidth="1"/>
    <col min="2310" max="2310" width="9.140625" style="199"/>
    <col min="2311" max="2311" width="11" style="199" customWidth="1"/>
    <col min="2312" max="2312" width="11.140625" style="199" customWidth="1"/>
    <col min="2313" max="2313" width="9.140625" style="199"/>
    <col min="2314" max="2314" width="11.28515625" style="199" customWidth="1"/>
    <col min="2315" max="2560" width="9.140625" style="199"/>
    <col min="2561" max="2561" width="13.28515625" style="199" customWidth="1"/>
    <col min="2562" max="2562" width="13" style="199" customWidth="1"/>
    <col min="2563" max="2563" width="9.140625" style="199"/>
    <col min="2564" max="2564" width="10.5703125" style="199" customWidth="1"/>
    <col min="2565" max="2565" width="11.42578125" style="199" customWidth="1"/>
    <col min="2566" max="2566" width="9.140625" style="199"/>
    <col min="2567" max="2567" width="11" style="199" customWidth="1"/>
    <col min="2568" max="2568" width="11.140625" style="199" customWidth="1"/>
    <col min="2569" max="2569" width="9.140625" style="199"/>
    <col min="2570" max="2570" width="11.28515625" style="199" customWidth="1"/>
    <col min="2571" max="2816" width="9.140625" style="199"/>
    <col min="2817" max="2817" width="13.28515625" style="199" customWidth="1"/>
    <col min="2818" max="2818" width="13" style="199" customWidth="1"/>
    <col min="2819" max="2819" width="9.140625" style="199"/>
    <col min="2820" max="2820" width="10.5703125" style="199" customWidth="1"/>
    <col min="2821" max="2821" width="11.42578125" style="199" customWidth="1"/>
    <col min="2822" max="2822" width="9.140625" style="199"/>
    <col min="2823" max="2823" width="11" style="199" customWidth="1"/>
    <col min="2824" max="2824" width="11.140625" style="199" customWidth="1"/>
    <col min="2825" max="2825" width="9.140625" style="199"/>
    <col min="2826" max="2826" width="11.28515625" style="199" customWidth="1"/>
    <col min="2827" max="3072" width="9.140625" style="199"/>
    <col min="3073" max="3073" width="13.28515625" style="199" customWidth="1"/>
    <col min="3074" max="3074" width="13" style="199" customWidth="1"/>
    <col min="3075" max="3075" width="9.140625" style="199"/>
    <col min="3076" max="3076" width="10.5703125" style="199" customWidth="1"/>
    <col min="3077" max="3077" width="11.42578125" style="199" customWidth="1"/>
    <col min="3078" max="3078" width="9.140625" style="199"/>
    <col min="3079" max="3079" width="11" style="199" customWidth="1"/>
    <col min="3080" max="3080" width="11.140625" style="199" customWidth="1"/>
    <col min="3081" max="3081" width="9.140625" style="199"/>
    <col min="3082" max="3082" width="11.28515625" style="199" customWidth="1"/>
    <col min="3083" max="3328" width="9.140625" style="199"/>
    <col min="3329" max="3329" width="13.28515625" style="199" customWidth="1"/>
    <col min="3330" max="3330" width="13" style="199" customWidth="1"/>
    <col min="3331" max="3331" width="9.140625" style="199"/>
    <col min="3332" max="3332" width="10.5703125" style="199" customWidth="1"/>
    <col min="3333" max="3333" width="11.42578125" style="199" customWidth="1"/>
    <col min="3334" max="3334" width="9.140625" style="199"/>
    <col min="3335" max="3335" width="11" style="199" customWidth="1"/>
    <col min="3336" max="3336" width="11.140625" style="199" customWidth="1"/>
    <col min="3337" max="3337" width="9.140625" style="199"/>
    <col min="3338" max="3338" width="11.28515625" style="199" customWidth="1"/>
    <col min="3339" max="3584" width="9.140625" style="199"/>
    <col min="3585" max="3585" width="13.28515625" style="199" customWidth="1"/>
    <col min="3586" max="3586" width="13" style="199" customWidth="1"/>
    <col min="3587" max="3587" width="9.140625" style="199"/>
    <col min="3588" max="3588" width="10.5703125" style="199" customWidth="1"/>
    <col min="3589" max="3589" width="11.42578125" style="199" customWidth="1"/>
    <col min="3590" max="3590" width="9.140625" style="199"/>
    <col min="3591" max="3591" width="11" style="199" customWidth="1"/>
    <col min="3592" max="3592" width="11.140625" style="199" customWidth="1"/>
    <col min="3593" max="3593" width="9.140625" style="199"/>
    <col min="3594" max="3594" width="11.28515625" style="199" customWidth="1"/>
    <col min="3595" max="3840" width="9.140625" style="199"/>
    <col min="3841" max="3841" width="13.28515625" style="199" customWidth="1"/>
    <col min="3842" max="3842" width="13" style="199" customWidth="1"/>
    <col min="3843" max="3843" width="9.140625" style="199"/>
    <col min="3844" max="3844" width="10.5703125" style="199" customWidth="1"/>
    <col min="3845" max="3845" width="11.42578125" style="199" customWidth="1"/>
    <col min="3846" max="3846" width="9.140625" style="199"/>
    <col min="3847" max="3847" width="11" style="199" customWidth="1"/>
    <col min="3848" max="3848" width="11.140625" style="199" customWidth="1"/>
    <col min="3849" max="3849" width="9.140625" style="199"/>
    <col min="3850" max="3850" width="11.28515625" style="199" customWidth="1"/>
    <col min="3851" max="4096" width="9.140625" style="199"/>
    <col min="4097" max="4097" width="13.28515625" style="199" customWidth="1"/>
    <col min="4098" max="4098" width="13" style="199" customWidth="1"/>
    <col min="4099" max="4099" width="9.140625" style="199"/>
    <col min="4100" max="4100" width="10.5703125" style="199" customWidth="1"/>
    <col min="4101" max="4101" width="11.42578125" style="199" customWidth="1"/>
    <col min="4102" max="4102" width="9.140625" style="199"/>
    <col min="4103" max="4103" width="11" style="199" customWidth="1"/>
    <col min="4104" max="4104" width="11.140625" style="199" customWidth="1"/>
    <col min="4105" max="4105" width="9.140625" style="199"/>
    <col min="4106" max="4106" width="11.28515625" style="199" customWidth="1"/>
    <col min="4107" max="4352" width="9.140625" style="199"/>
    <col min="4353" max="4353" width="13.28515625" style="199" customWidth="1"/>
    <col min="4354" max="4354" width="13" style="199" customWidth="1"/>
    <col min="4355" max="4355" width="9.140625" style="199"/>
    <col min="4356" max="4356" width="10.5703125" style="199" customWidth="1"/>
    <col min="4357" max="4357" width="11.42578125" style="199" customWidth="1"/>
    <col min="4358" max="4358" width="9.140625" style="199"/>
    <col min="4359" max="4359" width="11" style="199" customWidth="1"/>
    <col min="4360" max="4360" width="11.140625" style="199" customWidth="1"/>
    <col min="4361" max="4361" width="9.140625" style="199"/>
    <col min="4362" max="4362" width="11.28515625" style="199" customWidth="1"/>
    <col min="4363" max="4608" width="9.140625" style="199"/>
    <col min="4609" max="4609" width="13.28515625" style="199" customWidth="1"/>
    <col min="4610" max="4610" width="13" style="199" customWidth="1"/>
    <col min="4611" max="4611" width="9.140625" style="199"/>
    <col min="4612" max="4612" width="10.5703125" style="199" customWidth="1"/>
    <col min="4613" max="4613" width="11.42578125" style="199" customWidth="1"/>
    <col min="4614" max="4614" width="9.140625" style="199"/>
    <col min="4615" max="4615" width="11" style="199" customWidth="1"/>
    <col min="4616" max="4616" width="11.140625" style="199" customWidth="1"/>
    <col min="4617" max="4617" width="9.140625" style="199"/>
    <col min="4618" max="4618" width="11.28515625" style="199" customWidth="1"/>
    <col min="4619" max="4864" width="9.140625" style="199"/>
    <col min="4865" max="4865" width="13.28515625" style="199" customWidth="1"/>
    <col min="4866" max="4866" width="13" style="199" customWidth="1"/>
    <col min="4867" max="4867" width="9.140625" style="199"/>
    <col min="4868" max="4868" width="10.5703125" style="199" customWidth="1"/>
    <col min="4869" max="4869" width="11.42578125" style="199" customWidth="1"/>
    <col min="4870" max="4870" width="9.140625" style="199"/>
    <col min="4871" max="4871" width="11" style="199" customWidth="1"/>
    <col min="4872" max="4872" width="11.140625" style="199" customWidth="1"/>
    <col min="4873" max="4873" width="9.140625" style="199"/>
    <col min="4874" max="4874" width="11.28515625" style="199" customWidth="1"/>
    <col min="4875" max="5120" width="9.140625" style="199"/>
    <col min="5121" max="5121" width="13.28515625" style="199" customWidth="1"/>
    <col min="5122" max="5122" width="13" style="199" customWidth="1"/>
    <col min="5123" max="5123" width="9.140625" style="199"/>
    <col min="5124" max="5124" width="10.5703125" style="199" customWidth="1"/>
    <col min="5125" max="5125" width="11.42578125" style="199" customWidth="1"/>
    <col min="5126" max="5126" width="9.140625" style="199"/>
    <col min="5127" max="5127" width="11" style="199" customWidth="1"/>
    <col min="5128" max="5128" width="11.140625" style="199" customWidth="1"/>
    <col min="5129" max="5129" width="9.140625" style="199"/>
    <col min="5130" max="5130" width="11.28515625" style="199" customWidth="1"/>
    <col min="5131" max="5376" width="9.140625" style="199"/>
    <col min="5377" max="5377" width="13.28515625" style="199" customWidth="1"/>
    <col min="5378" max="5378" width="13" style="199" customWidth="1"/>
    <col min="5379" max="5379" width="9.140625" style="199"/>
    <col min="5380" max="5380" width="10.5703125" style="199" customWidth="1"/>
    <col min="5381" max="5381" width="11.42578125" style="199" customWidth="1"/>
    <col min="5382" max="5382" width="9.140625" style="199"/>
    <col min="5383" max="5383" width="11" style="199" customWidth="1"/>
    <col min="5384" max="5384" width="11.140625" style="199" customWidth="1"/>
    <col min="5385" max="5385" width="9.140625" style="199"/>
    <col min="5386" max="5386" width="11.28515625" style="199" customWidth="1"/>
    <col min="5387" max="5632" width="9.140625" style="199"/>
    <col min="5633" max="5633" width="13.28515625" style="199" customWidth="1"/>
    <col min="5634" max="5634" width="13" style="199" customWidth="1"/>
    <col min="5635" max="5635" width="9.140625" style="199"/>
    <col min="5636" max="5636" width="10.5703125" style="199" customWidth="1"/>
    <col min="5637" max="5637" width="11.42578125" style="199" customWidth="1"/>
    <col min="5638" max="5638" width="9.140625" style="199"/>
    <col min="5639" max="5639" width="11" style="199" customWidth="1"/>
    <col min="5640" max="5640" width="11.140625" style="199" customWidth="1"/>
    <col min="5641" max="5641" width="9.140625" style="199"/>
    <col min="5642" max="5642" width="11.28515625" style="199" customWidth="1"/>
    <col min="5643" max="5888" width="9.140625" style="199"/>
    <col min="5889" max="5889" width="13.28515625" style="199" customWidth="1"/>
    <col min="5890" max="5890" width="13" style="199" customWidth="1"/>
    <col min="5891" max="5891" width="9.140625" style="199"/>
    <col min="5892" max="5892" width="10.5703125" style="199" customWidth="1"/>
    <col min="5893" max="5893" width="11.42578125" style="199" customWidth="1"/>
    <col min="5894" max="5894" width="9.140625" style="199"/>
    <col min="5895" max="5895" width="11" style="199" customWidth="1"/>
    <col min="5896" max="5896" width="11.140625" style="199" customWidth="1"/>
    <col min="5897" max="5897" width="9.140625" style="199"/>
    <col min="5898" max="5898" width="11.28515625" style="199" customWidth="1"/>
    <col min="5899" max="6144" width="9.140625" style="199"/>
    <col min="6145" max="6145" width="13.28515625" style="199" customWidth="1"/>
    <col min="6146" max="6146" width="13" style="199" customWidth="1"/>
    <col min="6147" max="6147" width="9.140625" style="199"/>
    <col min="6148" max="6148" width="10.5703125" style="199" customWidth="1"/>
    <col min="6149" max="6149" width="11.42578125" style="199" customWidth="1"/>
    <col min="6150" max="6150" width="9.140625" style="199"/>
    <col min="6151" max="6151" width="11" style="199" customWidth="1"/>
    <col min="6152" max="6152" width="11.140625" style="199" customWidth="1"/>
    <col min="6153" max="6153" width="9.140625" style="199"/>
    <col min="6154" max="6154" width="11.28515625" style="199" customWidth="1"/>
    <col min="6155" max="6400" width="9.140625" style="199"/>
    <col min="6401" max="6401" width="13.28515625" style="199" customWidth="1"/>
    <col min="6402" max="6402" width="13" style="199" customWidth="1"/>
    <col min="6403" max="6403" width="9.140625" style="199"/>
    <col min="6404" max="6404" width="10.5703125" style="199" customWidth="1"/>
    <col min="6405" max="6405" width="11.42578125" style="199" customWidth="1"/>
    <col min="6406" max="6406" width="9.140625" style="199"/>
    <col min="6407" max="6407" width="11" style="199" customWidth="1"/>
    <col min="6408" max="6408" width="11.140625" style="199" customWidth="1"/>
    <col min="6409" max="6409" width="9.140625" style="199"/>
    <col min="6410" max="6410" width="11.28515625" style="199" customWidth="1"/>
    <col min="6411" max="6656" width="9.140625" style="199"/>
    <col min="6657" max="6657" width="13.28515625" style="199" customWidth="1"/>
    <col min="6658" max="6658" width="13" style="199" customWidth="1"/>
    <col min="6659" max="6659" width="9.140625" style="199"/>
    <col min="6660" max="6660" width="10.5703125" style="199" customWidth="1"/>
    <col min="6661" max="6661" width="11.42578125" style="199" customWidth="1"/>
    <col min="6662" max="6662" width="9.140625" style="199"/>
    <col min="6663" max="6663" width="11" style="199" customWidth="1"/>
    <col min="6664" max="6664" width="11.140625" style="199" customWidth="1"/>
    <col min="6665" max="6665" width="9.140625" style="199"/>
    <col min="6666" max="6666" width="11.28515625" style="199" customWidth="1"/>
    <col min="6667" max="6912" width="9.140625" style="199"/>
    <col min="6913" max="6913" width="13.28515625" style="199" customWidth="1"/>
    <col min="6914" max="6914" width="13" style="199" customWidth="1"/>
    <col min="6915" max="6915" width="9.140625" style="199"/>
    <col min="6916" max="6916" width="10.5703125" style="199" customWidth="1"/>
    <col min="6917" max="6917" width="11.42578125" style="199" customWidth="1"/>
    <col min="6918" max="6918" width="9.140625" style="199"/>
    <col min="6919" max="6919" width="11" style="199" customWidth="1"/>
    <col min="6920" max="6920" width="11.140625" style="199" customWidth="1"/>
    <col min="6921" max="6921" width="9.140625" style="199"/>
    <col min="6922" max="6922" width="11.28515625" style="199" customWidth="1"/>
    <col min="6923" max="7168" width="9.140625" style="199"/>
    <col min="7169" max="7169" width="13.28515625" style="199" customWidth="1"/>
    <col min="7170" max="7170" width="13" style="199" customWidth="1"/>
    <col min="7171" max="7171" width="9.140625" style="199"/>
    <col min="7172" max="7172" width="10.5703125" style="199" customWidth="1"/>
    <col min="7173" max="7173" width="11.42578125" style="199" customWidth="1"/>
    <col min="7174" max="7174" width="9.140625" style="199"/>
    <col min="7175" max="7175" width="11" style="199" customWidth="1"/>
    <col min="7176" max="7176" width="11.140625" style="199" customWidth="1"/>
    <col min="7177" max="7177" width="9.140625" style="199"/>
    <col min="7178" max="7178" width="11.28515625" style="199" customWidth="1"/>
    <col min="7179" max="7424" width="9.140625" style="199"/>
    <col min="7425" max="7425" width="13.28515625" style="199" customWidth="1"/>
    <col min="7426" max="7426" width="13" style="199" customWidth="1"/>
    <col min="7427" max="7427" width="9.140625" style="199"/>
    <col min="7428" max="7428" width="10.5703125" style="199" customWidth="1"/>
    <col min="7429" max="7429" width="11.42578125" style="199" customWidth="1"/>
    <col min="7430" max="7430" width="9.140625" style="199"/>
    <col min="7431" max="7431" width="11" style="199" customWidth="1"/>
    <col min="7432" max="7432" width="11.140625" style="199" customWidth="1"/>
    <col min="7433" max="7433" width="9.140625" style="199"/>
    <col min="7434" max="7434" width="11.28515625" style="199" customWidth="1"/>
    <col min="7435" max="7680" width="9.140625" style="199"/>
    <col min="7681" max="7681" width="13.28515625" style="199" customWidth="1"/>
    <col min="7682" max="7682" width="13" style="199" customWidth="1"/>
    <col min="7683" max="7683" width="9.140625" style="199"/>
    <col min="7684" max="7684" width="10.5703125" style="199" customWidth="1"/>
    <col min="7685" max="7685" width="11.42578125" style="199" customWidth="1"/>
    <col min="7686" max="7686" width="9.140625" style="199"/>
    <col min="7687" max="7687" width="11" style="199" customWidth="1"/>
    <col min="7688" max="7688" width="11.140625" style="199" customWidth="1"/>
    <col min="7689" max="7689" width="9.140625" style="199"/>
    <col min="7690" max="7690" width="11.28515625" style="199" customWidth="1"/>
    <col min="7691" max="7936" width="9.140625" style="199"/>
    <col min="7937" max="7937" width="13.28515625" style="199" customWidth="1"/>
    <col min="7938" max="7938" width="13" style="199" customWidth="1"/>
    <col min="7939" max="7939" width="9.140625" style="199"/>
    <col min="7940" max="7940" width="10.5703125" style="199" customWidth="1"/>
    <col min="7941" max="7941" width="11.42578125" style="199" customWidth="1"/>
    <col min="7942" max="7942" width="9.140625" style="199"/>
    <col min="7943" max="7943" width="11" style="199" customWidth="1"/>
    <col min="7944" max="7944" width="11.140625" style="199" customWidth="1"/>
    <col min="7945" max="7945" width="9.140625" style="199"/>
    <col min="7946" max="7946" width="11.28515625" style="199" customWidth="1"/>
    <col min="7947" max="8192" width="9.140625" style="199"/>
    <col min="8193" max="8193" width="13.28515625" style="199" customWidth="1"/>
    <col min="8194" max="8194" width="13" style="199" customWidth="1"/>
    <col min="8195" max="8195" width="9.140625" style="199"/>
    <col min="8196" max="8196" width="10.5703125" style="199" customWidth="1"/>
    <col min="8197" max="8197" width="11.42578125" style="199" customWidth="1"/>
    <col min="8198" max="8198" width="9.140625" style="199"/>
    <col min="8199" max="8199" width="11" style="199" customWidth="1"/>
    <col min="8200" max="8200" width="11.140625" style="199" customWidth="1"/>
    <col min="8201" max="8201" width="9.140625" style="199"/>
    <col min="8202" max="8202" width="11.28515625" style="199" customWidth="1"/>
    <col min="8203" max="8448" width="9.140625" style="199"/>
    <col min="8449" max="8449" width="13.28515625" style="199" customWidth="1"/>
    <col min="8450" max="8450" width="13" style="199" customWidth="1"/>
    <col min="8451" max="8451" width="9.140625" style="199"/>
    <col min="8452" max="8452" width="10.5703125" style="199" customWidth="1"/>
    <col min="8453" max="8453" width="11.42578125" style="199" customWidth="1"/>
    <col min="8454" max="8454" width="9.140625" style="199"/>
    <col min="8455" max="8455" width="11" style="199" customWidth="1"/>
    <col min="8456" max="8456" width="11.140625" style="199" customWidth="1"/>
    <col min="8457" max="8457" width="9.140625" style="199"/>
    <col min="8458" max="8458" width="11.28515625" style="199" customWidth="1"/>
    <col min="8459" max="8704" width="9.140625" style="199"/>
    <col min="8705" max="8705" width="13.28515625" style="199" customWidth="1"/>
    <col min="8706" max="8706" width="13" style="199" customWidth="1"/>
    <col min="8707" max="8707" width="9.140625" style="199"/>
    <col min="8708" max="8708" width="10.5703125" style="199" customWidth="1"/>
    <col min="8709" max="8709" width="11.42578125" style="199" customWidth="1"/>
    <col min="8710" max="8710" width="9.140625" style="199"/>
    <col min="8711" max="8711" width="11" style="199" customWidth="1"/>
    <col min="8712" max="8712" width="11.140625" style="199" customWidth="1"/>
    <col min="8713" max="8713" width="9.140625" style="199"/>
    <col min="8714" max="8714" width="11.28515625" style="199" customWidth="1"/>
    <col min="8715" max="8960" width="9.140625" style="199"/>
    <col min="8961" max="8961" width="13.28515625" style="199" customWidth="1"/>
    <col min="8962" max="8962" width="13" style="199" customWidth="1"/>
    <col min="8963" max="8963" width="9.140625" style="199"/>
    <col min="8964" max="8964" width="10.5703125" style="199" customWidth="1"/>
    <col min="8965" max="8965" width="11.42578125" style="199" customWidth="1"/>
    <col min="8966" max="8966" width="9.140625" style="199"/>
    <col min="8967" max="8967" width="11" style="199" customWidth="1"/>
    <col min="8968" max="8968" width="11.140625" style="199" customWidth="1"/>
    <col min="8969" max="8969" width="9.140625" style="199"/>
    <col min="8970" max="8970" width="11.28515625" style="199" customWidth="1"/>
    <col min="8971" max="9216" width="9.140625" style="199"/>
    <col min="9217" max="9217" width="13.28515625" style="199" customWidth="1"/>
    <col min="9218" max="9218" width="13" style="199" customWidth="1"/>
    <col min="9219" max="9219" width="9.140625" style="199"/>
    <col min="9220" max="9220" width="10.5703125" style="199" customWidth="1"/>
    <col min="9221" max="9221" width="11.42578125" style="199" customWidth="1"/>
    <col min="9222" max="9222" width="9.140625" style="199"/>
    <col min="9223" max="9223" width="11" style="199" customWidth="1"/>
    <col min="9224" max="9224" width="11.140625" style="199" customWidth="1"/>
    <col min="9225" max="9225" width="9.140625" style="199"/>
    <col min="9226" max="9226" width="11.28515625" style="199" customWidth="1"/>
    <col min="9227" max="9472" width="9.140625" style="199"/>
    <col min="9473" max="9473" width="13.28515625" style="199" customWidth="1"/>
    <col min="9474" max="9474" width="13" style="199" customWidth="1"/>
    <col min="9475" max="9475" width="9.140625" style="199"/>
    <col min="9476" max="9476" width="10.5703125" style="199" customWidth="1"/>
    <col min="9477" max="9477" width="11.42578125" style="199" customWidth="1"/>
    <col min="9478" max="9478" width="9.140625" style="199"/>
    <col min="9479" max="9479" width="11" style="199" customWidth="1"/>
    <col min="9480" max="9480" width="11.140625" style="199" customWidth="1"/>
    <col min="9481" max="9481" width="9.140625" style="199"/>
    <col min="9482" max="9482" width="11.28515625" style="199" customWidth="1"/>
    <col min="9483" max="9728" width="9.140625" style="199"/>
    <col min="9729" max="9729" width="13.28515625" style="199" customWidth="1"/>
    <col min="9730" max="9730" width="13" style="199" customWidth="1"/>
    <col min="9731" max="9731" width="9.140625" style="199"/>
    <col min="9732" max="9732" width="10.5703125" style="199" customWidth="1"/>
    <col min="9733" max="9733" width="11.42578125" style="199" customWidth="1"/>
    <col min="9734" max="9734" width="9.140625" style="199"/>
    <col min="9735" max="9735" width="11" style="199" customWidth="1"/>
    <col min="9736" max="9736" width="11.140625" style="199" customWidth="1"/>
    <col min="9737" max="9737" width="9.140625" style="199"/>
    <col min="9738" max="9738" width="11.28515625" style="199" customWidth="1"/>
    <col min="9739" max="9984" width="9.140625" style="199"/>
    <col min="9985" max="9985" width="13.28515625" style="199" customWidth="1"/>
    <col min="9986" max="9986" width="13" style="199" customWidth="1"/>
    <col min="9987" max="9987" width="9.140625" style="199"/>
    <col min="9988" max="9988" width="10.5703125" style="199" customWidth="1"/>
    <col min="9989" max="9989" width="11.42578125" style="199" customWidth="1"/>
    <col min="9990" max="9990" width="9.140625" style="199"/>
    <col min="9991" max="9991" width="11" style="199" customWidth="1"/>
    <col min="9992" max="9992" width="11.140625" style="199" customWidth="1"/>
    <col min="9993" max="9993" width="9.140625" style="199"/>
    <col min="9994" max="9994" width="11.28515625" style="199" customWidth="1"/>
    <col min="9995" max="10240" width="9.140625" style="199"/>
    <col min="10241" max="10241" width="13.28515625" style="199" customWidth="1"/>
    <col min="10242" max="10242" width="13" style="199" customWidth="1"/>
    <col min="10243" max="10243" width="9.140625" style="199"/>
    <col min="10244" max="10244" width="10.5703125" style="199" customWidth="1"/>
    <col min="10245" max="10245" width="11.42578125" style="199" customWidth="1"/>
    <col min="10246" max="10246" width="9.140625" style="199"/>
    <col min="10247" max="10247" width="11" style="199" customWidth="1"/>
    <col min="10248" max="10248" width="11.140625" style="199" customWidth="1"/>
    <col min="10249" max="10249" width="9.140625" style="199"/>
    <col min="10250" max="10250" width="11.28515625" style="199" customWidth="1"/>
    <col min="10251" max="10496" width="9.140625" style="199"/>
    <col min="10497" max="10497" width="13.28515625" style="199" customWidth="1"/>
    <col min="10498" max="10498" width="13" style="199" customWidth="1"/>
    <col min="10499" max="10499" width="9.140625" style="199"/>
    <col min="10500" max="10500" width="10.5703125" style="199" customWidth="1"/>
    <col min="10501" max="10501" width="11.42578125" style="199" customWidth="1"/>
    <col min="10502" max="10502" width="9.140625" style="199"/>
    <col min="10503" max="10503" width="11" style="199" customWidth="1"/>
    <col min="10504" max="10504" width="11.140625" style="199" customWidth="1"/>
    <col min="10505" max="10505" width="9.140625" style="199"/>
    <col min="10506" max="10506" width="11.28515625" style="199" customWidth="1"/>
    <col min="10507" max="10752" width="9.140625" style="199"/>
    <col min="10753" max="10753" width="13.28515625" style="199" customWidth="1"/>
    <col min="10754" max="10754" width="13" style="199" customWidth="1"/>
    <col min="10755" max="10755" width="9.140625" style="199"/>
    <col min="10756" max="10756" width="10.5703125" style="199" customWidth="1"/>
    <col min="10757" max="10757" width="11.42578125" style="199" customWidth="1"/>
    <col min="10758" max="10758" width="9.140625" style="199"/>
    <col min="10759" max="10759" width="11" style="199" customWidth="1"/>
    <col min="10760" max="10760" width="11.140625" style="199" customWidth="1"/>
    <col min="10761" max="10761" width="9.140625" style="199"/>
    <col min="10762" max="10762" width="11.28515625" style="199" customWidth="1"/>
    <col min="10763" max="11008" width="9.140625" style="199"/>
    <col min="11009" max="11009" width="13.28515625" style="199" customWidth="1"/>
    <col min="11010" max="11010" width="13" style="199" customWidth="1"/>
    <col min="11011" max="11011" width="9.140625" style="199"/>
    <col min="11012" max="11012" width="10.5703125" style="199" customWidth="1"/>
    <col min="11013" max="11013" width="11.42578125" style="199" customWidth="1"/>
    <col min="11014" max="11014" width="9.140625" style="199"/>
    <col min="11015" max="11015" width="11" style="199" customWidth="1"/>
    <col min="11016" max="11016" width="11.140625" style="199" customWidth="1"/>
    <col min="11017" max="11017" width="9.140625" style="199"/>
    <col min="11018" max="11018" width="11.28515625" style="199" customWidth="1"/>
    <col min="11019" max="11264" width="9.140625" style="199"/>
    <col min="11265" max="11265" width="13.28515625" style="199" customWidth="1"/>
    <col min="11266" max="11266" width="13" style="199" customWidth="1"/>
    <col min="11267" max="11267" width="9.140625" style="199"/>
    <col min="11268" max="11268" width="10.5703125" style="199" customWidth="1"/>
    <col min="11269" max="11269" width="11.42578125" style="199" customWidth="1"/>
    <col min="11270" max="11270" width="9.140625" style="199"/>
    <col min="11271" max="11271" width="11" style="199" customWidth="1"/>
    <col min="11272" max="11272" width="11.140625" style="199" customWidth="1"/>
    <col min="11273" max="11273" width="9.140625" style="199"/>
    <col min="11274" max="11274" width="11.28515625" style="199" customWidth="1"/>
    <col min="11275" max="11520" width="9.140625" style="199"/>
    <col min="11521" max="11521" width="13.28515625" style="199" customWidth="1"/>
    <col min="11522" max="11522" width="13" style="199" customWidth="1"/>
    <col min="11523" max="11523" width="9.140625" style="199"/>
    <col min="11524" max="11524" width="10.5703125" style="199" customWidth="1"/>
    <col min="11525" max="11525" width="11.42578125" style="199" customWidth="1"/>
    <col min="11526" max="11526" width="9.140625" style="199"/>
    <col min="11527" max="11527" width="11" style="199" customWidth="1"/>
    <col min="11528" max="11528" width="11.140625" style="199" customWidth="1"/>
    <col min="11529" max="11529" width="9.140625" style="199"/>
    <col min="11530" max="11530" width="11.28515625" style="199" customWidth="1"/>
    <col min="11531" max="11776" width="9.140625" style="199"/>
    <col min="11777" max="11777" width="13.28515625" style="199" customWidth="1"/>
    <col min="11778" max="11778" width="13" style="199" customWidth="1"/>
    <col min="11779" max="11779" width="9.140625" style="199"/>
    <col min="11780" max="11780" width="10.5703125" style="199" customWidth="1"/>
    <col min="11781" max="11781" width="11.42578125" style="199" customWidth="1"/>
    <col min="11782" max="11782" width="9.140625" style="199"/>
    <col min="11783" max="11783" width="11" style="199" customWidth="1"/>
    <col min="11784" max="11784" width="11.140625" style="199" customWidth="1"/>
    <col min="11785" max="11785" width="9.140625" style="199"/>
    <col min="11786" max="11786" width="11.28515625" style="199" customWidth="1"/>
    <col min="11787" max="12032" width="9.140625" style="199"/>
    <col min="12033" max="12033" width="13.28515625" style="199" customWidth="1"/>
    <col min="12034" max="12034" width="13" style="199" customWidth="1"/>
    <col min="12035" max="12035" width="9.140625" style="199"/>
    <col min="12036" max="12036" width="10.5703125" style="199" customWidth="1"/>
    <col min="12037" max="12037" width="11.42578125" style="199" customWidth="1"/>
    <col min="12038" max="12038" width="9.140625" style="199"/>
    <col min="12039" max="12039" width="11" style="199" customWidth="1"/>
    <col min="12040" max="12040" width="11.140625" style="199" customWidth="1"/>
    <col min="12041" max="12041" width="9.140625" style="199"/>
    <col min="12042" max="12042" width="11.28515625" style="199" customWidth="1"/>
    <col min="12043" max="12288" width="9.140625" style="199"/>
    <col min="12289" max="12289" width="13.28515625" style="199" customWidth="1"/>
    <col min="12290" max="12290" width="13" style="199" customWidth="1"/>
    <col min="12291" max="12291" width="9.140625" style="199"/>
    <col min="12292" max="12292" width="10.5703125" style="199" customWidth="1"/>
    <col min="12293" max="12293" width="11.42578125" style="199" customWidth="1"/>
    <col min="12294" max="12294" width="9.140625" style="199"/>
    <col min="12295" max="12295" width="11" style="199" customWidth="1"/>
    <col min="12296" max="12296" width="11.140625" style="199" customWidth="1"/>
    <col min="12297" max="12297" width="9.140625" style="199"/>
    <col min="12298" max="12298" width="11.28515625" style="199" customWidth="1"/>
    <col min="12299" max="12544" width="9.140625" style="199"/>
    <col min="12545" max="12545" width="13.28515625" style="199" customWidth="1"/>
    <col min="12546" max="12546" width="13" style="199" customWidth="1"/>
    <col min="12547" max="12547" width="9.140625" style="199"/>
    <col min="12548" max="12548" width="10.5703125" style="199" customWidth="1"/>
    <col min="12549" max="12549" width="11.42578125" style="199" customWidth="1"/>
    <col min="12550" max="12550" width="9.140625" style="199"/>
    <col min="12551" max="12551" width="11" style="199" customWidth="1"/>
    <col min="12552" max="12552" width="11.140625" style="199" customWidth="1"/>
    <col min="12553" max="12553" width="9.140625" style="199"/>
    <col min="12554" max="12554" width="11.28515625" style="199" customWidth="1"/>
    <col min="12555" max="12800" width="9.140625" style="199"/>
    <col min="12801" max="12801" width="13.28515625" style="199" customWidth="1"/>
    <col min="12802" max="12802" width="13" style="199" customWidth="1"/>
    <col min="12803" max="12803" width="9.140625" style="199"/>
    <col min="12804" max="12804" width="10.5703125" style="199" customWidth="1"/>
    <col min="12805" max="12805" width="11.42578125" style="199" customWidth="1"/>
    <col min="12806" max="12806" width="9.140625" style="199"/>
    <col min="12807" max="12807" width="11" style="199" customWidth="1"/>
    <col min="12808" max="12808" width="11.140625" style="199" customWidth="1"/>
    <col min="12809" max="12809" width="9.140625" style="199"/>
    <col min="12810" max="12810" width="11.28515625" style="199" customWidth="1"/>
    <col min="12811" max="13056" width="9.140625" style="199"/>
    <col min="13057" max="13057" width="13.28515625" style="199" customWidth="1"/>
    <col min="13058" max="13058" width="13" style="199" customWidth="1"/>
    <col min="13059" max="13059" width="9.140625" style="199"/>
    <col min="13060" max="13060" width="10.5703125" style="199" customWidth="1"/>
    <col min="13061" max="13061" width="11.42578125" style="199" customWidth="1"/>
    <col min="13062" max="13062" width="9.140625" style="199"/>
    <col min="13063" max="13063" width="11" style="199" customWidth="1"/>
    <col min="13064" max="13064" width="11.140625" style="199" customWidth="1"/>
    <col min="13065" max="13065" width="9.140625" style="199"/>
    <col min="13066" max="13066" width="11.28515625" style="199" customWidth="1"/>
    <col min="13067" max="13312" width="9.140625" style="199"/>
    <col min="13313" max="13313" width="13.28515625" style="199" customWidth="1"/>
    <col min="13314" max="13314" width="13" style="199" customWidth="1"/>
    <col min="13315" max="13315" width="9.140625" style="199"/>
    <col min="13316" max="13316" width="10.5703125" style="199" customWidth="1"/>
    <col min="13317" max="13317" width="11.42578125" style="199" customWidth="1"/>
    <col min="13318" max="13318" width="9.140625" style="199"/>
    <col min="13319" max="13319" width="11" style="199" customWidth="1"/>
    <col min="13320" max="13320" width="11.140625" style="199" customWidth="1"/>
    <col min="13321" max="13321" width="9.140625" style="199"/>
    <col min="13322" max="13322" width="11.28515625" style="199" customWidth="1"/>
    <col min="13323" max="13568" width="9.140625" style="199"/>
    <col min="13569" max="13569" width="13.28515625" style="199" customWidth="1"/>
    <col min="13570" max="13570" width="13" style="199" customWidth="1"/>
    <col min="13571" max="13571" width="9.140625" style="199"/>
    <col min="13572" max="13572" width="10.5703125" style="199" customWidth="1"/>
    <col min="13573" max="13573" width="11.42578125" style="199" customWidth="1"/>
    <col min="13574" max="13574" width="9.140625" style="199"/>
    <col min="13575" max="13575" width="11" style="199" customWidth="1"/>
    <col min="13576" max="13576" width="11.140625" style="199" customWidth="1"/>
    <col min="13577" max="13577" width="9.140625" style="199"/>
    <col min="13578" max="13578" width="11.28515625" style="199" customWidth="1"/>
    <col min="13579" max="13824" width="9.140625" style="199"/>
    <col min="13825" max="13825" width="13.28515625" style="199" customWidth="1"/>
    <col min="13826" max="13826" width="13" style="199" customWidth="1"/>
    <col min="13827" max="13827" width="9.140625" style="199"/>
    <col min="13828" max="13828" width="10.5703125" style="199" customWidth="1"/>
    <col min="13829" max="13829" width="11.42578125" style="199" customWidth="1"/>
    <col min="13830" max="13830" width="9.140625" style="199"/>
    <col min="13831" max="13831" width="11" style="199" customWidth="1"/>
    <col min="13832" max="13832" width="11.140625" style="199" customWidth="1"/>
    <col min="13833" max="13833" width="9.140625" style="199"/>
    <col min="13834" max="13834" width="11.28515625" style="199" customWidth="1"/>
    <col min="13835" max="14080" width="9.140625" style="199"/>
    <col min="14081" max="14081" width="13.28515625" style="199" customWidth="1"/>
    <col min="14082" max="14082" width="13" style="199" customWidth="1"/>
    <col min="14083" max="14083" width="9.140625" style="199"/>
    <col min="14084" max="14084" width="10.5703125" style="199" customWidth="1"/>
    <col min="14085" max="14085" width="11.42578125" style="199" customWidth="1"/>
    <col min="14086" max="14086" width="9.140625" style="199"/>
    <col min="14087" max="14087" width="11" style="199" customWidth="1"/>
    <col min="14088" max="14088" width="11.140625" style="199" customWidth="1"/>
    <col min="14089" max="14089" width="9.140625" style="199"/>
    <col min="14090" max="14090" width="11.28515625" style="199" customWidth="1"/>
    <col min="14091" max="14336" width="9.140625" style="199"/>
    <col min="14337" max="14337" width="13.28515625" style="199" customWidth="1"/>
    <col min="14338" max="14338" width="13" style="199" customWidth="1"/>
    <col min="14339" max="14339" width="9.140625" style="199"/>
    <col min="14340" max="14340" width="10.5703125" style="199" customWidth="1"/>
    <col min="14341" max="14341" width="11.42578125" style="199" customWidth="1"/>
    <col min="14342" max="14342" width="9.140625" style="199"/>
    <col min="14343" max="14343" width="11" style="199" customWidth="1"/>
    <col min="14344" max="14344" width="11.140625" style="199" customWidth="1"/>
    <col min="14345" max="14345" width="9.140625" style="199"/>
    <col min="14346" max="14346" width="11.28515625" style="199" customWidth="1"/>
    <col min="14347" max="14592" width="9.140625" style="199"/>
    <col min="14593" max="14593" width="13.28515625" style="199" customWidth="1"/>
    <col min="14594" max="14594" width="13" style="199" customWidth="1"/>
    <col min="14595" max="14595" width="9.140625" style="199"/>
    <col min="14596" max="14596" width="10.5703125" style="199" customWidth="1"/>
    <col min="14597" max="14597" width="11.42578125" style="199" customWidth="1"/>
    <col min="14598" max="14598" width="9.140625" style="199"/>
    <col min="14599" max="14599" width="11" style="199" customWidth="1"/>
    <col min="14600" max="14600" width="11.140625" style="199" customWidth="1"/>
    <col min="14601" max="14601" width="9.140625" style="199"/>
    <col min="14602" max="14602" width="11.28515625" style="199" customWidth="1"/>
    <col min="14603" max="14848" width="9.140625" style="199"/>
    <col min="14849" max="14849" width="13.28515625" style="199" customWidth="1"/>
    <col min="14850" max="14850" width="13" style="199" customWidth="1"/>
    <col min="14851" max="14851" width="9.140625" style="199"/>
    <col min="14852" max="14852" width="10.5703125" style="199" customWidth="1"/>
    <col min="14853" max="14853" width="11.42578125" style="199" customWidth="1"/>
    <col min="14854" max="14854" width="9.140625" style="199"/>
    <col min="14855" max="14855" width="11" style="199" customWidth="1"/>
    <col min="14856" max="14856" width="11.140625" style="199" customWidth="1"/>
    <col min="14857" max="14857" width="9.140625" style="199"/>
    <col min="14858" max="14858" width="11.28515625" style="199" customWidth="1"/>
    <col min="14859" max="15104" width="9.140625" style="199"/>
    <col min="15105" max="15105" width="13.28515625" style="199" customWidth="1"/>
    <col min="15106" max="15106" width="13" style="199" customWidth="1"/>
    <col min="15107" max="15107" width="9.140625" style="199"/>
    <col min="15108" max="15108" width="10.5703125" style="199" customWidth="1"/>
    <col min="15109" max="15109" width="11.42578125" style="199" customWidth="1"/>
    <col min="15110" max="15110" width="9.140625" style="199"/>
    <col min="15111" max="15111" width="11" style="199" customWidth="1"/>
    <col min="15112" max="15112" width="11.140625" style="199" customWidth="1"/>
    <col min="15113" max="15113" width="9.140625" style="199"/>
    <col min="15114" max="15114" width="11.28515625" style="199" customWidth="1"/>
    <col min="15115" max="15360" width="9.140625" style="199"/>
    <col min="15361" max="15361" width="13.28515625" style="199" customWidth="1"/>
    <col min="15362" max="15362" width="13" style="199" customWidth="1"/>
    <col min="15363" max="15363" width="9.140625" style="199"/>
    <col min="15364" max="15364" width="10.5703125" style="199" customWidth="1"/>
    <col min="15365" max="15365" width="11.42578125" style="199" customWidth="1"/>
    <col min="15366" max="15366" width="9.140625" style="199"/>
    <col min="15367" max="15367" width="11" style="199" customWidth="1"/>
    <col min="15368" max="15368" width="11.140625" style="199" customWidth="1"/>
    <col min="15369" max="15369" width="9.140625" style="199"/>
    <col min="15370" max="15370" width="11.28515625" style="199" customWidth="1"/>
    <col min="15371" max="15616" width="9.140625" style="199"/>
    <col min="15617" max="15617" width="13.28515625" style="199" customWidth="1"/>
    <col min="15618" max="15618" width="13" style="199" customWidth="1"/>
    <col min="15619" max="15619" width="9.140625" style="199"/>
    <col min="15620" max="15620" width="10.5703125" style="199" customWidth="1"/>
    <col min="15621" max="15621" width="11.42578125" style="199" customWidth="1"/>
    <col min="15622" max="15622" width="9.140625" style="199"/>
    <col min="15623" max="15623" width="11" style="199" customWidth="1"/>
    <col min="15624" max="15624" width="11.140625" style="199" customWidth="1"/>
    <col min="15625" max="15625" width="9.140625" style="199"/>
    <col min="15626" max="15626" width="11.28515625" style="199" customWidth="1"/>
    <col min="15627" max="15872" width="9.140625" style="199"/>
    <col min="15873" max="15873" width="13.28515625" style="199" customWidth="1"/>
    <col min="15874" max="15874" width="13" style="199" customWidth="1"/>
    <col min="15875" max="15875" width="9.140625" style="199"/>
    <col min="15876" max="15876" width="10.5703125" style="199" customWidth="1"/>
    <col min="15877" max="15877" width="11.42578125" style="199" customWidth="1"/>
    <col min="15878" max="15878" width="9.140625" style="199"/>
    <col min="15879" max="15879" width="11" style="199" customWidth="1"/>
    <col min="15880" max="15880" width="11.140625" style="199" customWidth="1"/>
    <col min="15881" max="15881" width="9.140625" style="199"/>
    <col min="15882" max="15882" width="11.28515625" style="199" customWidth="1"/>
    <col min="15883" max="16128" width="9.140625" style="199"/>
    <col min="16129" max="16129" width="13.28515625" style="199" customWidth="1"/>
    <col min="16130" max="16130" width="13" style="199" customWidth="1"/>
    <col min="16131" max="16131" width="9.140625" style="199"/>
    <col min="16132" max="16132" width="10.5703125" style="199" customWidth="1"/>
    <col min="16133" max="16133" width="11.42578125" style="199" customWidth="1"/>
    <col min="16134" max="16134" width="9.140625" style="199"/>
    <col min="16135" max="16135" width="11" style="199" customWidth="1"/>
    <col min="16136" max="16136" width="11.140625" style="199" customWidth="1"/>
    <col min="16137" max="16137" width="9.140625" style="199"/>
    <col min="16138" max="16138" width="11.28515625" style="199" customWidth="1"/>
    <col min="16139" max="16384" width="9.140625" style="199"/>
  </cols>
  <sheetData>
    <row r="1" spans="1:10" ht="42.75" customHeight="1" x14ac:dyDescent="0.25">
      <c r="A1" s="475" t="s">
        <v>841</v>
      </c>
      <c r="B1" s="475"/>
      <c r="C1" s="475"/>
      <c r="D1" s="475"/>
      <c r="E1" s="475"/>
      <c r="F1" s="475"/>
      <c r="G1" s="475"/>
      <c r="H1" s="475"/>
      <c r="I1" s="475"/>
      <c r="J1" s="475"/>
    </row>
    <row r="3" spans="1:10" x14ac:dyDescent="0.25">
      <c r="A3" s="198" t="s">
        <v>842</v>
      </c>
    </row>
    <row r="4" spans="1:10" ht="30" customHeight="1" x14ac:dyDescent="0.25">
      <c r="A4" s="476" t="s">
        <v>843</v>
      </c>
      <c r="B4" s="476" t="s">
        <v>844</v>
      </c>
      <c r="C4" s="476" t="s">
        <v>845</v>
      </c>
      <c r="D4" s="476"/>
      <c r="E4" s="476"/>
      <c r="F4" s="476"/>
      <c r="G4" s="476"/>
      <c r="H4" s="476"/>
      <c r="I4" s="476"/>
      <c r="J4" s="476" t="s">
        <v>846</v>
      </c>
    </row>
    <row r="5" spans="1:10" ht="51" x14ac:dyDescent="0.25">
      <c r="A5" s="476"/>
      <c r="B5" s="476"/>
      <c r="C5" s="218" t="s">
        <v>847</v>
      </c>
      <c r="D5" s="218" t="s">
        <v>848</v>
      </c>
      <c r="E5" s="218" t="s">
        <v>849</v>
      </c>
      <c r="F5" s="218" t="s">
        <v>850</v>
      </c>
      <c r="G5" s="218" t="s">
        <v>851</v>
      </c>
      <c r="H5" s="218" t="s">
        <v>852</v>
      </c>
      <c r="I5" s="218" t="s">
        <v>853</v>
      </c>
      <c r="J5" s="476"/>
    </row>
    <row r="6" spans="1:10" ht="39" customHeight="1" x14ac:dyDescent="0.25">
      <c r="A6" s="219" t="s">
        <v>854</v>
      </c>
      <c r="B6" s="220" t="s">
        <v>855</v>
      </c>
      <c r="C6" s="221" t="s">
        <v>856</v>
      </c>
      <c r="D6" s="221"/>
      <c r="E6" s="221"/>
      <c r="F6" s="221"/>
      <c r="G6" s="221"/>
      <c r="H6" s="221"/>
      <c r="I6" s="220" t="s">
        <v>857</v>
      </c>
      <c r="J6" s="221" t="s">
        <v>189</v>
      </c>
    </row>
    <row r="7" spans="1:10" ht="39" customHeight="1" x14ac:dyDescent="0.25">
      <c r="A7" s="219" t="s">
        <v>858</v>
      </c>
      <c r="B7" s="220" t="s">
        <v>859</v>
      </c>
      <c r="C7" s="221" t="s">
        <v>856</v>
      </c>
      <c r="D7" s="221"/>
      <c r="E7" s="221"/>
      <c r="F7" s="221"/>
      <c r="G7" s="221"/>
      <c r="H7" s="221"/>
      <c r="I7" s="221"/>
      <c r="J7" s="221" t="s">
        <v>189</v>
      </c>
    </row>
    <row r="8" spans="1:10" ht="39" customHeight="1" x14ac:dyDescent="0.25">
      <c r="A8" s="219" t="s">
        <v>860</v>
      </c>
      <c r="B8" s="221"/>
      <c r="C8" s="221"/>
      <c r="D8" s="221"/>
      <c r="E8" s="221"/>
      <c r="F8" s="221"/>
      <c r="G8" s="221"/>
      <c r="H8" s="221"/>
      <c r="I8" s="221"/>
      <c r="J8" s="221"/>
    </row>
    <row r="9" spans="1:10" ht="39" customHeight="1" x14ac:dyDescent="0.25">
      <c r="A9" s="219" t="s">
        <v>861</v>
      </c>
      <c r="B9" s="221"/>
      <c r="C9" s="221"/>
      <c r="D9" s="221"/>
      <c r="E9" s="221"/>
      <c r="F9" s="221"/>
      <c r="G9" s="221"/>
      <c r="H9" s="221"/>
      <c r="I9" s="221"/>
      <c r="J9" s="221"/>
    </row>
    <row r="10" spans="1:10" ht="39" customHeight="1" x14ac:dyDescent="0.25">
      <c r="A10" s="219" t="s">
        <v>853</v>
      </c>
      <c r="B10" s="221"/>
      <c r="C10" s="221"/>
      <c r="D10" s="221"/>
      <c r="E10" s="221"/>
      <c r="F10" s="221"/>
      <c r="G10" s="221"/>
      <c r="H10" s="221"/>
      <c r="I10" s="221"/>
      <c r="J10" s="221"/>
    </row>
    <row r="11" spans="1:10" ht="18" customHeight="1" x14ac:dyDescent="0.25"/>
    <row r="12" spans="1:10" x14ac:dyDescent="0.25">
      <c r="A12" s="199" t="s">
        <v>862</v>
      </c>
    </row>
    <row r="13" spans="1:10" x14ac:dyDescent="0.25">
      <c r="A13" s="199" t="s">
        <v>863</v>
      </c>
    </row>
  </sheetData>
  <mergeCells count="5">
    <mergeCell ref="A1:J1"/>
    <mergeCell ref="A4:A5"/>
    <mergeCell ref="B4:B5"/>
    <mergeCell ref="C4:I4"/>
    <mergeCell ref="J4:J5"/>
  </mergeCells>
  <pageMargins left="0.7" right="0.7" top="0.75" bottom="0.75" header="0.3" footer="0.3"/>
  <pageSetup paperSize="9" fitToWidth="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apas4">
    <pageSetUpPr fitToPage="1"/>
  </sheetPr>
  <dimension ref="A2:N30"/>
  <sheetViews>
    <sheetView view="pageLayout" zoomScaleNormal="100" workbookViewId="0">
      <selection activeCell="A30" sqref="A30"/>
    </sheetView>
  </sheetViews>
  <sheetFormatPr defaultRowHeight="15" x14ac:dyDescent="0.25"/>
  <cols>
    <col min="1" max="16384" width="9.140625" style="8"/>
  </cols>
  <sheetData>
    <row r="2" spans="1:14" x14ac:dyDescent="0.25">
      <c r="A2" s="145"/>
      <c r="B2" s="145"/>
      <c r="C2" s="145"/>
      <c r="D2" s="145"/>
      <c r="E2" s="145"/>
      <c r="F2" s="145"/>
      <c r="G2" s="145"/>
      <c r="H2" s="145"/>
      <c r="I2" s="145"/>
      <c r="J2" s="145"/>
      <c r="K2" s="145"/>
      <c r="L2" s="145"/>
      <c r="M2" s="145"/>
      <c r="N2" s="145"/>
    </row>
    <row r="3" spans="1:14" ht="15.75" x14ac:dyDescent="0.25">
      <c r="A3" s="24"/>
      <c r="B3" s="24"/>
      <c r="C3" s="24"/>
      <c r="D3" s="24"/>
      <c r="E3" s="24"/>
      <c r="F3" s="24"/>
      <c r="G3" s="24"/>
      <c r="H3" s="24"/>
      <c r="I3" s="146"/>
      <c r="J3" s="24"/>
      <c r="K3" s="24"/>
      <c r="L3" s="24"/>
      <c r="M3" s="24"/>
      <c r="N3" s="241"/>
    </row>
    <row r="4" spans="1:14" x14ac:dyDescent="0.25">
      <c r="A4" s="24"/>
      <c r="B4" s="24"/>
      <c r="C4" s="24"/>
      <c r="D4" s="24"/>
      <c r="E4" s="24"/>
      <c r="F4" s="24"/>
      <c r="G4" s="24"/>
      <c r="H4" s="24"/>
      <c r="I4" s="24"/>
      <c r="J4" s="24"/>
      <c r="K4" s="24"/>
      <c r="L4" s="24"/>
      <c r="M4" s="24"/>
      <c r="N4" s="24"/>
    </row>
    <row r="5" spans="1:14" ht="18.75" x14ac:dyDescent="0.3">
      <c r="A5" s="431" t="s">
        <v>535</v>
      </c>
      <c r="B5" s="431"/>
      <c r="C5" s="431"/>
      <c r="D5" s="431"/>
      <c r="E5" s="431"/>
      <c r="F5" s="431"/>
      <c r="G5" s="431"/>
      <c r="H5" s="431"/>
      <c r="I5" s="431"/>
      <c r="J5" s="431"/>
      <c r="K5" s="431"/>
      <c r="L5" s="431"/>
      <c r="M5" s="431"/>
      <c r="N5" s="431"/>
    </row>
    <row r="7" spans="1:14" x14ac:dyDescent="0.25">
      <c r="A7" s="147"/>
    </row>
    <row r="10" spans="1:14" x14ac:dyDescent="0.25">
      <c r="A10" s="148" t="s">
        <v>536</v>
      </c>
    </row>
    <row r="11" spans="1:14" x14ac:dyDescent="0.25">
      <c r="A11" s="148" t="s">
        <v>537</v>
      </c>
    </row>
    <row r="12" spans="1:14" x14ac:dyDescent="0.25">
      <c r="A12" s="148" t="s">
        <v>538</v>
      </c>
    </row>
    <row r="13" spans="1:14" x14ac:dyDescent="0.25">
      <c r="A13" s="148" t="s">
        <v>539</v>
      </c>
    </row>
    <row r="14" spans="1:14" x14ac:dyDescent="0.25">
      <c r="A14" s="152" t="s">
        <v>541</v>
      </c>
    </row>
    <row r="15" spans="1:14" x14ac:dyDescent="0.25">
      <c r="A15" s="152" t="s">
        <v>542</v>
      </c>
    </row>
    <row r="16" spans="1:14" x14ac:dyDescent="0.25">
      <c r="A16" s="152" t="s">
        <v>544</v>
      </c>
    </row>
    <row r="17" spans="1:1" x14ac:dyDescent="0.25">
      <c r="A17" s="152" t="s">
        <v>545</v>
      </c>
    </row>
    <row r="18" spans="1:1" x14ac:dyDescent="0.25">
      <c r="A18" s="152" t="s">
        <v>553</v>
      </c>
    </row>
    <row r="19" spans="1:1" x14ac:dyDescent="0.25">
      <c r="A19" s="152" t="s">
        <v>870</v>
      </c>
    </row>
    <row r="20" spans="1:1" x14ac:dyDescent="0.25">
      <c r="A20" s="152" t="s">
        <v>873</v>
      </c>
    </row>
    <row r="21" spans="1:1" x14ac:dyDescent="0.25">
      <c r="A21" s="152" t="s">
        <v>882</v>
      </c>
    </row>
    <row r="22" spans="1:1" x14ac:dyDescent="0.25">
      <c r="A22" s="152" t="s">
        <v>911</v>
      </c>
    </row>
    <row r="23" spans="1:1" x14ac:dyDescent="0.25">
      <c r="A23" s="152" t="s">
        <v>910</v>
      </c>
    </row>
    <row r="24" spans="1:1" x14ac:dyDescent="0.25">
      <c r="A24" s="152" t="s">
        <v>924</v>
      </c>
    </row>
    <row r="25" spans="1:1" x14ac:dyDescent="0.25">
      <c r="A25" s="152" t="s">
        <v>938</v>
      </c>
    </row>
    <row r="26" spans="1:1" x14ac:dyDescent="0.25">
      <c r="A26" s="152" t="s">
        <v>950</v>
      </c>
    </row>
    <row r="27" spans="1:1" x14ac:dyDescent="0.25">
      <c r="A27" s="152" t="s">
        <v>952</v>
      </c>
    </row>
    <row r="28" spans="1:1" x14ac:dyDescent="0.25">
      <c r="A28" s="152" t="s">
        <v>956</v>
      </c>
    </row>
    <row r="29" spans="1:1" x14ac:dyDescent="0.25">
      <c r="A29" s="152" t="s">
        <v>1043</v>
      </c>
    </row>
    <row r="30" spans="1:1" x14ac:dyDescent="0.25">
      <c r="A30" s="152" t="s">
        <v>1145</v>
      </c>
    </row>
  </sheetData>
  <sheetProtection sort="0" autoFilter="0"/>
  <mergeCells count="1">
    <mergeCell ref="A5:N5"/>
  </mergeCells>
  <pageMargins left="0.9055118110236221" right="0.74803149606299213" top="0.74803149606299213" bottom="0.74803149606299213" header="0.31496062992125984" footer="0.31496062992125984"/>
  <pageSetup paperSize="9" scale="99" orientation="landscape" r:id="rId1"/>
  <headerFooter>
    <oddHeader>&amp;L&amp;G&amp;C
&amp;R
Tauragės regiono plėtros plano 2014-2020 m. 
priemonių planas</oddHeader>
  </headerFooter>
  <legacyDrawingHF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apas5" filterMode="1">
    <outlinePr summaryBelow="0"/>
    <pageSetUpPr fitToPage="1"/>
  </sheetPr>
  <dimension ref="A1:U164"/>
  <sheetViews>
    <sheetView showZeros="0" workbookViewId="0">
      <selection activeCell="A61" sqref="A1:XFD1048576"/>
    </sheetView>
  </sheetViews>
  <sheetFormatPr defaultRowHeight="12.75" x14ac:dyDescent="0.2"/>
  <cols>
    <col min="1" max="1" width="11" style="63" customWidth="1"/>
    <col min="2" max="2" width="18.140625" style="63" hidden="1" customWidth="1"/>
    <col min="3" max="3" width="35.7109375" style="300" customWidth="1"/>
    <col min="4" max="5" width="11.5703125" style="300" customWidth="1"/>
    <col min="6" max="6" width="13" style="300" customWidth="1"/>
    <col min="7" max="7" width="11.5703125" style="300" customWidth="1"/>
    <col min="8" max="8" width="12.42578125" style="300" customWidth="1"/>
    <col min="9" max="9" width="13.140625" style="300" customWidth="1"/>
    <col min="10" max="14" width="12.7109375" style="300" customWidth="1"/>
    <col min="15" max="15" width="12.5703125" style="300" customWidth="1"/>
    <col min="16" max="19" width="11.5703125" style="300" customWidth="1"/>
    <col min="20" max="21" width="13" style="300" customWidth="1"/>
    <col min="22" max="16384" width="9.140625" style="300"/>
  </cols>
  <sheetData>
    <row r="1" spans="1:21" ht="18.75" x14ac:dyDescent="0.2">
      <c r="A1" s="164" t="s">
        <v>413</v>
      </c>
      <c r="B1" s="164"/>
      <c r="C1" s="160"/>
    </row>
    <row r="3" spans="1:21" x14ac:dyDescent="0.2">
      <c r="A3" s="435"/>
      <c r="B3" s="435"/>
      <c r="C3" s="435"/>
      <c r="D3" s="435" t="s">
        <v>32</v>
      </c>
      <c r="E3" s="435"/>
      <c r="F3" s="435" t="s">
        <v>33</v>
      </c>
      <c r="G3" s="435"/>
      <c r="H3" s="435" t="s">
        <v>34</v>
      </c>
      <c r="I3" s="435"/>
      <c r="J3" s="435" t="s">
        <v>35</v>
      </c>
      <c r="K3" s="435"/>
      <c r="L3" s="435" t="s">
        <v>36</v>
      </c>
      <c r="M3" s="435"/>
      <c r="N3" s="435" t="s">
        <v>505</v>
      </c>
      <c r="O3" s="435"/>
      <c r="P3" s="435" t="s">
        <v>898</v>
      </c>
      <c r="Q3" s="435"/>
      <c r="R3" s="435" t="s">
        <v>953</v>
      </c>
      <c r="S3" s="435"/>
      <c r="T3" s="435" t="s">
        <v>400</v>
      </c>
      <c r="U3" s="435"/>
    </row>
    <row r="4" spans="1:21" x14ac:dyDescent="0.2">
      <c r="A4" s="298" t="s">
        <v>3</v>
      </c>
      <c r="B4" s="251" t="s">
        <v>957</v>
      </c>
      <c r="C4" s="298" t="s">
        <v>407</v>
      </c>
      <c r="D4" s="298" t="s">
        <v>401</v>
      </c>
      <c r="E4" s="298" t="s">
        <v>17</v>
      </c>
      <c r="F4" s="298" t="s">
        <v>401</v>
      </c>
      <c r="G4" s="298" t="s">
        <v>17</v>
      </c>
      <c r="H4" s="298" t="s">
        <v>401</v>
      </c>
      <c r="I4" s="298" t="s">
        <v>17</v>
      </c>
      <c r="J4" s="298" t="s">
        <v>401</v>
      </c>
      <c r="K4" s="298" t="s">
        <v>17</v>
      </c>
      <c r="L4" s="298" t="s">
        <v>401</v>
      </c>
      <c r="M4" s="298" t="s">
        <v>17</v>
      </c>
      <c r="N4" s="298" t="s">
        <v>401</v>
      </c>
      <c r="O4" s="298" t="s">
        <v>17</v>
      </c>
      <c r="P4" s="298" t="s">
        <v>401</v>
      </c>
      <c r="Q4" s="298" t="s">
        <v>17</v>
      </c>
      <c r="R4" s="298" t="s">
        <v>401</v>
      </c>
      <c r="S4" s="298" t="s">
        <v>17</v>
      </c>
      <c r="T4" s="298" t="s">
        <v>401</v>
      </c>
      <c r="U4" s="298" t="s">
        <v>17</v>
      </c>
    </row>
    <row r="5" spans="1:21" ht="51" x14ac:dyDescent="0.2">
      <c r="A5" s="227" t="str">
        <f>'Visi duomenys'!A5</f>
        <v>1.1</v>
      </c>
      <c r="B5" s="227" t="str">
        <f>'Visi duomenys'!B5</f>
        <v/>
      </c>
      <c r="C5" s="227" t="str">
        <f>'Visi duomenys'!C5</f>
        <v>Tikslas. Mažinti išsivystymo skirtumus regiono viduje, skatinti ūkinės veiklos įvairovę mieste ir kaime, didinti ekonomikos augimą.</v>
      </c>
      <c r="D5" s="162">
        <f>IF($U5&gt;0,E5/$U5*$T5,0)</f>
        <v>0</v>
      </c>
      <c r="E5" s="162">
        <f>'Visi duomenys'!V5</f>
        <v>0</v>
      </c>
      <c r="F5" s="162">
        <f>IF($U5&gt;0,G5/$U5*$T5,0)</f>
        <v>0</v>
      </c>
      <c r="G5" s="162">
        <f>'Visi duomenys'!W5</f>
        <v>0</v>
      </c>
      <c r="H5" s="162">
        <f>IF($U5&gt;0,I5/$U5*$T5,0)</f>
        <v>0</v>
      </c>
      <c r="I5" s="162">
        <f>'Visi duomenys'!X5</f>
        <v>0</v>
      </c>
      <c r="J5" s="162">
        <f>IF($U5&gt;0,K5/$U5*$T5,0)</f>
        <v>0</v>
      </c>
      <c r="K5" s="162">
        <f>'Visi duomenys'!Y5</f>
        <v>0</v>
      </c>
      <c r="L5" s="162">
        <f>IF($U5&gt;0,M5/$U5*$T5,0)</f>
        <v>0</v>
      </c>
      <c r="M5" s="162">
        <f>'Visi duomenys'!Z5</f>
        <v>0</v>
      </c>
      <c r="N5" s="162">
        <f>IF($U5&gt;0,O5/$U5*$T5,0)</f>
        <v>0</v>
      </c>
      <c r="O5" s="162">
        <f>'Visi duomenys'!AA5</f>
        <v>0</v>
      </c>
      <c r="P5" s="162">
        <f>IF($U5&gt;0,Q5/$U5*$T5,0)</f>
        <v>0</v>
      </c>
      <c r="Q5" s="162">
        <f>'Visi duomenys'!AB5</f>
        <v>0</v>
      </c>
      <c r="R5" s="162">
        <f>IF($U5&gt;0,S5/$U5*$T5,0)</f>
        <v>0</v>
      </c>
      <c r="S5" s="162">
        <f>'Visi duomenys'!AC5</f>
        <v>0</v>
      </c>
      <c r="T5" s="162">
        <f>'Visi duomenys'!K5</f>
        <v>0</v>
      </c>
      <c r="U5" s="162">
        <f>'Visi duomenys'!P5</f>
        <v>0</v>
      </c>
    </row>
    <row r="6" spans="1:21" ht="38.25" x14ac:dyDescent="0.2">
      <c r="A6" s="227" t="str">
        <f>'Visi duomenys'!A6</f>
        <v>1.1.1</v>
      </c>
      <c r="B6" s="227" t="str">
        <f>'Visi duomenys'!B6</f>
        <v/>
      </c>
      <c r="C6" s="227" t="str">
        <f>'Visi duomenys'!C6</f>
        <v>Uždavinys. Vystyti tikslines teritorijas, padidinti ūkinės veiklos įvairovę, pagerinti sukurtų darbo vietų pasiekiamumą.</v>
      </c>
      <c r="D6" s="162">
        <f>IF($U6&gt;0,E6/$U6*$T6,0)</f>
        <v>0</v>
      </c>
      <c r="E6" s="162">
        <f>'Visi duomenys'!V6</f>
        <v>0</v>
      </c>
      <c r="F6" s="162">
        <f>IF($U6&gt;0,G6/$U6*$T6,0)</f>
        <v>0</v>
      </c>
      <c r="G6" s="162">
        <f>'Visi duomenys'!W6</f>
        <v>0</v>
      </c>
      <c r="H6" s="162">
        <f>IF($U6&gt;0,I6/$U6*$T6,0)</f>
        <v>0</v>
      </c>
      <c r="I6" s="162">
        <f>'Visi duomenys'!X6</f>
        <v>0</v>
      </c>
      <c r="J6" s="162">
        <f>IF($U6&gt;0,K6/$U6*$T6,0)</f>
        <v>0</v>
      </c>
      <c r="K6" s="162">
        <f>'Visi duomenys'!Y6</f>
        <v>0</v>
      </c>
      <c r="L6" s="162">
        <f>IF($U6&gt;0,M6/$U6*$T6,0)</f>
        <v>0</v>
      </c>
      <c r="M6" s="162">
        <f>'Visi duomenys'!Z6</f>
        <v>0</v>
      </c>
      <c r="N6" s="162">
        <f>IF($U6&gt;0,O6/$U6*$T6,0)</f>
        <v>0</v>
      </c>
      <c r="O6" s="162">
        <f>'Visi duomenys'!AA6</f>
        <v>0</v>
      </c>
      <c r="P6" s="162">
        <f>IF($U6&gt;0,Q6/$U6*$T6,0)</f>
        <v>0</v>
      </c>
      <c r="Q6" s="162">
        <f>'Visi duomenys'!AB6</f>
        <v>0</v>
      </c>
      <c r="R6" s="162">
        <f>IF($U6&gt;0,S6/$U6*$T6,0)</f>
        <v>0</v>
      </c>
      <c r="S6" s="162">
        <f>'Visi duomenys'!AC6</f>
        <v>0</v>
      </c>
      <c r="T6" s="162">
        <f>'Visi duomenys'!K6</f>
        <v>0</v>
      </c>
      <c r="U6" s="162">
        <f>'Visi duomenys'!P6</f>
        <v>0</v>
      </c>
    </row>
    <row r="7" spans="1:21" ht="25.5" x14ac:dyDescent="0.2">
      <c r="A7" s="227" t="str">
        <f>'Visi duomenys'!A7</f>
        <v>1.1.1.1</v>
      </c>
      <c r="B7" s="227" t="str">
        <f>'Visi duomenys'!B7</f>
        <v/>
      </c>
      <c r="C7" s="227" t="str">
        <f>'Visi duomenys'!C7</f>
        <v>Priemonė: Kaimo (1-6 tūkst. Gyventojų) gyvenamųjų vietovių atnaujinimas</v>
      </c>
      <c r="D7" s="73">
        <f>SUM(D8:D9)</f>
        <v>174110.6</v>
      </c>
      <c r="E7" s="73">
        <f t="shared" ref="E7:U7" si="0">SUM(E8:E9)</f>
        <v>147994</v>
      </c>
      <c r="F7" s="73">
        <f t="shared" si="0"/>
        <v>547515.55200000003</v>
      </c>
      <c r="G7" s="73">
        <f t="shared" si="0"/>
        <v>465388.2</v>
      </c>
      <c r="H7" s="73">
        <f t="shared" si="0"/>
        <v>746809.9040000001</v>
      </c>
      <c r="I7" s="73">
        <f t="shared" si="0"/>
        <v>634788.4</v>
      </c>
      <c r="J7" s="73">
        <f t="shared" si="0"/>
        <v>398588.70400000003</v>
      </c>
      <c r="K7" s="73">
        <f t="shared" si="0"/>
        <v>338800.4</v>
      </c>
      <c r="L7" s="73">
        <f t="shared" si="0"/>
        <v>0</v>
      </c>
      <c r="M7" s="73">
        <f t="shared" si="0"/>
        <v>0</v>
      </c>
      <c r="N7" s="73">
        <f t="shared" si="0"/>
        <v>0</v>
      </c>
      <c r="O7" s="73">
        <f t="shared" si="0"/>
        <v>0</v>
      </c>
      <c r="P7" s="73">
        <f t="shared" si="0"/>
        <v>0</v>
      </c>
      <c r="Q7" s="73">
        <f t="shared" si="0"/>
        <v>0</v>
      </c>
      <c r="R7" s="73">
        <f t="shared" si="0"/>
        <v>0</v>
      </c>
      <c r="S7" s="73">
        <f t="shared" si="0"/>
        <v>0</v>
      </c>
      <c r="T7" s="73">
        <f t="shared" si="0"/>
        <v>1867024.76</v>
      </c>
      <c r="U7" s="73">
        <f t="shared" si="0"/>
        <v>1586971</v>
      </c>
    </row>
    <row r="8" spans="1:21" s="253" customFormat="1" ht="25.5" hidden="1" x14ac:dyDescent="0.2">
      <c r="A8" s="227" t="str">
        <f>'Visi duomenys'!A8</f>
        <v>1.1.1.1.1</v>
      </c>
      <c r="B8" s="227" t="str">
        <f>'Visi duomenys'!B8</f>
        <v>R089908-293034-1125</v>
      </c>
      <c r="C8" s="227" t="str">
        <f>'Visi duomenys'!C8</f>
        <v>Šilalės rajono Kvėdarnos gyvenamosios vietovės atnaujinimas</v>
      </c>
      <c r="D8" s="162">
        <f>IF($U8&gt;0,E8/$U8*$T8,0)</f>
        <v>0</v>
      </c>
      <c r="E8" s="162">
        <f>'Visi duomenys'!V8</f>
        <v>0</v>
      </c>
      <c r="F8" s="162">
        <f>IF($U8&gt;0,G8/$U8*$T8,0)</f>
        <v>199294.35200000001</v>
      </c>
      <c r="G8" s="162">
        <f>'Visi duomenys'!W8</f>
        <v>169400.2</v>
      </c>
      <c r="H8" s="162">
        <f>IF($U8&gt;0,I8/$U8*$T8,0)</f>
        <v>398588.70400000003</v>
      </c>
      <c r="I8" s="162">
        <f>'Visi duomenys'!X8</f>
        <v>338800.4</v>
      </c>
      <c r="J8" s="162">
        <f>IF($U8&gt;0,K8/$U8*$T8,0)</f>
        <v>398588.70400000003</v>
      </c>
      <c r="K8" s="162">
        <f>'Visi duomenys'!Y8</f>
        <v>338800.4</v>
      </c>
      <c r="L8" s="162">
        <f>IF($U8&gt;0,M8/$U8*$T8,0)</f>
        <v>0</v>
      </c>
      <c r="M8" s="162">
        <f>'Visi duomenys'!Z8</f>
        <v>0</v>
      </c>
      <c r="N8" s="162">
        <f>IF($U8&gt;0,O8/$U8*$T8,0)</f>
        <v>0</v>
      </c>
      <c r="O8" s="162">
        <f>'Visi duomenys'!AA8</f>
        <v>0</v>
      </c>
      <c r="P8" s="162">
        <f>IF($U8&gt;0,Q8/$U8*$T8,0)</f>
        <v>0</v>
      </c>
      <c r="Q8" s="162">
        <f>'Visi duomenys'!AB8</f>
        <v>0</v>
      </c>
      <c r="R8" s="162">
        <f>IF($U8&gt;0,S8/$U8*$T8,0)</f>
        <v>0</v>
      </c>
      <c r="S8" s="162">
        <f>'Visi duomenys'!AC8</f>
        <v>0</v>
      </c>
      <c r="T8" s="162">
        <f>'Visi duomenys'!K8</f>
        <v>996471.76</v>
      </c>
      <c r="U8" s="162">
        <f>'Visi duomenys'!P8</f>
        <v>847001</v>
      </c>
    </row>
    <row r="9" spans="1:21" s="253" customFormat="1" ht="25.5" hidden="1" x14ac:dyDescent="0.2">
      <c r="A9" s="227" t="str">
        <f>'Visi duomenys'!A9</f>
        <v>1.1.1.1.2</v>
      </c>
      <c r="B9" s="227" t="str">
        <f>'Visi duomenys'!B9</f>
        <v>R089908-293000-1126</v>
      </c>
      <c r="C9" s="227" t="str">
        <f>'Visi duomenys'!C9</f>
        <v>Skaudvilės miesto infrastruktūros sutvarkymas</v>
      </c>
      <c r="D9" s="162">
        <f>IF($U9&gt;0,E9/$U9*$T9,0)</f>
        <v>174110.6</v>
      </c>
      <c r="E9" s="162">
        <f>'Visi duomenys'!V9</f>
        <v>147994</v>
      </c>
      <c r="F9" s="162">
        <f>IF($U9&gt;0,G9/$U9*$T9,0)</f>
        <v>348221.2</v>
      </c>
      <c r="G9" s="162">
        <f>'Visi duomenys'!W9</f>
        <v>295988</v>
      </c>
      <c r="H9" s="162">
        <f>IF($U9&gt;0,I9/$U9*$T9,0)</f>
        <v>348221.2</v>
      </c>
      <c r="I9" s="162">
        <f>'Visi duomenys'!X9</f>
        <v>295988</v>
      </c>
      <c r="J9" s="162">
        <f>IF($U9&gt;0,K9/$U9*$T9,0)</f>
        <v>0</v>
      </c>
      <c r="K9" s="162">
        <f>'Visi duomenys'!Y9</f>
        <v>0</v>
      </c>
      <c r="L9" s="162">
        <f>IF($U9&gt;0,M9/$U9*$T9,0)</f>
        <v>0</v>
      </c>
      <c r="M9" s="162">
        <f>'Visi duomenys'!Z9</f>
        <v>0</v>
      </c>
      <c r="N9" s="162">
        <f>IF($U9&gt;0,O9/$U9*$T9,0)</f>
        <v>0</v>
      </c>
      <c r="O9" s="162">
        <f>'Visi duomenys'!AA9</f>
        <v>0</v>
      </c>
      <c r="P9" s="162">
        <f>IF($U9&gt;0,Q9/$U9*$T9,0)</f>
        <v>0</v>
      </c>
      <c r="Q9" s="162">
        <f>'Visi duomenys'!AB9</f>
        <v>0</v>
      </c>
      <c r="R9" s="162">
        <f>IF($U9&gt;0,S9/$U9*$T9,0)</f>
        <v>0</v>
      </c>
      <c r="S9" s="162">
        <f>'Visi duomenys'!AC9</f>
        <v>0</v>
      </c>
      <c r="T9" s="162">
        <f>'Visi duomenys'!K9</f>
        <v>870553</v>
      </c>
      <c r="U9" s="162">
        <f>'Visi duomenys'!P9</f>
        <v>739970</v>
      </c>
    </row>
    <row r="10" spans="1:21" x14ac:dyDescent="0.2">
      <c r="A10" s="227" t="str">
        <f>'Visi duomenys'!A10</f>
        <v>1.1.1.2</v>
      </c>
      <c r="B10" s="227" t="str">
        <f>'Visi duomenys'!B10</f>
        <v/>
      </c>
      <c r="C10" s="227" t="str">
        <f>'Visi duomenys'!C10</f>
        <v>Priemonė: Miestų kompleksinė plėtra</v>
      </c>
      <c r="D10" s="73">
        <f>SUM(D11:D12)</f>
        <v>0</v>
      </c>
      <c r="E10" s="73">
        <f t="shared" ref="E10:U10" si="1">SUM(E11:E12)</f>
        <v>0</v>
      </c>
      <c r="F10" s="73">
        <f t="shared" si="1"/>
        <v>406993.00048069819</v>
      </c>
      <c r="G10" s="73">
        <f t="shared" si="1"/>
        <v>345944</v>
      </c>
      <c r="H10" s="73">
        <f t="shared" si="1"/>
        <v>302124.91060097562</v>
      </c>
      <c r="I10" s="73">
        <f t="shared" si="1"/>
        <v>256806.1</v>
      </c>
      <c r="J10" s="73">
        <f t="shared" si="1"/>
        <v>208434.08891832616</v>
      </c>
      <c r="K10" s="73">
        <f t="shared" si="1"/>
        <v>177168.9</v>
      </c>
      <c r="L10" s="73">
        <f t="shared" si="1"/>
        <v>0</v>
      </c>
      <c r="M10" s="73">
        <f t="shared" si="1"/>
        <v>0</v>
      </c>
      <c r="N10" s="73">
        <f t="shared" si="1"/>
        <v>0</v>
      </c>
      <c r="O10" s="73">
        <f t="shared" si="1"/>
        <v>0</v>
      </c>
      <c r="P10" s="73">
        <f t="shared" si="1"/>
        <v>0</v>
      </c>
      <c r="Q10" s="73">
        <f t="shared" si="1"/>
        <v>0</v>
      </c>
      <c r="R10" s="73">
        <f t="shared" si="1"/>
        <v>0</v>
      </c>
      <c r="S10" s="73">
        <f t="shared" si="1"/>
        <v>0</v>
      </c>
      <c r="T10" s="73">
        <f t="shared" si="1"/>
        <v>917552</v>
      </c>
      <c r="U10" s="73">
        <f t="shared" si="1"/>
        <v>779919</v>
      </c>
    </row>
    <row r="11" spans="1:21" s="253" customFormat="1" ht="25.5" hidden="1" x14ac:dyDescent="0.2">
      <c r="A11" s="227" t="str">
        <f>'Visi duomenys'!A11</f>
        <v>1.1.1.2.1</v>
      </c>
      <c r="B11" s="227" t="str">
        <f>'Visi duomenys'!B11</f>
        <v>R089905-290000-1128</v>
      </c>
      <c r="C11" s="227" t="str">
        <f>'Visi duomenys'!C11</f>
        <v>Pagėgių miesto Turgaus aikštės įrengimas ir jos prieigų sutvarkymas</v>
      </c>
      <c r="D11" s="162">
        <f>IF($U11&gt;0,E11/$U11*$T11,0)</f>
        <v>0</v>
      </c>
      <c r="E11" s="162">
        <f>'Visi duomenys'!V11</f>
        <v>0</v>
      </c>
      <c r="F11" s="162">
        <f>IF($U11&gt;0,G11/$U11*$T11,0)</f>
        <v>267725.1148438183</v>
      </c>
      <c r="G11" s="162">
        <f>'Visi duomenys'!W11</f>
        <v>227566.4</v>
      </c>
      <c r="H11" s="162">
        <f>IF($U11&gt;0,I11/$U11*$T11,0)</f>
        <v>159554.31621388948</v>
      </c>
      <c r="I11" s="162">
        <f>'Visi duomenys'!X11</f>
        <v>135621.20000000001</v>
      </c>
      <c r="J11" s="162">
        <f>IF($U11&gt;0,K11/$U11*$T11,0)</f>
        <v>83814.568942292186</v>
      </c>
      <c r="K11" s="162">
        <f>'Visi duomenys'!Y11</f>
        <v>71242.399999999994</v>
      </c>
      <c r="L11" s="162">
        <f>IF($U11&gt;0,M11/$U11*$T11,0)</f>
        <v>0</v>
      </c>
      <c r="M11" s="162">
        <f>'Visi duomenys'!Z11</f>
        <v>0</v>
      </c>
      <c r="N11" s="162">
        <f>IF($U11&gt;0,O11/$U11*$T11,0)</f>
        <v>0</v>
      </c>
      <c r="O11" s="162">
        <f>'Visi duomenys'!AA11</f>
        <v>0</v>
      </c>
      <c r="P11" s="162">
        <f>IF($U11&gt;0,Q11/$U11*$T11,0)</f>
        <v>0</v>
      </c>
      <c r="Q11" s="162">
        <f>'Visi duomenys'!AB11</f>
        <v>0</v>
      </c>
      <c r="R11" s="162">
        <f>IF($U11&gt;0,S11/$U11*$T11,0)</f>
        <v>0</v>
      </c>
      <c r="S11" s="162">
        <f>'Visi duomenys'!AC11</f>
        <v>0</v>
      </c>
      <c r="T11" s="162">
        <f>'Visi duomenys'!K11</f>
        <v>511094</v>
      </c>
      <c r="U11" s="162">
        <f>'Visi duomenys'!P11</f>
        <v>434430</v>
      </c>
    </row>
    <row r="12" spans="1:21" s="253" customFormat="1" ht="51" hidden="1" x14ac:dyDescent="0.2">
      <c r="A12" s="227" t="str">
        <f>'Visi duomenys'!A12</f>
        <v>1.1.1.2.2</v>
      </c>
      <c r="B12" s="227" t="str">
        <f>'Visi duomenys'!B12</f>
        <v>R089905-280000-1129</v>
      </c>
      <c r="C12" s="227" t="str">
        <f>'Visi duomenys'!C12</f>
        <v>Apleistos teritorijos už Kultūros centro Pagėgių mieste konversija ir pritaikymas rekreaciniams, poilsio ir sveikatinimo poreikiams</v>
      </c>
      <c r="D12" s="162">
        <f>IF($U12&gt;0,E12/$U12*$T12,0)</f>
        <v>0</v>
      </c>
      <c r="E12" s="162">
        <f>'Visi duomenys'!V12</f>
        <v>0</v>
      </c>
      <c r="F12" s="162">
        <f>IF($U12&gt;0,G12/$U12*$T12,0)</f>
        <v>139267.88563687992</v>
      </c>
      <c r="G12" s="162">
        <f>'Visi duomenys'!W12</f>
        <v>118377.60000000001</v>
      </c>
      <c r="H12" s="162">
        <f>IF($U12&gt;0,I12/$U12*$T12,0)</f>
        <v>142570.59438708614</v>
      </c>
      <c r="I12" s="162">
        <f>'Visi duomenys'!X12</f>
        <v>121184.9</v>
      </c>
      <c r="J12" s="162">
        <f>IF($U12&gt;0,K12/$U12*$T12,0)</f>
        <v>124619.51997603397</v>
      </c>
      <c r="K12" s="162">
        <f>'Visi duomenys'!Y12</f>
        <v>105926.5</v>
      </c>
      <c r="L12" s="162">
        <f>IF($U12&gt;0,M12/$U12*$T12,0)</f>
        <v>0</v>
      </c>
      <c r="M12" s="162">
        <f>'Visi duomenys'!Z12</f>
        <v>0</v>
      </c>
      <c r="N12" s="162">
        <f>IF($U12&gt;0,O12/$U12*$T12,0)</f>
        <v>0</v>
      </c>
      <c r="O12" s="162">
        <f>'Visi duomenys'!AA12</f>
        <v>0</v>
      </c>
      <c r="P12" s="162">
        <f>IF($U12&gt;0,Q12/$U12*$T12,0)</f>
        <v>0</v>
      </c>
      <c r="Q12" s="162">
        <f>'Visi duomenys'!AB12</f>
        <v>0</v>
      </c>
      <c r="R12" s="162">
        <f>IF($U12&gt;0,S12/$U12*$T12,0)</f>
        <v>0</v>
      </c>
      <c r="S12" s="162">
        <f>'Visi duomenys'!AC12</f>
        <v>0</v>
      </c>
      <c r="T12" s="162">
        <f>'Visi duomenys'!K12</f>
        <v>406458</v>
      </c>
      <c r="U12" s="162">
        <f>'Visi duomenys'!P12</f>
        <v>345489</v>
      </c>
    </row>
    <row r="13" spans="1:21" ht="25.5" x14ac:dyDescent="0.2">
      <c r="A13" s="227" t="str">
        <f>'Visi duomenys'!A13</f>
        <v>1.1.1.3</v>
      </c>
      <c r="B13" s="227" t="str">
        <f>'Visi duomenys'!B13</f>
        <v/>
      </c>
      <c r="C13" s="227" t="str">
        <f>'Visi duomenys'!C13</f>
        <v>Priemonė: Pereinamojo laikotarpio tikslinių teritorijų vystymas. I</v>
      </c>
      <c r="D13" s="73">
        <f>D14</f>
        <v>705892.50776844285</v>
      </c>
      <c r="E13" s="73">
        <f t="shared" ref="E13:U13" si="2">E14</f>
        <v>600000</v>
      </c>
      <c r="F13" s="73">
        <f t="shared" si="2"/>
        <v>316357.49223155715</v>
      </c>
      <c r="G13" s="73">
        <f t="shared" si="2"/>
        <v>268900</v>
      </c>
      <c r="H13" s="73">
        <f t="shared" si="2"/>
        <v>0</v>
      </c>
      <c r="I13" s="73">
        <f t="shared" si="2"/>
        <v>0</v>
      </c>
      <c r="J13" s="73">
        <f t="shared" si="2"/>
        <v>0</v>
      </c>
      <c r="K13" s="73">
        <f t="shared" si="2"/>
        <v>0</v>
      </c>
      <c r="L13" s="73">
        <f t="shared" si="2"/>
        <v>0</v>
      </c>
      <c r="M13" s="73">
        <f t="shared" si="2"/>
        <v>0</v>
      </c>
      <c r="N13" s="73">
        <f t="shared" si="2"/>
        <v>0</v>
      </c>
      <c r="O13" s="73">
        <f t="shared" si="2"/>
        <v>0</v>
      </c>
      <c r="P13" s="73">
        <f t="shared" si="2"/>
        <v>0</v>
      </c>
      <c r="Q13" s="73">
        <f t="shared" si="2"/>
        <v>0</v>
      </c>
      <c r="R13" s="73">
        <f t="shared" si="2"/>
        <v>0</v>
      </c>
      <c r="S13" s="73">
        <f t="shared" si="2"/>
        <v>0</v>
      </c>
      <c r="T13" s="73">
        <f t="shared" si="2"/>
        <v>1022250</v>
      </c>
      <c r="U13" s="73">
        <f t="shared" si="2"/>
        <v>868900</v>
      </c>
    </row>
    <row r="14" spans="1:21" s="253" customFormat="1" ht="51" hidden="1" x14ac:dyDescent="0.2">
      <c r="A14" s="227" t="str">
        <f>'Visi duomenys'!A14</f>
        <v>1.1.1.3.1</v>
      </c>
      <c r="B14" s="227" t="str">
        <f>'Visi duomenys'!B14</f>
        <v>R089902-340000-1131</v>
      </c>
      <c r="C14" s="227" t="str">
        <f>'Visi duomenys'!C14</f>
        <v>Apleistos teritorijos Tauragės miesto buvusiame kariniame  miestelyje viešųjų pastatų sutvarkymas ir pritaikymas  bendruomenės poreikiams</v>
      </c>
      <c r="D14" s="162">
        <f>IF($U14&gt;0,E14/$U14*$T14,0)</f>
        <v>705892.50776844285</v>
      </c>
      <c r="E14" s="162">
        <f>'Visi duomenys'!V14</f>
        <v>600000</v>
      </c>
      <c r="F14" s="162">
        <f>IF($U14&gt;0,G14/$U14*$T14,0)</f>
        <v>316357.49223155715</v>
      </c>
      <c r="G14" s="162">
        <f>'Visi duomenys'!W14</f>
        <v>268900</v>
      </c>
      <c r="H14" s="162">
        <f>IF($U14&gt;0,I14/$U14*$T14,0)</f>
        <v>0</v>
      </c>
      <c r="I14" s="162">
        <f>'Visi duomenys'!X14</f>
        <v>0</v>
      </c>
      <c r="J14" s="162">
        <f>IF($U14&gt;0,K14/$U14*$T14,0)</f>
        <v>0</v>
      </c>
      <c r="K14" s="162">
        <f>'Visi duomenys'!Y14</f>
        <v>0</v>
      </c>
      <c r="L14" s="162">
        <f>IF($U14&gt;0,M14/$U14*$T14,0)</f>
        <v>0</v>
      </c>
      <c r="M14" s="162">
        <f>'Visi duomenys'!Z14</f>
        <v>0</v>
      </c>
      <c r="N14" s="162">
        <f>IF($U14&gt;0,O14/$U14*$T14,0)</f>
        <v>0</v>
      </c>
      <c r="O14" s="162">
        <f>'Visi duomenys'!AA14</f>
        <v>0</v>
      </c>
      <c r="P14" s="162">
        <f>IF($U14&gt;0,Q14/$U14*$T14,0)</f>
        <v>0</v>
      </c>
      <c r="Q14" s="162">
        <f>'Visi duomenys'!AB14</f>
        <v>0</v>
      </c>
      <c r="R14" s="162">
        <f>IF($U14&gt;0,S14/$U14*$T14,0)</f>
        <v>0</v>
      </c>
      <c r="S14" s="162">
        <f>'Visi duomenys'!AC14</f>
        <v>0</v>
      </c>
      <c r="T14" s="162">
        <f>'Visi duomenys'!K14</f>
        <v>1022250</v>
      </c>
      <c r="U14" s="162">
        <f>'Visi duomenys'!P14</f>
        <v>868900</v>
      </c>
    </row>
    <row r="15" spans="1:21" ht="25.5" x14ac:dyDescent="0.2">
      <c r="A15" s="227" t="str">
        <f>'Visi duomenys'!A15</f>
        <v>1.1.1.4</v>
      </c>
      <c r="B15" s="227" t="str">
        <f>'Visi duomenys'!B15</f>
        <v/>
      </c>
      <c r="C15" s="227" t="str">
        <f>'Visi duomenys'!C15</f>
        <v>Priemonė: Pereinamojo laikotarpio tikslinių teritorijų vystymas. II</v>
      </c>
      <c r="D15" s="73">
        <f>D16</f>
        <v>0</v>
      </c>
      <c r="E15" s="73">
        <f t="shared" ref="E15:U15" si="3">E16</f>
        <v>0</v>
      </c>
      <c r="F15" s="73">
        <f t="shared" si="3"/>
        <v>230886.5</v>
      </c>
      <c r="G15" s="73">
        <f t="shared" si="3"/>
        <v>196253.5</v>
      </c>
      <c r="H15" s="73">
        <f t="shared" si="3"/>
        <v>138531.9</v>
      </c>
      <c r="I15" s="73">
        <f t="shared" si="3"/>
        <v>117752.09999999999</v>
      </c>
      <c r="J15" s="73">
        <f t="shared" si="3"/>
        <v>92354.6</v>
      </c>
      <c r="K15" s="73">
        <f t="shared" si="3"/>
        <v>78501.400000000009</v>
      </c>
      <c r="L15" s="73">
        <f t="shared" si="3"/>
        <v>0</v>
      </c>
      <c r="M15" s="73">
        <f t="shared" si="3"/>
        <v>0</v>
      </c>
      <c r="N15" s="73">
        <f t="shared" si="3"/>
        <v>0</v>
      </c>
      <c r="O15" s="73">
        <f t="shared" si="3"/>
        <v>0</v>
      </c>
      <c r="P15" s="73">
        <f t="shared" si="3"/>
        <v>0</v>
      </c>
      <c r="Q15" s="73">
        <f t="shared" si="3"/>
        <v>0</v>
      </c>
      <c r="R15" s="73">
        <f t="shared" si="3"/>
        <v>0</v>
      </c>
      <c r="S15" s="73">
        <f t="shared" si="3"/>
        <v>0</v>
      </c>
      <c r="T15" s="73">
        <f t="shared" si="3"/>
        <v>461773</v>
      </c>
      <c r="U15" s="73">
        <f t="shared" si="3"/>
        <v>392507</v>
      </c>
    </row>
    <row r="16" spans="1:21" s="253" customFormat="1" ht="25.5" hidden="1" x14ac:dyDescent="0.2">
      <c r="A16" s="227" t="str">
        <f>'Visi duomenys'!A16</f>
        <v>1.1.1.4.1</v>
      </c>
      <c r="B16" s="227" t="str">
        <f>'Visi duomenys'!B16</f>
        <v>R089903-300000-1133</v>
      </c>
      <c r="C16" s="227" t="str">
        <f>'Visi duomenys'!C16</f>
        <v>Gyvenamųjų namų kvartalų kompleksinis sutvarkymas Jurbarko mieste</v>
      </c>
      <c r="D16" s="162">
        <f>IF($U16&gt;0,E16/$U16*$T16,0)</f>
        <v>0</v>
      </c>
      <c r="E16" s="162">
        <f>'Visi duomenys'!V16</f>
        <v>0</v>
      </c>
      <c r="F16" s="162">
        <f>IF($U16&gt;0,G16/$U16*$T16,0)</f>
        <v>230886.5</v>
      </c>
      <c r="G16" s="162">
        <f>'Visi duomenys'!W16</f>
        <v>196253.5</v>
      </c>
      <c r="H16" s="162">
        <f>IF($U16&gt;0,I16/$U16*$T16,0)</f>
        <v>138531.9</v>
      </c>
      <c r="I16" s="162">
        <f>'Visi duomenys'!X16</f>
        <v>117752.09999999999</v>
      </c>
      <c r="J16" s="162">
        <f>IF($U16&gt;0,K16/$U16*$T16,0)</f>
        <v>92354.6</v>
      </c>
      <c r="K16" s="162">
        <f>'Visi duomenys'!Y16</f>
        <v>78501.400000000009</v>
      </c>
      <c r="L16" s="162">
        <f>IF($U16&gt;0,M16/$U16*$T16,0)</f>
        <v>0</v>
      </c>
      <c r="M16" s="162">
        <f>'Visi duomenys'!Z16</f>
        <v>0</v>
      </c>
      <c r="N16" s="162">
        <f>IF($U16&gt;0,O16/$U16*$T16,0)</f>
        <v>0</v>
      </c>
      <c r="O16" s="162">
        <f>'Visi duomenys'!AA16</f>
        <v>0</v>
      </c>
      <c r="P16" s="162">
        <f>IF($U16&gt;0,Q16/$U16*$T16,0)</f>
        <v>0</v>
      </c>
      <c r="Q16" s="162">
        <f>'Visi duomenys'!AB16</f>
        <v>0</v>
      </c>
      <c r="R16" s="162">
        <f>IF($U16&gt;0,S16/$U16*$T16,0)</f>
        <v>0</v>
      </c>
      <c r="S16" s="162">
        <f>'Visi duomenys'!AC16</f>
        <v>0</v>
      </c>
      <c r="T16" s="162">
        <f>'Visi duomenys'!K16</f>
        <v>461773</v>
      </c>
      <c r="U16" s="162">
        <f>'Visi duomenys'!P16</f>
        <v>392507</v>
      </c>
    </row>
    <row r="17" spans="1:21" ht="51" x14ac:dyDescent="0.2">
      <c r="A17" s="227" t="str">
        <f>'Visi duomenys'!A17</f>
        <v>1.1.2.</v>
      </c>
      <c r="B17" s="227" t="str">
        <f>'Visi duomenys'!B17</f>
        <v/>
      </c>
      <c r="C17" s="227" t="str">
        <f>'Visi duomenys'!C17</f>
        <v>Uždavinys. Mažinti atskirtį tarp miesto ir kaimo, remti kompleksišką kaimo atnaujinimą ir plėtrą,  gerinti kaimo gyvenamąją aplinką, didinti gyventojų užimtumą ir saugumą.</v>
      </c>
      <c r="D17" s="162">
        <f>IF($U17&gt;0,E17/$U17*$T17,0)</f>
        <v>0</v>
      </c>
      <c r="E17" s="162">
        <f>'Visi duomenys'!V17</f>
        <v>0</v>
      </c>
      <c r="F17" s="162">
        <f>IF($U17&gt;0,G17/$U17*$T17,0)</f>
        <v>0</v>
      </c>
      <c r="G17" s="162">
        <f>'Visi duomenys'!W17</f>
        <v>0</v>
      </c>
      <c r="H17" s="162">
        <f>IF($U17&gt;0,I17/$U17*$T17,0)</f>
        <v>0</v>
      </c>
      <c r="I17" s="162">
        <f>'Visi duomenys'!X17</f>
        <v>0</v>
      </c>
      <c r="J17" s="162">
        <f>IF($U17&gt;0,K17/$U17*$T17,0)</f>
        <v>0</v>
      </c>
      <c r="K17" s="162">
        <f>'Visi duomenys'!Y17</f>
        <v>0</v>
      </c>
      <c r="L17" s="162">
        <f>IF($U17&gt;0,M17/$U17*$T17,0)</f>
        <v>0</v>
      </c>
      <c r="M17" s="162">
        <f>'Visi duomenys'!Z17</f>
        <v>0</v>
      </c>
      <c r="N17" s="162">
        <f>IF($U17&gt;0,O17/$U17*$T17,0)</f>
        <v>0</v>
      </c>
      <c r="O17" s="162">
        <f>'Visi duomenys'!AA17</f>
        <v>0</v>
      </c>
      <c r="P17" s="162">
        <f>IF($U17&gt;0,Q17/$U17*$T17,0)</f>
        <v>0</v>
      </c>
      <c r="Q17" s="162">
        <f>'Visi duomenys'!AB17</f>
        <v>0</v>
      </c>
      <c r="R17" s="162">
        <f>IF($U17&gt;0,S17/$U17*$T17,0)</f>
        <v>0</v>
      </c>
      <c r="S17" s="162">
        <f>'Visi duomenys'!AC17</f>
        <v>0</v>
      </c>
      <c r="T17" s="162">
        <f>'Visi duomenys'!K17</f>
        <v>0</v>
      </c>
      <c r="U17" s="162">
        <f>'Visi duomenys'!P17</f>
        <v>0</v>
      </c>
    </row>
    <row r="18" spans="1:21" ht="25.5" x14ac:dyDescent="0.2">
      <c r="A18" s="227" t="str">
        <f>'Visi duomenys'!A18</f>
        <v>1.1.2.1</v>
      </c>
      <c r="B18" s="227" t="str">
        <f>'Visi duomenys'!B18</f>
        <v/>
      </c>
      <c r="C18" s="227" t="str">
        <f>'Visi duomenys'!C18</f>
        <v>Priemonė: Pagrindinės paslaugos ir kaimų atnaujinimas kaimo vietovėse</v>
      </c>
      <c r="D18" s="163">
        <f>IF($U18&gt;0,E18/$U18*$T18,0)</f>
        <v>0</v>
      </c>
      <c r="E18" s="163">
        <f>'Visi duomenys'!V18</f>
        <v>0</v>
      </c>
      <c r="F18" s="163">
        <f>IF($U18&gt;0,G18/$U18*$T18,0)</f>
        <v>0</v>
      </c>
      <c r="G18" s="163">
        <f>'Visi duomenys'!W18</f>
        <v>0</v>
      </c>
      <c r="H18" s="163">
        <f>IF($U18&gt;0,I18/$U18*$T18,0)</f>
        <v>0</v>
      </c>
      <c r="I18" s="163">
        <f>'Visi duomenys'!X18</f>
        <v>0</v>
      </c>
      <c r="J18" s="163">
        <f>IF($U18&gt;0,K18/$U18*$T18,0)</f>
        <v>0</v>
      </c>
      <c r="K18" s="163">
        <f>'Visi duomenys'!Y18</f>
        <v>0</v>
      </c>
      <c r="L18" s="163">
        <f>IF($U18&gt;0,M18/$U18*$T18,0)</f>
        <v>0</v>
      </c>
      <c r="M18" s="163">
        <f>'Visi duomenys'!Z18</f>
        <v>0</v>
      </c>
      <c r="N18" s="163">
        <f>IF($U18&gt;0,O18/$U18*$T18,0)</f>
        <v>0</v>
      </c>
      <c r="O18" s="163">
        <f>'Visi duomenys'!AA18</f>
        <v>0</v>
      </c>
      <c r="P18" s="163">
        <f>IF($U18&gt;0,Q18/$U18*$T18,0)</f>
        <v>0</v>
      </c>
      <c r="Q18" s="163">
        <f>'Visi duomenys'!AB18</f>
        <v>0</v>
      </c>
      <c r="R18" s="163">
        <f>IF($U18&gt;0,S18/$U18*$T18,0)</f>
        <v>0</v>
      </c>
      <c r="S18" s="163">
        <f>'Visi duomenys'!AC18</f>
        <v>0</v>
      </c>
      <c r="T18" s="163">
        <f>'Visi duomenys'!K18</f>
        <v>0</v>
      </c>
      <c r="U18" s="163">
        <f>'Visi duomenys'!P18</f>
        <v>3321362</v>
      </c>
    </row>
    <row r="19" spans="1:21" ht="51" x14ac:dyDescent="0.2">
      <c r="A19" s="227" t="str">
        <f>'Visi duomenys'!A19</f>
        <v>1.2.</v>
      </c>
      <c r="B19" s="227" t="str">
        <f>'Visi duomenys'!B19</f>
        <v/>
      </c>
      <c r="C19" s="227" t="str">
        <f>'Visi duomenys'!C19</f>
        <v>Tikslas. Pagerinti sąlygas investicijų pritraukimui, sudaryti palankią aplinką verslui vystytis, ekonominės veiklos efektyvumui didinti.</v>
      </c>
      <c r="D19" s="162">
        <f>IF($U19&gt;0,E19/$U19*$T19,0)</f>
        <v>0</v>
      </c>
      <c r="E19" s="162">
        <f>'Visi duomenys'!V19</f>
        <v>0</v>
      </c>
      <c r="F19" s="162">
        <f>IF($U19&gt;0,G19/$U19*$T19,0)</f>
        <v>0</v>
      </c>
      <c r="G19" s="162">
        <f>'Visi duomenys'!W19</f>
        <v>0</v>
      </c>
      <c r="H19" s="162">
        <f>IF($U19&gt;0,I19/$U19*$T19,0)</f>
        <v>0</v>
      </c>
      <c r="I19" s="162">
        <f>'Visi duomenys'!X19</f>
        <v>0</v>
      </c>
      <c r="J19" s="162">
        <f>IF($U19&gt;0,K19/$U19*$T19,0)</f>
        <v>0</v>
      </c>
      <c r="K19" s="162">
        <f>'Visi duomenys'!Y19</f>
        <v>0</v>
      </c>
      <c r="L19" s="162">
        <f>IF($U19&gt;0,M19/$U19*$T19,0)</f>
        <v>0</v>
      </c>
      <c r="M19" s="162">
        <f>'Visi duomenys'!Z19</f>
        <v>0</v>
      </c>
      <c r="N19" s="162">
        <f>IF($U19&gt;0,O19/$U19*$T19,0)</f>
        <v>0</v>
      </c>
      <c r="O19" s="162">
        <f>'Visi duomenys'!AA19</f>
        <v>0</v>
      </c>
      <c r="P19" s="162">
        <f>IF($U19&gt;0,Q19/$U19*$T19,0)</f>
        <v>0</v>
      </c>
      <c r="Q19" s="162">
        <f>'Visi duomenys'!AB19</f>
        <v>0</v>
      </c>
      <c r="R19" s="162">
        <f>IF($U19&gt;0,S19/$U19*$T19,0)</f>
        <v>0</v>
      </c>
      <c r="S19" s="162">
        <f>'Visi duomenys'!AC19</f>
        <v>0</v>
      </c>
      <c r="T19" s="162">
        <f>'Visi duomenys'!K19</f>
        <v>0</v>
      </c>
      <c r="U19" s="162">
        <f>'Visi duomenys'!P19</f>
        <v>0</v>
      </c>
    </row>
    <row r="20" spans="1:21" ht="51" x14ac:dyDescent="0.2">
      <c r="A20" s="227" t="str">
        <f>'Visi duomenys'!A20</f>
        <v>1.2.1.</v>
      </c>
      <c r="B20" s="227" t="str">
        <f>'Visi duomenys'!B20</f>
        <v/>
      </c>
      <c r="C20" s="227" t="str">
        <f>'Visi duomenys'!C20</f>
        <v>Uždavinys. Tobulinti susisiekimo sistemas regione, vystyti ekologiškai darnią transporto infrastruktūrą, padidinti darbo jėgos judumą, gerinti eismo saugumą.</v>
      </c>
      <c r="D20" s="162">
        <f>IF($U20&gt;0,E20/$U20*$T20,0)</f>
        <v>0</v>
      </c>
      <c r="E20" s="162">
        <f>'Visi duomenys'!V20</f>
        <v>0</v>
      </c>
      <c r="F20" s="162">
        <f>IF($U20&gt;0,G20/$U20*$T20,0)</f>
        <v>0</v>
      </c>
      <c r="G20" s="162">
        <f>'Visi duomenys'!W20</f>
        <v>0</v>
      </c>
      <c r="H20" s="162">
        <f>IF($U20&gt;0,I20/$U20*$T20,0)</f>
        <v>0</v>
      </c>
      <c r="I20" s="162">
        <f>'Visi duomenys'!X20</f>
        <v>0</v>
      </c>
      <c r="J20" s="162">
        <f>IF($U20&gt;0,K20/$U20*$T20,0)</f>
        <v>0</v>
      </c>
      <c r="K20" s="162">
        <f>'Visi duomenys'!Y20</f>
        <v>0</v>
      </c>
      <c r="L20" s="162">
        <f>IF($U20&gt;0,M20/$U20*$T20,0)</f>
        <v>0</v>
      </c>
      <c r="M20" s="162">
        <f>'Visi duomenys'!Z20</f>
        <v>0</v>
      </c>
      <c r="N20" s="162">
        <f>IF($U20&gt;0,O20/$U20*$T20,0)</f>
        <v>0</v>
      </c>
      <c r="O20" s="162">
        <f>'Visi duomenys'!AA20</f>
        <v>0</v>
      </c>
      <c r="P20" s="162">
        <f>IF($U20&gt;0,Q20/$U20*$T20,0)</f>
        <v>0</v>
      </c>
      <c r="Q20" s="162">
        <f>'Visi duomenys'!AB20</f>
        <v>0</v>
      </c>
      <c r="R20" s="162">
        <f>IF($U20&gt;0,S20/$U20*$T20,0)</f>
        <v>0</v>
      </c>
      <c r="S20" s="162">
        <f>'Visi duomenys'!AC20</f>
        <v>0</v>
      </c>
      <c r="T20" s="162">
        <f>'Visi duomenys'!K20</f>
        <v>0</v>
      </c>
      <c r="U20" s="162">
        <f>'Visi duomenys'!P20</f>
        <v>0</v>
      </c>
    </row>
    <row r="21" spans="1:21" ht="25.5" x14ac:dyDescent="0.2">
      <c r="A21" s="227" t="str">
        <f>'Visi duomenys'!A21</f>
        <v>1.2.1.1</v>
      </c>
      <c r="B21" s="227" t="str">
        <f>'Visi duomenys'!B21</f>
        <v/>
      </c>
      <c r="C21" s="227" t="str">
        <f>'Visi duomenys'!C21</f>
        <v>Priemonė: Vietinių kelių techninių parametrų ir eismo saugos gerinimas</v>
      </c>
      <c r="D21" s="73">
        <f>SUM(D22:D26)</f>
        <v>0</v>
      </c>
      <c r="E21" s="73">
        <f t="shared" ref="E21:U21" si="4">SUM(E22:E26)</f>
        <v>0</v>
      </c>
      <c r="F21" s="73">
        <f t="shared" si="4"/>
        <v>803634.01340929675</v>
      </c>
      <c r="G21" s="73">
        <f t="shared" si="4"/>
        <v>612483</v>
      </c>
      <c r="H21" s="73">
        <f t="shared" si="4"/>
        <v>1848607.403098844</v>
      </c>
      <c r="I21" s="73">
        <f t="shared" si="4"/>
        <v>1319347</v>
      </c>
      <c r="J21" s="73">
        <f t="shared" si="4"/>
        <v>916828.30390186701</v>
      </c>
      <c r="K21" s="73">
        <f t="shared" si="4"/>
        <v>656422</v>
      </c>
      <c r="L21" s="73">
        <f t="shared" si="4"/>
        <v>444068.27958999225</v>
      </c>
      <c r="M21" s="73">
        <f t="shared" si="4"/>
        <v>260290</v>
      </c>
      <c r="N21" s="73">
        <f t="shared" si="4"/>
        <v>0</v>
      </c>
      <c r="O21" s="73">
        <f t="shared" si="4"/>
        <v>0</v>
      </c>
      <c r="P21" s="73">
        <f t="shared" si="4"/>
        <v>0</v>
      </c>
      <c r="Q21" s="73">
        <f t="shared" si="4"/>
        <v>0</v>
      </c>
      <c r="R21" s="73">
        <f t="shared" si="4"/>
        <v>0</v>
      </c>
      <c r="S21" s="73">
        <f t="shared" si="4"/>
        <v>0</v>
      </c>
      <c r="T21" s="73">
        <f t="shared" si="4"/>
        <v>4013138</v>
      </c>
      <c r="U21" s="73">
        <f t="shared" si="4"/>
        <v>2848542</v>
      </c>
    </row>
    <row r="22" spans="1:21" s="253" customFormat="1" ht="25.5" hidden="1" x14ac:dyDescent="0.2">
      <c r="A22" s="227" t="str">
        <f>'Visi duomenys'!A22</f>
        <v>1.2.1.1.1</v>
      </c>
      <c r="B22" s="227" t="str">
        <f>'Visi duomenys'!B22</f>
        <v>R085511-190000-1139</v>
      </c>
      <c r="C22" s="227" t="str">
        <f>'Visi duomenys'!C22</f>
        <v>Eismo saugumo priemonių diegimas Šilalės mieste ir rajono gyvenvietėse</v>
      </c>
      <c r="D22" s="162">
        <f>IF($U22&gt;0,E22/$U22*$T22,0)</f>
        <v>0</v>
      </c>
      <c r="E22" s="162">
        <f>'Visi duomenys'!V22</f>
        <v>0</v>
      </c>
      <c r="F22" s="162">
        <f>IF($U22&gt;0,G22/$U22*$T22,0)</f>
        <v>176470.58886667457</v>
      </c>
      <c r="G22" s="162">
        <f>'Visi duomenys'!W22</f>
        <v>150000</v>
      </c>
      <c r="H22" s="162">
        <f>IF($U22&gt;0,I22/$U22*$T22,0)</f>
        <v>352941.17773334915</v>
      </c>
      <c r="I22" s="162">
        <f>'Visi duomenys'!X22</f>
        <v>300000</v>
      </c>
      <c r="J22" s="162">
        <f>IF($U22&gt;0,K22/$U22*$T22,0)</f>
        <v>292645.88339997624</v>
      </c>
      <c r="K22" s="162">
        <f>'Visi duomenys'!Y22</f>
        <v>248749</v>
      </c>
      <c r="L22" s="162">
        <f>IF($U22&gt;0,M22/$U22*$T22,0)</f>
        <v>0</v>
      </c>
      <c r="M22" s="162">
        <f>'Visi duomenys'!Z22</f>
        <v>0</v>
      </c>
      <c r="N22" s="162">
        <f>IF($U22&gt;0,O22/$U22*$T22,0)</f>
        <v>0</v>
      </c>
      <c r="O22" s="162">
        <f>'Visi duomenys'!AA22</f>
        <v>0</v>
      </c>
      <c r="P22" s="162">
        <f>IF($U22&gt;0,Q22/$U22*$T22,0)</f>
        <v>0</v>
      </c>
      <c r="Q22" s="162">
        <f>'Visi duomenys'!AB22</f>
        <v>0</v>
      </c>
      <c r="R22" s="162">
        <f>IF($U22&gt;0,S22/$U22*$T22,0)</f>
        <v>0</v>
      </c>
      <c r="S22" s="162">
        <f>'Visi duomenys'!AC22</f>
        <v>0</v>
      </c>
      <c r="T22" s="162">
        <f>'Visi duomenys'!K22</f>
        <v>822057.65</v>
      </c>
      <c r="U22" s="162">
        <f>'Visi duomenys'!P22</f>
        <v>698749</v>
      </c>
    </row>
    <row r="23" spans="1:21" s="253" customFormat="1" ht="25.5" hidden="1" x14ac:dyDescent="0.2">
      <c r="A23" s="227" t="str">
        <f>'Visi duomenys'!A23</f>
        <v>1.2.1.1.2</v>
      </c>
      <c r="B23" s="227" t="str">
        <f>'Visi duomenys'!B23</f>
        <v>R085511-120000-1140</v>
      </c>
      <c r="C23" s="227" t="str">
        <f>'Visi duomenys'!C23</f>
        <v>Jaunimo ir Rambyno gatvių Pagėgiuose infrastruktūros sutvarkymas</v>
      </c>
      <c r="D23" s="162">
        <f>IF($U23&gt;0,E23/$U23*$T23,0)</f>
        <v>0</v>
      </c>
      <c r="E23" s="162">
        <f>'Visi duomenys'!V23</f>
        <v>0</v>
      </c>
      <c r="F23" s="162">
        <f>IF($U23&gt;0,G23/$U23*$T23,0)</f>
        <v>250313.42022284516</v>
      </c>
      <c r="G23" s="162">
        <f>'Visi duomenys'!W23</f>
        <v>200000</v>
      </c>
      <c r="H23" s="162">
        <f>IF($U23&gt;0,I23/$U23*$T23,0)</f>
        <v>85878.779777154836</v>
      </c>
      <c r="I23" s="162">
        <f>'Visi duomenys'!X23</f>
        <v>68617</v>
      </c>
      <c r="J23" s="162">
        <f>IF($U23&gt;0,K23/$U23*$T23,0)</f>
        <v>0</v>
      </c>
      <c r="K23" s="162">
        <f>'Visi duomenys'!Y23</f>
        <v>0</v>
      </c>
      <c r="L23" s="162">
        <f>IF($U23&gt;0,M23/$U23*$T23,0)</f>
        <v>0</v>
      </c>
      <c r="M23" s="162">
        <f>'Visi duomenys'!Z23</f>
        <v>0</v>
      </c>
      <c r="N23" s="162">
        <f>IF($U23&gt;0,O23/$U23*$T23,0)</f>
        <v>0</v>
      </c>
      <c r="O23" s="162">
        <f>'Visi duomenys'!AA23</f>
        <v>0</v>
      </c>
      <c r="P23" s="162">
        <f>IF($U23&gt;0,Q23/$U23*$T23,0)</f>
        <v>0</v>
      </c>
      <c r="Q23" s="162">
        <f>'Visi duomenys'!AB23</f>
        <v>0</v>
      </c>
      <c r="R23" s="162">
        <f>IF($U23&gt;0,S23/$U23*$T23,0)</f>
        <v>0</v>
      </c>
      <c r="S23" s="162">
        <f>'Visi duomenys'!AC23</f>
        <v>0</v>
      </c>
      <c r="T23" s="162">
        <f>'Visi duomenys'!K23</f>
        <v>336192.2</v>
      </c>
      <c r="U23" s="162">
        <f>'Visi duomenys'!P23</f>
        <v>268617</v>
      </c>
    </row>
    <row r="24" spans="1:21" s="253" customFormat="1" ht="25.5" hidden="1" x14ac:dyDescent="0.2">
      <c r="A24" s="227" t="str">
        <f>'Visi duomenys'!A24</f>
        <v>1.2.1.1.3</v>
      </c>
      <c r="B24" s="227" t="str">
        <f>'Visi duomenys'!B24</f>
        <v>R085511-120000-1141</v>
      </c>
      <c r="C24" s="227" t="str">
        <f>'Visi duomenys'!C24</f>
        <v>A. Giedraičio-Giedriaus gatvės rekonstravimas Jurbarko mieste</v>
      </c>
      <c r="D24" s="162">
        <f>IF($U24&gt;0,E24/$U24*$T24,0)</f>
        <v>0</v>
      </c>
      <c r="E24" s="162">
        <f>'Visi duomenys'!V24</f>
        <v>0</v>
      </c>
      <c r="F24" s="162">
        <f>IF($U24&gt;0,G24/$U24*$T24,0)</f>
        <v>158803.56470583004</v>
      </c>
      <c r="G24" s="162">
        <f>'Visi duomenys'!W24</f>
        <v>134983</v>
      </c>
      <c r="H24" s="162">
        <f>IF($U24&gt;0,I24/$U24*$T24,0)</f>
        <v>476411.87058833992</v>
      </c>
      <c r="I24" s="162">
        <f>'Visi duomenys'!X24</f>
        <v>404950</v>
      </c>
      <c r="J24" s="162">
        <f>IF($U24&gt;0,K24/$U24*$T24,0)</f>
        <v>158803.56470583004</v>
      </c>
      <c r="K24" s="162">
        <f>'Visi duomenys'!Y24</f>
        <v>134983</v>
      </c>
      <c r="L24" s="162">
        <f>IF($U24&gt;0,M24/$U24*$T24,0)</f>
        <v>0</v>
      </c>
      <c r="M24" s="162">
        <f>'Visi duomenys'!Z24</f>
        <v>0</v>
      </c>
      <c r="N24" s="162">
        <f>IF($U24&gt;0,O24/$U24*$T24,0)</f>
        <v>0</v>
      </c>
      <c r="O24" s="162">
        <f>'Visi duomenys'!AA24</f>
        <v>0</v>
      </c>
      <c r="P24" s="162">
        <f>IF($U24&gt;0,Q24/$U24*$T24,0)</f>
        <v>0</v>
      </c>
      <c r="Q24" s="162">
        <f>'Visi duomenys'!AB24</f>
        <v>0</v>
      </c>
      <c r="R24" s="162">
        <f>IF($U24&gt;0,S24/$U24*$T24,0)</f>
        <v>0</v>
      </c>
      <c r="S24" s="162">
        <f>'Visi duomenys'!AC24</f>
        <v>0</v>
      </c>
      <c r="T24" s="162">
        <f>'Visi duomenys'!K24</f>
        <v>794019</v>
      </c>
      <c r="U24" s="162">
        <f>'Visi duomenys'!P24</f>
        <v>674916</v>
      </c>
    </row>
    <row r="25" spans="1:21" s="253" customFormat="1" ht="25.5" hidden="1" x14ac:dyDescent="0.2">
      <c r="A25" s="227" t="str">
        <f>'Visi duomenys'!A25</f>
        <v>1.2.1.1.4</v>
      </c>
      <c r="B25" s="227" t="str">
        <f>'Visi duomenys'!B25</f>
        <v>R085511-190000-1142</v>
      </c>
      <c r="C25" s="227" t="str">
        <f>'Visi duomenys'!C25</f>
        <v>Eismo saugos priemonių diegimas Jurbarko miesto Lauko gatvėje</v>
      </c>
      <c r="D25" s="162">
        <f>IF($U25&gt;0,E25/$U25*$T25,0)</f>
        <v>0</v>
      </c>
      <c r="E25" s="162">
        <f>'Visi duomenys'!V25</f>
        <v>0</v>
      </c>
      <c r="F25" s="162">
        <f>IF($U25&gt;0,G25/$U25*$T25,0)</f>
        <v>0</v>
      </c>
      <c r="G25" s="162">
        <f>'Visi duomenys'!W25</f>
        <v>0</v>
      </c>
      <c r="H25" s="162">
        <f>IF($U25&gt;0,I25/$U25*$T25,0)</f>
        <v>0</v>
      </c>
      <c r="I25" s="162">
        <f>'Visi duomenys'!X25</f>
        <v>0</v>
      </c>
      <c r="J25" s="162">
        <f>IF($U25&gt;0,K25/$U25*$T25,0)</f>
        <v>92083.351176983444</v>
      </c>
      <c r="K25" s="162">
        <f>'Visi duomenys'!Y25</f>
        <v>54410</v>
      </c>
      <c r="L25" s="162">
        <f>IF($U25&gt;0,M25/$U25*$T25,0)</f>
        <v>102034.64882301657</v>
      </c>
      <c r="M25" s="162">
        <f>'Visi duomenys'!Z25</f>
        <v>60290</v>
      </c>
      <c r="N25" s="162">
        <f>IF($U25&gt;0,O25/$U25*$T25,0)</f>
        <v>0</v>
      </c>
      <c r="O25" s="162">
        <f>'Visi duomenys'!AA25</f>
        <v>0</v>
      </c>
      <c r="P25" s="162">
        <f>IF($U25&gt;0,Q25/$U25*$T25,0)</f>
        <v>0</v>
      </c>
      <c r="Q25" s="162">
        <f>'Visi duomenys'!AB25</f>
        <v>0</v>
      </c>
      <c r="R25" s="162">
        <f>IF($U25&gt;0,S25/$U25*$T25,0)</f>
        <v>0</v>
      </c>
      <c r="S25" s="162">
        <f>'Visi duomenys'!AC25</f>
        <v>0</v>
      </c>
      <c r="T25" s="162">
        <f>'Visi duomenys'!K25</f>
        <v>194118</v>
      </c>
      <c r="U25" s="162">
        <f>'Visi duomenys'!P25</f>
        <v>114700</v>
      </c>
    </row>
    <row r="26" spans="1:21" s="253" customFormat="1" ht="25.5" hidden="1" x14ac:dyDescent="0.2">
      <c r="A26" s="227" t="str">
        <f>'Visi duomenys'!A26</f>
        <v>1.2.1.1.5</v>
      </c>
      <c r="B26" s="227" t="str">
        <f>'Visi duomenys'!B26</f>
        <v>R085511-120000-1143</v>
      </c>
      <c r="C26" s="227" t="str">
        <f>'Visi duomenys'!C26</f>
        <v>Tauragės miesto gatvių rekonstrukcija (Žemaitės, Smėlynų g. ir Smėlynų skg.)</v>
      </c>
      <c r="D26" s="162">
        <f>IF($U26&gt;0,E26/$U26*$T26,0)</f>
        <v>0</v>
      </c>
      <c r="E26" s="162">
        <f>'Visi duomenys'!V26</f>
        <v>0</v>
      </c>
      <c r="F26" s="162">
        <f>IF($U26&gt;0,G26/$U26*$T26,0)</f>
        <v>218046.439613947</v>
      </c>
      <c r="G26" s="162">
        <f>'Visi duomenys'!W26</f>
        <v>127500</v>
      </c>
      <c r="H26" s="162">
        <f>IF($U26&gt;0,I26/$U26*$T26,0)</f>
        <v>933375.57499999995</v>
      </c>
      <c r="I26" s="162">
        <f>'Visi duomenys'!X26</f>
        <v>545780</v>
      </c>
      <c r="J26" s="162">
        <f>IF($U26&gt;0,K26/$U26*$T26,0)</f>
        <v>373295.50461907726</v>
      </c>
      <c r="K26" s="162">
        <f>'Visi duomenys'!Y26</f>
        <v>218280</v>
      </c>
      <c r="L26" s="162">
        <f>IF($U26&gt;0,M26/$U26*$T26,0)</f>
        <v>342033.63076697569</v>
      </c>
      <c r="M26" s="162">
        <f>'Visi duomenys'!Z26</f>
        <v>200000</v>
      </c>
      <c r="N26" s="162">
        <f>IF($U26&gt;0,O26/$U26*$T26,0)</f>
        <v>0</v>
      </c>
      <c r="O26" s="162">
        <f>'Visi duomenys'!AA26</f>
        <v>0</v>
      </c>
      <c r="P26" s="162">
        <f>IF($U26&gt;0,Q26/$U26*$T26,0)</f>
        <v>0</v>
      </c>
      <c r="Q26" s="162">
        <f>'Visi duomenys'!AB26</f>
        <v>0</v>
      </c>
      <c r="R26" s="162">
        <f>IF($U26&gt;0,S26/$U26*$T26,0)</f>
        <v>0</v>
      </c>
      <c r="S26" s="162">
        <f>'Visi duomenys'!AC26</f>
        <v>0</v>
      </c>
      <c r="T26" s="162">
        <f>'Visi duomenys'!K26</f>
        <v>1866751.15</v>
      </c>
      <c r="U26" s="162">
        <f>'Visi duomenys'!P26</f>
        <v>1091560</v>
      </c>
    </row>
    <row r="27" spans="1:21" ht="25.5" x14ac:dyDescent="0.2">
      <c r="A27" s="227" t="str">
        <f>'Visi duomenys'!A27</f>
        <v>1.2.1.2</v>
      </c>
      <c r="B27" s="227" t="str">
        <f>'Visi duomenys'!B27</f>
        <v/>
      </c>
      <c r="C27" s="227" t="str">
        <f>'Visi duomenys'!C27</f>
        <v>Priemonė: Darnaus judumo priemonių diegimas</v>
      </c>
      <c r="D27" s="73">
        <f>SUM(D28:D29)</f>
        <v>0</v>
      </c>
      <c r="E27" s="73">
        <f t="shared" ref="E27:U27" si="5">SUM(E28:E29)</f>
        <v>0</v>
      </c>
      <c r="F27" s="73">
        <f t="shared" si="5"/>
        <v>11900</v>
      </c>
      <c r="G27" s="73">
        <f t="shared" si="5"/>
        <v>10115</v>
      </c>
      <c r="H27" s="73">
        <f t="shared" si="5"/>
        <v>0</v>
      </c>
      <c r="I27" s="73">
        <f t="shared" si="5"/>
        <v>0</v>
      </c>
      <c r="J27" s="73">
        <f t="shared" si="5"/>
        <v>270283.71470640658</v>
      </c>
      <c r="K27" s="73">
        <f t="shared" si="5"/>
        <v>229741</v>
      </c>
      <c r="L27" s="73">
        <f t="shared" si="5"/>
        <v>386117.91176430258</v>
      </c>
      <c r="M27" s="73">
        <f t="shared" si="5"/>
        <v>328200</v>
      </c>
      <c r="N27" s="73">
        <f t="shared" si="5"/>
        <v>115835.37352929079</v>
      </c>
      <c r="O27" s="73">
        <f t="shared" si="5"/>
        <v>98460</v>
      </c>
      <c r="P27" s="73">
        <f t="shared" si="5"/>
        <v>0</v>
      </c>
      <c r="Q27" s="73">
        <f t="shared" si="5"/>
        <v>0</v>
      </c>
      <c r="R27" s="73">
        <f t="shared" si="5"/>
        <v>0</v>
      </c>
      <c r="S27" s="73">
        <f t="shared" si="5"/>
        <v>0</v>
      </c>
      <c r="T27" s="73">
        <f t="shared" si="5"/>
        <v>784137</v>
      </c>
      <c r="U27" s="73">
        <f t="shared" si="5"/>
        <v>666516</v>
      </c>
    </row>
    <row r="28" spans="1:21" s="253" customFormat="1" ht="25.5" hidden="1" x14ac:dyDescent="0.2">
      <c r="A28" s="227" t="str">
        <f>'Visi duomenys'!A28</f>
        <v>1.2.1.2.1</v>
      </c>
      <c r="B28" s="227" t="str">
        <f>'Visi duomenys'!B28</f>
        <v>R085514-190000-1145</v>
      </c>
      <c r="C28" s="227" t="str">
        <f>'Visi duomenys'!C28</f>
        <v>Darnaus judumo priemonių diegimas Tauragės mieste</v>
      </c>
      <c r="D28" s="162">
        <f>IF($U28&gt;0,E28/$U28*$T28,0)</f>
        <v>0</v>
      </c>
      <c r="E28" s="162">
        <f>'Visi duomenys'!V28</f>
        <v>0</v>
      </c>
      <c r="F28" s="162">
        <f>IF($U28&gt;0,G28/$U28*$T28,0)</f>
        <v>0</v>
      </c>
      <c r="G28" s="162">
        <f>'Visi duomenys'!W28</f>
        <v>0</v>
      </c>
      <c r="H28" s="162">
        <f>IF($U28&gt;0,I28/$U28*$T28,0)</f>
        <v>0</v>
      </c>
      <c r="I28" s="162">
        <f>'Visi duomenys'!X28</f>
        <v>0</v>
      </c>
      <c r="J28" s="162">
        <f>IF($U28&gt;0,K28/$U28*$T28,0)</f>
        <v>270283.71470640658</v>
      </c>
      <c r="K28" s="162">
        <f>'Visi duomenys'!Y28</f>
        <v>229741</v>
      </c>
      <c r="L28" s="162">
        <f>IF($U28&gt;0,M28/$U28*$T28,0)</f>
        <v>386117.91176430258</v>
      </c>
      <c r="M28" s="162">
        <f>'Visi duomenys'!Z28</f>
        <v>328200</v>
      </c>
      <c r="N28" s="162">
        <f>IF($U28&gt;0,O28/$U28*$T28,0)</f>
        <v>115835.37352929079</v>
      </c>
      <c r="O28" s="162">
        <f>'Visi duomenys'!AA28</f>
        <v>98460</v>
      </c>
      <c r="P28" s="162">
        <f>IF($U28&gt;0,Q28/$U28*$T28,0)</f>
        <v>0</v>
      </c>
      <c r="Q28" s="162">
        <f>'Visi duomenys'!AB28</f>
        <v>0</v>
      </c>
      <c r="R28" s="162">
        <f>IF($U28&gt;0,S28/$U28*$T28,0)</f>
        <v>0</v>
      </c>
      <c r="S28" s="162">
        <f>'Visi duomenys'!AC28</f>
        <v>0</v>
      </c>
      <c r="T28" s="162">
        <f>'Visi duomenys'!K28</f>
        <v>772237</v>
      </c>
      <c r="U28" s="162">
        <f>'Visi duomenys'!P28</f>
        <v>656401</v>
      </c>
    </row>
    <row r="29" spans="1:21" s="253" customFormat="1" ht="25.5" hidden="1" x14ac:dyDescent="0.2">
      <c r="A29" s="227" t="str">
        <f>'Visi duomenys'!A29</f>
        <v>1.2.1.2.2</v>
      </c>
      <c r="B29" s="227" t="str">
        <f>'Visi duomenys'!B29</f>
        <v>R085513-500000-1146</v>
      </c>
      <c r="C29" s="227" t="str">
        <f>'Visi duomenys'!C29</f>
        <v xml:space="preserve">Tauragės miesto darnaus judumo plano parengimas </v>
      </c>
      <c r="D29" s="162">
        <f>IF($U29&gt;0,E29/$U29*$T29,0)</f>
        <v>0</v>
      </c>
      <c r="E29" s="162">
        <f>'Visi duomenys'!V29</f>
        <v>0</v>
      </c>
      <c r="F29" s="162">
        <f>IF($U29&gt;0,G29/$U29*$T29,0)</f>
        <v>11900</v>
      </c>
      <c r="G29" s="162">
        <f>'Visi duomenys'!W29</f>
        <v>10115</v>
      </c>
      <c r="H29" s="162">
        <f>IF($U29&gt;0,I29/$U29*$T29,0)</f>
        <v>0</v>
      </c>
      <c r="I29" s="162">
        <f>'Visi duomenys'!X29</f>
        <v>0</v>
      </c>
      <c r="J29" s="162">
        <f>IF($U29&gt;0,K29/$U29*$T29,0)</f>
        <v>0</v>
      </c>
      <c r="K29" s="162">
        <f>'Visi duomenys'!Y29</f>
        <v>0</v>
      </c>
      <c r="L29" s="162">
        <f>IF($U29&gt;0,M29/$U29*$T29,0)</f>
        <v>0</v>
      </c>
      <c r="M29" s="162">
        <f>'Visi duomenys'!Z29</f>
        <v>0</v>
      </c>
      <c r="N29" s="162">
        <f>IF($U29&gt;0,O29/$U29*$T29,0)</f>
        <v>0</v>
      </c>
      <c r="O29" s="162">
        <f>'Visi duomenys'!AA29</f>
        <v>0</v>
      </c>
      <c r="P29" s="162">
        <f>IF($U29&gt;0,Q29/$U29*$T29,0)</f>
        <v>0</v>
      </c>
      <c r="Q29" s="162">
        <f>'Visi duomenys'!AB29</f>
        <v>0</v>
      </c>
      <c r="R29" s="162">
        <f>IF($U29&gt;0,S29/$U29*$T29,0)</f>
        <v>0</v>
      </c>
      <c r="S29" s="162">
        <f>'Visi duomenys'!AC29</f>
        <v>0</v>
      </c>
      <c r="T29" s="162">
        <f>'Visi duomenys'!K29</f>
        <v>11900</v>
      </c>
      <c r="U29" s="162">
        <f>'Visi duomenys'!P29</f>
        <v>10115</v>
      </c>
    </row>
    <row r="30" spans="1:21" ht="25.5" x14ac:dyDescent="0.2">
      <c r="A30" s="227" t="str">
        <f>'Visi duomenys'!A30</f>
        <v>1.2.1.3</v>
      </c>
      <c r="B30" s="227" t="str">
        <f>'Visi duomenys'!B30</f>
        <v/>
      </c>
      <c r="C30" s="227" t="str">
        <f>'Visi duomenys'!C30</f>
        <v>Priemonė: Pėsčiųjų ir dviračių takų rekonstrukcija ir plėtra</v>
      </c>
      <c r="D30" s="73">
        <f>SUM(D31:D34)</f>
        <v>0</v>
      </c>
      <c r="E30" s="73">
        <f t="shared" ref="E30:U30" si="6">SUM(E31:E34)</f>
        <v>0</v>
      </c>
      <c r="F30" s="73">
        <f t="shared" si="6"/>
        <v>96404.062283678912</v>
      </c>
      <c r="G30" s="73">
        <f t="shared" si="6"/>
        <v>77605.72</v>
      </c>
      <c r="H30" s="73">
        <f t="shared" si="6"/>
        <v>135938.47385343025</v>
      </c>
      <c r="I30" s="73">
        <f t="shared" si="6"/>
        <v>112272.28</v>
      </c>
      <c r="J30" s="73">
        <f t="shared" si="6"/>
        <v>75424.223862890824</v>
      </c>
      <c r="K30" s="73">
        <f t="shared" si="6"/>
        <v>60245</v>
      </c>
      <c r="L30" s="73">
        <f t="shared" si="6"/>
        <v>50385</v>
      </c>
      <c r="M30" s="73">
        <f t="shared" si="6"/>
        <v>40245</v>
      </c>
      <c r="N30" s="73">
        <f t="shared" si="6"/>
        <v>0</v>
      </c>
      <c r="O30" s="73">
        <f t="shared" si="6"/>
        <v>0</v>
      </c>
      <c r="P30" s="73">
        <f t="shared" si="6"/>
        <v>0</v>
      </c>
      <c r="Q30" s="73">
        <f t="shared" si="6"/>
        <v>0</v>
      </c>
      <c r="R30" s="73">
        <f t="shared" si="6"/>
        <v>0</v>
      </c>
      <c r="S30" s="73">
        <f t="shared" si="6"/>
        <v>0</v>
      </c>
      <c r="T30" s="73">
        <f t="shared" si="6"/>
        <v>358151.76</v>
      </c>
      <c r="U30" s="73">
        <f t="shared" si="6"/>
        <v>290368</v>
      </c>
    </row>
    <row r="31" spans="1:21" s="253" customFormat="1" ht="25.5" hidden="1" x14ac:dyDescent="0.2">
      <c r="A31" s="227" t="str">
        <f>'Visi duomenys'!A31</f>
        <v>1.2.1.3.1</v>
      </c>
      <c r="B31" s="227" t="str">
        <f>'Visi duomenys'!B31</f>
        <v>R085516-190000-1148</v>
      </c>
      <c r="C31" s="227" t="str">
        <f>'Visi duomenys'!C31</f>
        <v>Pėsčiųjų tako Vytauto Didžiojo gatvėje  Šilalės m. rekonstrukcija</v>
      </c>
      <c r="D31" s="162">
        <f>IF($U31&gt;0,E31/$U31*$T31,0)</f>
        <v>0</v>
      </c>
      <c r="E31" s="162">
        <f>'Visi duomenys'!V31</f>
        <v>0</v>
      </c>
      <c r="F31" s="162">
        <f>IF($U31&gt;0,G31/$U31*$T31,0)</f>
        <v>11764.705799766944</v>
      </c>
      <c r="G31" s="162">
        <f>'Visi duomenys'!W31</f>
        <v>10000</v>
      </c>
      <c r="H31" s="162">
        <f>IF($U31&gt;0,I31/$U31*$T31,0)</f>
        <v>72031.764200233054</v>
      </c>
      <c r="I31" s="162">
        <f>'Visi duomenys'!X31</f>
        <v>61227</v>
      </c>
      <c r="J31" s="162">
        <f>IF($U31&gt;0,K31/$U31*$T31,0)</f>
        <v>0</v>
      </c>
      <c r="K31" s="162">
        <f>'Visi duomenys'!Y31</f>
        <v>0</v>
      </c>
      <c r="L31" s="162">
        <f>IF($U31&gt;0,M31/$U31*$T31,0)</f>
        <v>0</v>
      </c>
      <c r="M31" s="162">
        <f>'Visi duomenys'!Z31</f>
        <v>0</v>
      </c>
      <c r="N31" s="162">
        <f>IF($U31&gt;0,O31/$U31*$T31,0)</f>
        <v>0</v>
      </c>
      <c r="O31" s="162">
        <f>'Visi duomenys'!AA31</f>
        <v>0</v>
      </c>
      <c r="P31" s="162">
        <f>IF($U31&gt;0,Q31/$U31*$T31,0)</f>
        <v>0</v>
      </c>
      <c r="Q31" s="162">
        <f>'Visi duomenys'!AB31</f>
        <v>0</v>
      </c>
      <c r="R31" s="162">
        <f>IF($U31&gt;0,S31/$U31*$T31,0)</f>
        <v>0</v>
      </c>
      <c r="S31" s="162">
        <f>'Visi duomenys'!AC31</f>
        <v>0</v>
      </c>
      <c r="T31" s="162">
        <f>'Visi duomenys'!K31</f>
        <v>83796.47</v>
      </c>
      <c r="U31" s="162">
        <f>'Visi duomenys'!P31</f>
        <v>71227</v>
      </c>
    </row>
    <row r="32" spans="1:21" s="253" customFormat="1" ht="25.5" hidden="1" x14ac:dyDescent="0.2">
      <c r="A32" s="227" t="str">
        <f>'Visi duomenys'!A32</f>
        <v>1.2.1.3.2</v>
      </c>
      <c r="B32" s="227" t="str">
        <f>'Visi duomenys'!B32</f>
        <v>R085516-190000-1149</v>
      </c>
      <c r="C32" s="227" t="str">
        <f>'Visi duomenys'!C32</f>
        <v>Pėsčiųjų ir dviračių takų įrengimas prie Jankaus gatvės Pagėgiuose</v>
      </c>
      <c r="D32" s="162">
        <f>IF($U32&gt;0,E32/$U32*$T32,0)</f>
        <v>0</v>
      </c>
      <c r="E32" s="162">
        <f>'Visi duomenys'!V32</f>
        <v>0</v>
      </c>
      <c r="F32" s="162">
        <f>IF($U32&gt;0,G32/$U32*$T32,0)</f>
        <v>34280.82</v>
      </c>
      <c r="G32" s="162">
        <f>'Visi duomenys'!W32</f>
        <v>27382</v>
      </c>
      <c r="H32" s="162">
        <f>IF($U32&gt;0,I32/$U32*$T32,0)</f>
        <v>0</v>
      </c>
      <c r="I32" s="162">
        <f>'Visi duomenys'!X32</f>
        <v>0</v>
      </c>
      <c r="J32" s="162">
        <f>IF($U32&gt;0,K32/$U32*$T32,0)</f>
        <v>0</v>
      </c>
      <c r="K32" s="162">
        <f>'Visi duomenys'!Y32</f>
        <v>0</v>
      </c>
      <c r="L32" s="162">
        <f>IF($U32&gt;0,M32/$U32*$T32,0)</f>
        <v>0</v>
      </c>
      <c r="M32" s="162">
        <f>'Visi duomenys'!Z32</f>
        <v>0</v>
      </c>
      <c r="N32" s="162">
        <f>IF($U32&gt;0,O32/$U32*$T32,0)</f>
        <v>0</v>
      </c>
      <c r="O32" s="162">
        <f>'Visi duomenys'!AA32</f>
        <v>0</v>
      </c>
      <c r="P32" s="162">
        <f>IF($U32&gt;0,Q32/$U32*$T32,0)</f>
        <v>0</v>
      </c>
      <c r="Q32" s="162">
        <f>'Visi duomenys'!AB32</f>
        <v>0</v>
      </c>
      <c r="R32" s="162">
        <f>IF($U32&gt;0,S32/$U32*$T32,0)</f>
        <v>0</v>
      </c>
      <c r="S32" s="162">
        <f>'Visi duomenys'!AC32</f>
        <v>0</v>
      </c>
      <c r="T32" s="162">
        <f>'Visi duomenys'!K32</f>
        <v>34280.82</v>
      </c>
      <c r="U32" s="162">
        <f>'Visi duomenys'!P32</f>
        <v>27382</v>
      </c>
    </row>
    <row r="33" spans="1:21" s="253" customFormat="1" ht="25.5" hidden="1" x14ac:dyDescent="0.2">
      <c r="A33" s="227" t="str">
        <f>'Visi duomenys'!A33</f>
        <v>1.2.1.3.3</v>
      </c>
      <c r="B33" s="227" t="str">
        <f>'Visi duomenys'!B33</f>
        <v>R085516-190000-1150</v>
      </c>
      <c r="C33" s="227" t="str">
        <f>'Visi duomenys'!C33</f>
        <v>Pėsčiųjų ir dviračių tako įrengimas Jurbarko miesto Barkūnų gatvėje</v>
      </c>
      <c r="D33" s="162">
        <f>IF($U33&gt;0,E33/$U33*$T33,0)</f>
        <v>0</v>
      </c>
      <c r="E33" s="162">
        <f>'Visi duomenys'!V33</f>
        <v>0</v>
      </c>
      <c r="F33" s="162">
        <f>IF($U33&gt;0,G33/$U33*$T33,0)</f>
        <v>0</v>
      </c>
      <c r="G33" s="162">
        <f>'Visi duomenys'!W33</f>
        <v>0</v>
      </c>
      <c r="H33" s="162">
        <f>IF($U33&gt;0,I33/$U33*$T33,0)</f>
        <v>0</v>
      </c>
      <c r="I33" s="162">
        <f>'Visi duomenys'!X33</f>
        <v>0</v>
      </c>
      <c r="J33" s="162">
        <f>IF($U33&gt;0,K33/$U33*$T33,0)</f>
        <v>50385</v>
      </c>
      <c r="K33" s="162">
        <f>'Visi duomenys'!Y33</f>
        <v>40245</v>
      </c>
      <c r="L33" s="162">
        <f>IF($U33&gt;0,M33/$U33*$T33,0)</f>
        <v>50385</v>
      </c>
      <c r="M33" s="162">
        <f>'Visi duomenys'!Z33</f>
        <v>40245</v>
      </c>
      <c r="N33" s="162">
        <f>IF($U33&gt;0,O33/$U33*$T33,0)</f>
        <v>0</v>
      </c>
      <c r="O33" s="162">
        <f>'Visi duomenys'!AA33</f>
        <v>0</v>
      </c>
      <c r="P33" s="162">
        <f>IF($U33&gt;0,Q33/$U33*$T33,0)</f>
        <v>0</v>
      </c>
      <c r="Q33" s="162">
        <f>'Visi duomenys'!AB33</f>
        <v>0</v>
      </c>
      <c r="R33" s="162">
        <f>IF($U33&gt;0,S33/$U33*$T33,0)</f>
        <v>0</v>
      </c>
      <c r="S33" s="162">
        <f>'Visi duomenys'!AC33</f>
        <v>0</v>
      </c>
      <c r="T33" s="162">
        <f>'Visi duomenys'!K33</f>
        <v>100770</v>
      </c>
      <c r="U33" s="162">
        <f>'Visi duomenys'!P33</f>
        <v>80490</v>
      </c>
    </row>
    <row r="34" spans="1:21" s="253" customFormat="1" ht="25.5" hidden="1" x14ac:dyDescent="0.2">
      <c r="A34" s="227" t="str">
        <f>'Visi duomenys'!A34</f>
        <v>1.2.1.3.4</v>
      </c>
      <c r="B34" s="227" t="str">
        <f>'Visi duomenys'!B34</f>
        <v>R085516-190000-1151</v>
      </c>
      <c r="C34" s="227" t="str">
        <f>'Visi duomenys'!C34</f>
        <v>Pėsčiųjų ir dviračių tako įrengimas iki Norkaičių gyvenvietės</v>
      </c>
      <c r="D34" s="162">
        <f>IF($U34&gt;0,E34/$U34*$T34,0)</f>
        <v>0</v>
      </c>
      <c r="E34" s="162">
        <f>'Visi duomenys'!V34</f>
        <v>0</v>
      </c>
      <c r="F34" s="162">
        <f>IF($U34&gt;0,G34/$U34*$T34,0)</f>
        <v>50358.536483911965</v>
      </c>
      <c r="G34" s="162">
        <f>'Visi duomenys'!W34</f>
        <v>40223.72</v>
      </c>
      <c r="H34" s="162">
        <f>IF($U34&gt;0,I34/$U34*$T34,0)</f>
        <v>63906.709653197206</v>
      </c>
      <c r="I34" s="162">
        <f>'Visi duomenys'!X34</f>
        <v>51045.279999999999</v>
      </c>
      <c r="J34" s="162">
        <f>IF($U34&gt;0,K34/$U34*$T34,0)</f>
        <v>25039.223862890831</v>
      </c>
      <c r="K34" s="162">
        <f>'Visi duomenys'!Y34</f>
        <v>20000</v>
      </c>
      <c r="L34" s="162">
        <f>IF($U34&gt;0,M34/$U34*$T34,0)</f>
        <v>0</v>
      </c>
      <c r="M34" s="162">
        <f>'Visi duomenys'!Z34</f>
        <v>0</v>
      </c>
      <c r="N34" s="162">
        <f>IF($U34&gt;0,O34/$U34*$T34,0)</f>
        <v>0</v>
      </c>
      <c r="O34" s="162">
        <f>'Visi duomenys'!AA34</f>
        <v>0</v>
      </c>
      <c r="P34" s="162">
        <f>IF($U34&gt;0,Q34/$U34*$T34,0)</f>
        <v>0</v>
      </c>
      <c r="Q34" s="162">
        <f>'Visi duomenys'!AB34</f>
        <v>0</v>
      </c>
      <c r="R34" s="162">
        <f>IF($U34&gt;0,S34/$U34*$T34,0)</f>
        <v>0</v>
      </c>
      <c r="S34" s="162">
        <f>'Visi duomenys'!AC34</f>
        <v>0</v>
      </c>
      <c r="T34" s="162">
        <f>'Visi duomenys'!K34</f>
        <v>139304.47</v>
      </c>
      <c r="U34" s="162">
        <f>'Visi duomenys'!P34</f>
        <v>111269</v>
      </c>
    </row>
    <row r="35" spans="1:21" ht="25.5" x14ac:dyDescent="0.2">
      <c r="A35" s="227" t="str">
        <f>'Visi duomenys'!A35</f>
        <v>1.2.1.4</v>
      </c>
      <c r="B35" s="227" t="str">
        <f>'Visi duomenys'!B35</f>
        <v/>
      </c>
      <c r="C35" s="227" t="str">
        <f>'Visi duomenys'!C35</f>
        <v>Priemonė: Vietinio susisiekimo viešojo transporto priemonių parko atnaujinimas</v>
      </c>
      <c r="D35" s="73">
        <f>SUM(D36)</f>
        <v>0</v>
      </c>
      <c r="E35" s="73">
        <f t="shared" ref="E35:U35" si="7">SUM(E36)</f>
        <v>0</v>
      </c>
      <c r="F35" s="73">
        <f t="shared" si="7"/>
        <v>0</v>
      </c>
      <c r="G35" s="73">
        <f t="shared" si="7"/>
        <v>0</v>
      </c>
      <c r="H35" s="73">
        <f t="shared" si="7"/>
        <v>798964</v>
      </c>
      <c r="I35" s="73">
        <f t="shared" si="7"/>
        <v>679119</v>
      </c>
      <c r="J35" s="73">
        <f t="shared" si="7"/>
        <v>0</v>
      </c>
      <c r="K35" s="73">
        <f t="shared" si="7"/>
        <v>0</v>
      </c>
      <c r="L35" s="73">
        <f t="shared" si="7"/>
        <v>0</v>
      </c>
      <c r="M35" s="73">
        <f t="shared" si="7"/>
        <v>0</v>
      </c>
      <c r="N35" s="73">
        <f t="shared" si="7"/>
        <v>0</v>
      </c>
      <c r="O35" s="73">
        <f t="shared" si="7"/>
        <v>0</v>
      </c>
      <c r="P35" s="73">
        <f t="shared" si="7"/>
        <v>0</v>
      </c>
      <c r="Q35" s="73">
        <f t="shared" si="7"/>
        <v>0</v>
      </c>
      <c r="R35" s="73">
        <f t="shared" si="7"/>
        <v>0</v>
      </c>
      <c r="S35" s="73">
        <f t="shared" si="7"/>
        <v>0</v>
      </c>
      <c r="T35" s="73">
        <f t="shared" si="7"/>
        <v>798964</v>
      </c>
      <c r="U35" s="73">
        <f t="shared" si="7"/>
        <v>679119</v>
      </c>
    </row>
    <row r="36" spans="1:21" s="253" customFormat="1" ht="25.5" hidden="1" x14ac:dyDescent="0.2">
      <c r="A36" s="227" t="str">
        <f>'Visi duomenys'!A36</f>
        <v>1.2.1.4.1</v>
      </c>
      <c r="B36" s="227" t="str">
        <f>'Visi duomenys'!B36</f>
        <v>R085518-100000-1153</v>
      </c>
      <c r="C36" s="227" t="str">
        <f>'Visi duomenys'!C36</f>
        <v>Tauragės miesto viešojo susisiekimo parko transporto priemonių atnaujinimas</v>
      </c>
      <c r="D36" s="162">
        <f>IF($U36&gt;0,E36/$U36*$T36,0)</f>
        <v>0</v>
      </c>
      <c r="E36" s="162">
        <f>'Visi duomenys'!V36</f>
        <v>0</v>
      </c>
      <c r="F36" s="162">
        <f>IF($U36&gt;0,G36/$U36*$T36,0)</f>
        <v>0</v>
      </c>
      <c r="G36" s="162">
        <f>'Visi duomenys'!W36</f>
        <v>0</v>
      </c>
      <c r="H36" s="162">
        <f>IF($U36&gt;0,I36/$U36*$T36,0)</f>
        <v>798964</v>
      </c>
      <c r="I36" s="162">
        <f>'Visi duomenys'!X36</f>
        <v>679119</v>
      </c>
      <c r="J36" s="162">
        <f>IF($U36&gt;0,K36/$U36*$T36,0)</f>
        <v>0</v>
      </c>
      <c r="K36" s="162">
        <f>'Visi duomenys'!Y36</f>
        <v>0</v>
      </c>
      <c r="L36" s="162">
        <f>IF($U36&gt;0,M36/$U36*$T36,0)</f>
        <v>0</v>
      </c>
      <c r="M36" s="162">
        <f>'Visi duomenys'!Z36</f>
        <v>0</v>
      </c>
      <c r="N36" s="162">
        <f>IF($U36&gt;0,O36/$U36*$T36,0)</f>
        <v>0</v>
      </c>
      <c r="O36" s="162">
        <f>'Visi duomenys'!AA36</f>
        <v>0</v>
      </c>
      <c r="P36" s="162">
        <f>IF($U36&gt;0,Q36/$U36*$T36,0)</f>
        <v>0</v>
      </c>
      <c r="Q36" s="162">
        <f>'Visi duomenys'!AB36</f>
        <v>0</v>
      </c>
      <c r="R36" s="162">
        <f>IF($U36&gt;0,S36/$U36*$T36,0)</f>
        <v>0</v>
      </c>
      <c r="S36" s="162">
        <f>'Visi duomenys'!AC36</f>
        <v>0</v>
      </c>
      <c r="T36" s="162">
        <f>'Visi duomenys'!K36</f>
        <v>798964</v>
      </c>
      <c r="U36" s="162">
        <f>'Visi duomenys'!P36</f>
        <v>679119</v>
      </c>
    </row>
    <row r="37" spans="1:21" ht="63.75" x14ac:dyDescent="0.2">
      <c r="A37" s="227" t="str">
        <f>'Visi duomenys'!A37</f>
        <v>1.2.2.</v>
      </c>
      <c r="B37" s="227" t="str">
        <f>'Visi duomenys'!B37</f>
        <v/>
      </c>
      <c r="C37" s="227" t="str">
        <f>'Visi duomenys'!C37</f>
        <v>Uždavinys. Modernizuoti kultūros įstaigų fizinę ir informacinę infrastruktūrą, kultūros paslaugoms pritaikyti  kultūros paveldo objektus ir netradicines erdves,  didinti paslaugų prieinamumą.</v>
      </c>
      <c r="D37" s="162">
        <f>IF($U37&gt;0,E37/$U37*$T37,0)</f>
        <v>0</v>
      </c>
      <c r="E37" s="162">
        <f>'Visi duomenys'!V37</f>
        <v>0</v>
      </c>
      <c r="F37" s="162">
        <f>IF($U37&gt;0,G37/$U37*$T37,0)</f>
        <v>0</v>
      </c>
      <c r="G37" s="162">
        <f>'Visi duomenys'!W37</f>
        <v>0</v>
      </c>
      <c r="H37" s="162">
        <f>IF($U37&gt;0,I37/$U37*$T37,0)</f>
        <v>0</v>
      </c>
      <c r="I37" s="162">
        <f>'Visi duomenys'!X37</f>
        <v>0</v>
      </c>
      <c r="J37" s="162">
        <f>IF($U37&gt;0,K37/$U37*$T37,0)</f>
        <v>0</v>
      </c>
      <c r="K37" s="162">
        <f>'Visi duomenys'!Y37</f>
        <v>0</v>
      </c>
      <c r="L37" s="162">
        <f>IF($U37&gt;0,M37/$U37*$T37,0)</f>
        <v>0</v>
      </c>
      <c r="M37" s="162">
        <f>'Visi duomenys'!Z37</f>
        <v>0</v>
      </c>
      <c r="N37" s="162">
        <f>IF($U37&gt;0,O37/$U37*$T37,0)</f>
        <v>0</v>
      </c>
      <c r="O37" s="162">
        <f>'Visi duomenys'!AA37</f>
        <v>0</v>
      </c>
      <c r="P37" s="162">
        <f>IF($U37&gt;0,Q37/$U37*$T37,0)</f>
        <v>0</v>
      </c>
      <c r="Q37" s="162">
        <f>'Visi duomenys'!AB37</f>
        <v>0</v>
      </c>
      <c r="R37" s="162">
        <f>IF($U37&gt;0,S37/$U37*$T37,0)</f>
        <v>0</v>
      </c>
      <c r="S37" s="162">
        <f>'Visi duomenys'!AC37</f>
        <v>0</v>
      </c>
      <c r="T37" s="162">
        <f>'Visi duomenys'!K37</f>
        <v>0</v>
      </c>
      <c r="U37" s="162">
        <f>'Visi duomenys'!P37</f>
        <v>0</v>
      </c>
    </row>
    <row r="38" spans="1:21" ht="25.5" x14ac:dyDescent="0.2">
      <c r="A38" s="227" t="str">
        <f>'Visi duomenys'!A38</f>
        <v>1.2.2.1</v>
      </c>
      <c r="B38" s="227" t="str">
        <f>'Visi duomenys'!B38</f>
        <v/>
      </c>
      <c r="C38" s="227" t="str">
        <f>'Visi duomenys'!C38</f>
        <v>Priemonė: Modernizuoti savivaldybių kultūros infrastruktūrą</v>
      </c>
      <c r="D38" s="73">
        <f>SUM(D39:D40)</f>
        <v>0</v>
      </c>
      <c r="E38" s="73">
        <f t="shared" ref="E38:U38" si="8">SUM(E39:E40)</f>
        <v>0</v>
      </c>
      <c r="F38" s="73">
        <f t="shared" si="8"/>
        <v>638734.66274167923</v>
      </c>
      <c r="G38" s="73">
        <f t="shared" si="8"/>
        <v>350094.23</v>
      </c>
      <c r="H38" s="73">
        <f t="shared" si="8"/>
        <v>347502.76550047571</v>
      </c>
      <c r="I38" s="73">
        <f t="shared" si="8"/>
        <v>241804.15999999997</v>
      </c>
      <c r="J38" s="73">
        <f t="shared" si="8"/>
        <v>117647.09175784502</v>
      </c>
      <c r="K38" s="73">
        <f t="shared" si="8"/>
        <v>100000</v>
      </c>
      <c r="L38" s="73">
        <f t="shared" si="8"/>
        <v>0</v>
      </c>
      <c r="M38" s="73">
        <f t="shared" si="8"/>
        <v>0</v>
      </c>
      <c r="N38" s="73">
        <f t="shared" si="8"/>
        <v>0</v>
      </c>
      <c r="O38" s="73">
        <f t="shared" si="8"/>
        <v>0</v>
      </c>
      <c r="P38" s="73">
        <f t="shared" si="8"/>
        <v>0</v>
      </c>
      <c r="Q38" s="73">
        <f t="shared" si="8"/>
        <v>0</v>
      </c>
      <c r="R38" s="73">
        <f t="shared" si="8"/>
        <v>0</v>
      </c>
      <c r="S38" s="73">
        <f t="shared" si="8"/>
        <v>0</v>
      </c>
      <c r="T38" s="73">
        <f t="shared" si="8"/>
        <v>1103884.52</v>
      </c>
      <c r="U38" s="73">
        <f t="shared" si="8"/>
        <v>691898.39</v>
      </c>
    </row>
    <row r="39" spans="1:21" s="253" customFormat="1" hidden="1" x14ac:dyDescent="0.2">
      <c r="A39" s="227" t="str">
        <f>'Visi duomenys'!A39</f>
        <v>1.2.2.1.1</v>
      </c>
      <c r="B39" s="227" t="str">
        <f>'Visi duomenys'!B39</f>
        <v>R083305-330000-1156</v>
      </c>
      <c r="C39" s="227" t="str">
        <f>'Visi duomenys'!C39</f>
        <v>Tauragės krašto muziejaus modernizavimas</v>
      </c>
      <c r="D39" s="162">
        <f>IF($U39&gt;0,E39/$U39*$T39,0)</f>
        <v>0</v>
      </c>
      <c r="E39" s="162">
        <f>'Visi duomenys'!V39</f>
        <v>0</v>
      </c>
      <c r="F39" s="162">
        <f>IF($U39&gt;0,G39/$U39*$T39,0)</f>
        <v>235294.18351569003</v>
      </c>
      <c r="G39" s="162">
        <f>'Visi duomenys'!W39</f>
        <v>200000</v>
      </c>
      <c r="H39" s="162">
        <f>IF($U39&gt;0,I39/$U39*$T39,0)</f>
        <v>235416.72472646495</v>
      </c>
      <c r="I39" s="162">
        <f>'Visi duomenys'!X39</f>
        <v>200104.15999999997</v>
      </c>
      <c r="J39" s="162">
        <f>IF($U39&gt;0,K39/$U39*$T39,0)</f>
        <v>117647.09175784502</v>
      </c>
      <c r="K39" s="162">
        <f>'Visi duomenys'!Y39</f>
        <v>100000</v>
      </c>
      <c r="L39" s="162">
        <f>IF($U39&gt;0,M39/$U39*$T39,0)</f>
        <v>0</v>
      </c>
      <c r="M39" s="162">
        <f>'Visi duomenys'!Z39</f>
        <v>0</v>
      </c>
      <c r="N39" s="162">
        <f>IF($U39&gt;0,O39/$U39*$T39,0)</f>
        <v>0</v>
      </c>
      <c r="O39" s="162">
        <f>'Visi duomenys'!AA39</f>
        <v>0</v>
      </c>
      <c r="P39" s="162">
        <f>IF($U39&gt;0,Q39/$U39*$T39,0)</f>
        <v>0</v>
      </c>
      <c r="Q39" s="162">
        <f>'Visi duomenys'!AB39</f>
        <v>0</v>
      </c>
      <c r="R39" s="162">
        <f>IF($U39&gt;0,S39/$U39*$T39,0)</f>
        <v>0</v>
      </c>
      <c r="S39" s="162">
        <f>'Visi duomenys'!AC39</f>
        <v>0</v>
      </c>
      <c r="T39" s="162">
        <f>'Visi duomenys'!K39</f>
        <v>588358</v>
      </c>
      <c r="U39" s="162">
        <f>'Visi duomenys'!P39</f>
        <v>500104.16</v>
      </c>
    </row>
    <row r="40" spans="1:21" s="253" customFormat="1" hidden="1" x14ac:dyDescent="0.2">
      <c r="A40" s="227" t="str">
        <f>'Visi duomenys'!A40</f>
        <v>1.2.2.1.2</v>
      </c>
      <c r="B40" s="227" t="str">
        <f>'Visi duomenys'!B40</f>
        <v>R083305-330000-1157</v>
      </c>
      <c r="C40" s="227" t="str">
        <f>'Visi duomenys'!C40</f>
        <v>Jurbarko kultūros centro modernizavimas</v>
      </c>
      <c r="D40" s="162">
        <f>IF($U40&gt;0,E40/$U40*$T40,0)</f>
        <v>0</v>
      </c>
      <c r="E40" s="162">
        <f>'Visi duomenys'!V40</f>
        <v>0</v>
      </c>
      <c r="F40" s="162">
        <f>IF($U40&gt;0,G40/$U40*$T40,0)</f>
        <v>403440.47922598926</v>
      </c>
      <c r="G40" s="162">
        <f>'Visi duomenys'!W40</f>
        <v>150094.23000000001</v>
      </c>
      <c r="H40" s="162">
        <f>IF($U40&gt;0,I40/$U40*$T40,0)</f>
        <v>112086.04077401078</v>
      </c>
      <c r="I40" s="162">
        <f>'Visi duomenys'!X40</f>
        <v>41700</v>
      </c>
      <c r="J40" s="162">
        <f>IF($U40&gt;0,K40/$U40*$T40,0)</f>
        <v>0</v>
      </c>
      <c r="K40" s="162">
        <f>'Visi duomenys'!Y40</f>
        <v>0</v>
      </c>
      <c r="L40" s="162">
        <f>IF($U40&gt;0,M40/$U40*$T40,0)</f>
        <v>0</v>
      </c>
      <c r="M40" s="162">
        <f>'Visi duomenys'!Z40</f>
        <v>0</v>
      </c>
      <c r="N40" s="162">
        <f>IF($U40&gt;0,O40/$U40*$T40,0)</f>
        <v>0</v>
      </c>
      <c r="O40" s="162">
        <f>'Visi duomenys'!AA40</f>
        <v>0</v>
      </c>
      <c r="P40" s="162">
        <f>IF($U40&gt;0,Q40/$U40*$T40,0)</f>
        <v>0</v>
      </c>
      <c r="Q40" s="162">
        <f>'Visi duomenys'!AB40</f>
        <v>0</v>
      </c>
      <c r="R40" s="162">
        <f>IF($U40&gt;0,S40/$U40*$T40,0)</f>
        <v>0</v>
      </c>
      <c r="S40" s="162">
        <f>'Visi duomenys'!AC40</f>
        <v>0</v>
      </c>
      <c r="T40" s="162">
        <f>'Visi duomenys'!K40</f>
        <v>515526.52</v>
      </c>
      <c r="U40" s="162">
        <f>'Visi duomenys'!P40</f>
        <v>191794.23</v>
      </c>
    </row>
    <row r="41" spans="1:21" ht="25.5" x14ac:dyDescent="0.2">
      <c r="A41" s="227" t="str">
        <f>'Visi duomenys'!A41</f>
        <v>1.2.2.2</v>
      </c>
      <c r="B41" s="227" t="str">
        <f>'Visi duomenys'!B41</f>
        <v/>
      </c>
      <c r="C41" s="227" t="str">
        <f>'Visi duomenys'!C41</f>
        <v>Priemonė: Aktualizuoti savivaldybių kultūros paveldo objektus</v>
      </c>
      <c r="D41" s="73">
        <f>SUM(D42:D45)</f>
        <v>0</v>
      </c>
      <c r="E41" s="73">
        <f t="shared" ref="E41:U41" si="9">SUM(E42:E45)</f>
        <v>0</v>
      </c>
      <c r="F41" s="73">
        <f t="shared" si="9"/>
        <v>216983.77998883597</v>
      </c>
      <c r="G41" s="73">
        <f t="shared" si="9"/>
        <v>184435.8</v>
      </c>
      <c r="H41" s="73">
        <f t="shared" si="9"/>
        <v>625601.2597029598</v>
      </c>
      <c r="I41" s="73">
        <f t="shared" si="9"/>
        <v>531760.82000000007</v>
      </c>
      <c r="J41" s="73">
        <f t="shared" si="9"/>
        <v>369511.09030820424</v>
      </c>
      <c r="K41" s="73">
        <f t="shared" si="9"/>
        <v>314084.49</v>
      </c>
      <c r="L41" s="73">
        <f t="shared" si="9"/>
        <v>0</v>
      </c>
      <c r="M41" s="73">
        <f t="shared" si="9"/>
        <v>0</v>
      </c>
      <c r="N41" s="73">
        <f t="shared" si="9"/>
        <v>0</v>
      </c>
      <c r="O41" s="73">
        <f t="shared" si="9"/>
        <v>0</v>
      </c>
      <c r="P41" s="73">
        <f t="shared" si="9"/>
        <v>0</v>
      </c>
      <c r="Q41" s="73">
        <f t="shared" si="9"/>
        <v>0</v>
      </c>
      <c r="R41" s="73">
        <f t="shared" si="9"/>
        <v>0</v>
      </c>
      <c r="S41" s="73">
        <f t="shared" si="9"/>
        <v>0</v>
      </c>
      <c r="T41" s="73">
        <f t="shared" si="9"/>
        <v>1212096.1299999999</v>
      </c>
      <c r="U41" s="73">
        <f t="shared" si="9"/>
        <v>1030281.1100000001</v>
      </c>
    </row>
    <row r="42" spans="1:21" s="253" customFormat="1" ht="76.5" hidden="1" x14ac:dyDescent="0.2">
      <c r="A42" s="227" t="str">
        <f>'Visi duomenys'!A42</f>
        <v>1.2.2.2.1</v>
      </c>
      <c r="B42" s="227" t="str">
        <f>'Visi duomenys'!B42</f>
        <v>R083302-440000-1159</v>
      </c>
      <c r="C42" s="227" t="str">
        <f>'Visi duomenys'!C42</f>
        <v>Pastatų komplekso, vad. Tauragės pilimi (adresu S. Dariaus ir S. Girėno g. 5, Tauragė; unikalus Nr. 1665), kompleksinis atnaujinimas (I etapas: kultūros paveldo savybių išsaugojimas ir pritaikymas bendruomeniniams poreikiams)</v>
      </c>
      <c r="D42" s="162">
        <f>IF($U42&gt;0,E42/$U42*$T42,0)</f>
        <v>0</v>
      </c>
      <c r="E42" s="162">
        <f>'Visi duomenys'!V42</f>
        <v>0</v>
      </c>
      <c r="F42" s="162">
        <f>IF($U42&gt;0,G42/$U42*$T42,0)</f>
        <v>117646.98432639994</v>
      </c>
      <c r="G42" s="162">
        <f>'Visi duomenys'!W42</f>
        <v>100000</v>
      </c>
      <c r="H42" s="162">
        <f>IF($U42&gt;0,I42/$U42*$T42,0)</f>
        <v>229181.03134720013</v>
      </c>
      <c r="I42" s="162">
        <f>'Visi duomenys'!X42</f>
        <v>194804</v>
      </c>
      <c r="J42" s="162">
        <f>IF($U42&gt;0,K42/$U42*$T42,0)</f>
        <v>117646.98432639994</v>
      </c>
      <c r="K42" s="162">
        <f>'Visi duomenys'!Y42</f>
        <v>100000</v>
      </c>
      <c r="L42" s="162">
        <f>IF($U42&gt;0,M42/$U42*$T42,0)</f>
        <v>0</v>
      </c>
      <c r="M42" s="162">
        <f>'Visi duomenys'!Z42</f>
        <v>0</v>
      </c>
      <c r="N42" s="162">
        <f>IF($U42&gt;0,O42/$U42*$T42,0)</f>
        <v>0</v>
      </c>
      <c r="O42" s="162">
        <f>'Visi duomenys'!AA42</f>
        <v>0</v>
      </c>
      <c r="P42" s="162">
        <f>IF($U42&gt;0,Q42/$U42*$T42,0)</f>
        <v>0</v>
      </c>
      <c r="Q42" s="162">
        <f>'Visi duomenys'!AB42</f>
        <v>0</v>
      </c>
      <c r="R42" s="162">
        <f>IF($U42&gt;0,S42/$U42*$T42,0)</f>
        <v>0</v>
      </c>
      <c r="S42" s="162">
        <f>'Visi duomenys'!AC42</f>
        <v>0</v>
      </c>
      <c r="T42" s="162">
        <f>'Visi duomenys'!K42</f>
        <v>464475</v>
      </c>
      <c r="U42" s="162">
        <f>'Visi duomenys'!P42</f>
        <v>394804</v>
      </c>
    </row>
    <row r="43" spans="1:21" s="253" customFormat="1" ht="38.25" hidden="1" x14ac:dyDescent="0.2">
      <c r="A43" s="227" t="str">
        <f>'Visi duomenys'!A43</f>
        <v>1.2.2.2.2</v>
      </c>
      <c r="B43" s="227" t="str">
        <f>'Visi duomenys'!B43</f>
        <v>R083302-440000-1160</v>
      </c>
      <c r="C43" s="227" t="str">
        <f>'Visi duomenys'!C43</f>
        <v>Požerės Kristaus Atsimainymo bažnyčios komplekso aktualizavimas vietos bendruomenės poreikiams</v>
      </c>
      <c r="D43" s="162">
        <f>IF($U43&gt;0,E43/$U43*$T43,0)</f>
        <v>0</v>
      </c>
      <c r="E43" s="162">
        <f>'Visi duomenys'!V43</f>
        <v>0</v>
      </c>
      <c r="F43" s="162">
        <f>IF($U43&gt;0,G43/$U43*$T43,0)</f>
        <v>35294.117716885099</v>
      </c>
      <c r="G43" s="162">
        <f>'Visi duomenys'!W43</f>
        <v>30000</v>
      </c>
      <c r="H43" s="162">
        <f>IF($U43&gt;0,I43/$U43*$T43,0)</f>
        <v>211764.70630131059</v>
      </c>
      <c r="I43" s="162">
        <f>'Visi duomenys'!X43</f>
        <v>180000</v>
      </c>
      <c r="J43" s="162">
        <f>IF($U43&gt;0,K43/$U43*$T43,0)</f>
        <v>50268.305981804311</v>
      </c>
      <c r="K43" s="162">
        <f>'Visi duomenys'!Y43</f>
        <v>42728.06</v>
      </c>
      <c r="L43" s="162">
        <f>IF($U43&gt;0,M43/$U43*$T43,0)</f>
        <v>0</v>
      </c>
      <c r="M43" s="162">
        <f>'Visi duomenys'!Z43</f>
        <v>0</v>
      </c>
      <c r="N43" s="162">
        <f>IF($U43&gt;0,O43/$U43*$T43,0)</f>
        <v>0</v>
      </c>
      <c r="O43" s="162">
        <f>'Visi duomenys'!AA43</f>
        <v>0</v>
      </c>
      <c r="P43" s="162">
        <f>IF($U43&gt;0,Q43/$U43*$T43,0)</f>
        <v>0</v>
      </c>
      <c r="Q43" s="162">
        <f>'Visi duomenys'!AB43</f>
        <v>0</v>
      </c>
      <c r="R43" s="162">
        <f>IF($U43&gt;0,S43/$U43*$T43,0)</f>
        <v>0</v>
      </c>
      <c r="S43" s="162">
        <f>'Visi duomenys'!AC43</f>
        <v>0</v>
      </c>
      <c r="T43" s="162">
        <f>'Visi duomenys'!K43</f>
        <v>297327.13</v>
      </c>
      <c r="U43" s="162">
        <f>'Visi duomenys'!P43</f>
        <v>252728.06</v>
      </c>
    </row>
    <row r="44" spans="1:21" s="253" customFormat="1" ht="51" hidden="1" x14ac:dyDescent="0.2">
      <c r="A44" s="227" t="str">
        <f>'Visi duomenys'!A44</f>
        <v>1.2.2.2.3</v>
      </c>
      <c r="B44" s="227" t="str">
        <f>'Visi duomenys'!B44</f>
        <v>R083302-440000-1161</v>
      </c>
      <c r="C44" s="227" t="str">
        <f>'Visi duomenys'!C44</f>
        <v xml:space="preserve">Buvusio Kristijono Donelaičio gimnazijos pastato Vilniaus g. 46, Pagėgiai, aktų salės ir vidaus laiptų paveldosaugos vertingųjų savybių sutvarkymas </v>
      </c>
      <c r="D44" s="162">
        <f>IF($U44&gt;0,E44/$U44*$T44,0)</f>
        <v>0</v>
      </c>
      <c r="E44" s="162">
        <f>'Visi duomenys'!V44</f>
        <v>0</v>
      </c>
      <c r="F44" s="162">
        <f>IF($U44&gt;0,G44/$U44*$T44,0)</f>
        <v>64042.677945550924</v>
      </c>
      <c r="G44" s="162">
        <f>'Visi duomenys'!W44</f>
        <v>54435.8</v>
      </c>
      <c r="H44" s="162">
        <f>IF($U44&gt;0,I44/$U44*$T44,0)</f>
        <v>50258.322054449076</v>
      </c>
      <c r="I44" s="162">
        <f>'Visi duomenys'!X44</f>
        <v>42719.199999999997</v>
      </c>
      <c r="J44" s="162">
        <f>IF($U44&gt;0,K44/$U44*$T44,0)</f>
        <v>0</v>
      </c>
      <c r="K44" s="162">
        <f>'Visi duomenys'!Y44</f>
        <v>0</v>
      </c>
      <c r="L44" s="162">
        <f>IF($U44&gt;0,M44/$U44*$T44,0)</f>
        <v>0</v>
      </c>
      <c r="M44" s="162">
        <f>'Visi duomenys'!Z44</f>
        <v>0</v>
      </c>
      <c r="N44" s="162">
        <f>IF($U44&gt;0,O44/$U44*$T44,0)</f>
        <v>0</v>
      </c>
      <c r="O44" s="162">
        <f>'Visi duomenys'!AA44</f>
        <v>0</v>
      </c>
      <c r="P44" s="162">
        <f>IF($U44&gt;0,Q44/$U44*$T44,0)</f>
        <v>0</v>
      </c>
      <c r="Q44" s="162">
        <f>'Visi duomenys'!AB44</f>
        <v>0</v>
      </c>
      <c r="R44" s="162">
        <f>IF($U44&gt;0,S44/$U44*$T44,0)</f>
        <v>0</v>
      </c>
      <c r="S44" s="162">
        <f>'Visi duomenys'!AC44</f>
        <v>0</v>
      </c>
      <c r="T44" s="162">
        <f>'Visi duomenys'!K44</f>
        <v>114301</v>
      </c>
      <c r="U44" s="162">
        <f>'Visi duomenys'!P44</f>
        <v>97155</v>
      </c>
    </row>
    <row r="45" spans="1:21" s="253" customFormat="1" ht="25.5" hidden="1" x14ac:dyDescent="0.2">
      <c r="A45" s="227" t="str">
        <f>'Visi duomenys'!A45</f>
        <v>1.2.2.2.4</v>
      </c>
      <c r="B45" s="227" t="str">
        <f>'Visi duomenys'!B45</f>
        <v>R083302-440000-1162</v>
      </c>
      <c r="C45" s="227" t="str">
        <f>'Visi duomenys'!C45</f>
        <v>Mažosios Lietuvos Jurbarko krašto kultūros centro aktualizavimas</v>
      </c>
      <c r="D45" s="162">
        <f>IF($U45&gt;0,E45/$U45*$T45,0)</f>
        <v>0</v>
      </c>
      <c r="E45" s="162">
        <f>'Visi duomenys'!V45</f>
        <v>0</v>
      </c>
      <c r="F45" s="162">
        <f>IF($U45&gt;0,G45/$U45*$T45,0)</f>
        <v>0</v>
      </c>
      <c r="G45" s="162">
        <f>'Visi duomenys'!W45</f>
        <v>0</v>
      </c>
      <c r="H45" s="162">
        <f>IF($U45&gt;0,I45/$U45*$T45,0)</f>
        <v>134397.20000000001</v>
      </c>
      <c r="I45" s="162">
        <f>'Visi duomenys'!X45</f>
        <v>114237.62</v>
      </c>
      <c r="J45" s="162">
        <f>IF($U45&gt;0,K45/$U45*$T45,0)</f>
        <v>201595.8</v>
      </c>
      <c r="K45" s="162">
        <f>'Visi duomenys'!Y45</f>
        <v>171356.43</v>
      </c>
      <c r="L45" s="162">
        <f>IF($U45&gt;0,M45/$U45*$T45,0)</f>
        <v>0</v>
      </c>
      <c r="M45" s="162">
        <f>'Visi duomenys'!Z45</f>
        <v>0</v>
      </c>
      <c r="N45" s="162">
        <f>IF($U45&gt;0,O45/$U45*$T45,0)</f>
        <v>0</v>
      </c>
      <c r="O45" s="162">
        <f>'Visi duomenys'!AA45</f>
        <v>0</v>
      </c>
      <c r="P45" s="162">
        <f>IF($U45&gt;0,Q45/$U45*$T45,0)</f>
        <v>0</v>
      </c>
      <c r="Q45" s="162">
        <f>'Visi duomenys'!AB45</f>
        <v>0</v>
      </c>
      <c r="R45" s="162">
        <f>IF($U45&gt;0,S45/$U45*$T45,0)</f>
        <v>0</v>
      </c>
      <c r="S45" s="162">
        <f>'Visi duomenys'!AC45</f>
        <v>0</v>
      </c>
      <c r="T45" s="162">
        <f>'Visi duomenys'!K45</f>
        <v>335993</v>
      </c>
      <c r="U45" s="162">
        <f>'Visi duomenys'!P45</f>
        <v>285594.05</v>
      </c>
    </row>
    <row r="46" spans="1:21" ht="76.5" x14ac:dyDescent="0.2">
      <c r="A46" s="227" t="str">
        <f>'Visi duomenys'!A46</f>
        <v>1.2.3.</v>
      </c>
      <c r="B46" s="227" t="str">
        <f>'Visi duomenys'!B46</f>
        <v/>
      </c>
      <c r="C46" s="227" t="str">
        <f>'Visi duomenys'!C46</f>
        <v xml:space="preserve">Uždavinys. Vykdyti informacines marketingo priemones, skatinančias viešąsias ir privačias investicijas  į rekreacijos ir turizmo sistemos plėtrą, gerinti turizmo įvaizdį ir didinti paslaugų prieinamumą.  </v>
      </c>
      <c r="D46" s="162">
        <f>IF($U46&gt;0,E46/$U46*$T46,0)</f>
        <v>0</v>
      </c>
      <c r="E46" s="162">
        <f>'Visi duomenys'!V46</f>
        <v>0</v>
      </c>
      <c r="F46" s="162">
        <f>IF($U46&gt;0,G46/$U46*$T46,0)</f>
        <v>0</v>
      </c>
      <c r="G46" s="162">
        <f>'Visi duomenys'!W46</f>
        <v>0</v>
      </c>
      <c r="H46" s="162">
        <f>IF($U46&gt;0,I46/$U46*$T46,0)</f>
        <v>0</v>
      </c>
      <c r="I46" s="162">
        <f>'Visi duomenys'!X46</f>
        <v>0</v>
      </c>
      <c r="J46" s="162">
        <f>IF($U46&gt;0,K46/$U46*$T46,0)</f>
        <v>0</v>
      </c>
      <c r="K46" s="162">
        <f>'Visi duomenys'!Y46</f>
        <v>0</v>
      </c>
      <c r="L46" s="162">
        <f>IF($U46&gt;0,M46/$U46*$T46,0)</f>
        <v>0</v>
      </c>
      <c r="M46" s="162">
        <f>'Visi duomenys'!Z46</f>
        <v>0</v>
      </c>
      <c r="N46" s="162">
        <f>IF($U46&gt;0,O46/$U46*$T46,0)</f>
        <v>0</v>
      </c>
      <c r="O46" s="162">
        <f>'Visi duomenys'!AA46</f>
        <v>0</v>
      </c>
      <c r="P46" s="162">
        <f>IF($U46&gt;0,Q46/$U46*$T46,0)</f>
        <v>0</v>
      </c>
      <c r="Q46" s="162">
        <f>'Visi duomenys'!AB46</f>
        <v>0</v>
      </c>
      <c r="R46" s="162">
        <f>IF($U46&gt;0,S46/$U46*$T46,0)</f>
        <v>0</v>
      </c>
      <c r="S46" s="162">
        <f>'Visi duomenys'!AC46</f>
        <v>0</v>
      </c>
      <c r="T46" s="162">
        <f>'Visi duomenys'!K46</f>
        <v>0</v>
      </c>
      <c r="U46" s="162">
        <f>'Visi duomenys'!P46</f>
        <v>0</v>
      </c>
    </row>
    <row r="47" spans="1:21" ht="38.25" x14ac:dyDescent="0.2">
      <c r="A47" s="227" t="str">
        <f>'Visi duomenys'!A47</f>
        <v>1.2.3.1</v>
      </c>
      <c r="B47" s="227" t="str">
        <f>'Visi duomenys'!B47</f>
        <v/>
      </c>
      <c r="C47" s="227" t="str">
        <f>'Visi duomenys'!C47</f>
        <v>Priemonė: Savivaldybes jungiančių turizmo trasų ir turizmo maršrutų informacinės infrastruktūros plėtra</v>
      </c>
      <c r="D47" s="73">
        <f>D48</f>
        <v>0</v>
      </c>
      <c r="E47" s="73">
        <f t="shared" ref="E47:U47" si="10">E48</f>
        <v>0</v>
      </c>
      <c r="F47" s="73">
        <f t="shared" si="10"/>
        <v>93842.353414068886</v>
      </c>
      <c r="G47" s="73">
        <f t="shared" si="10"/>
        <v>79766</v>
      </c>
      <c r="H47" s="73">
        <f t="shared" si="10"/>
        <v>187683.53035754361</v>
      </c>
      <c r="I47" s="73">
        <f t="shared" si="10"/>
        <v>159531</v>
      </c>
      <c r="J47" s="73">
        <f t="shared" si="10"/>
        <v>185399.63622838751</v>
      </c>
      <c r="K47" s="73">
        <f t="shared" si="10"/>
        <v>157589.69</v>
      </c>
      <c r="L47" s="73">
        <f t="shared" si="10"/>
        <v>0</v>
      </c>
      <c r="M47" s="73">
        <f t="shared" si="10"/>
        <v>0</v>
      </c>
      <c r="N47" s="73">
        <f t="shared" si="10"/>
        <v>0</v>
      </c>
      <c r="O47" s="73">
        <f t="shared" si="10"/>
        <v>0</v>
      </c>
      <c r="P47" s="73">
        <f t="shared" si="10"/>
        <v>0</v>
      </c>
      <c r="Q47" s="73">
        <f t="shared" si="10"/>
        <v>0</v>
      </c>
      <c r="R47" s="73">
        <f t="shared" si="10"/>
        <v>0</v>
      </c>
      <c r="S47" s="73">
        <f t="shared" si="10"/>
        <v>0</v>
      </c>
      <c r="T47" s="73">
        <f t="shared" si="10"/>
        <v>466925.52</v>
      </c>
      <c r="U47" s="73">
        <f t="shared" si="10"/>
        <v>396886.69</v>
      </c>
    </row>
    <row r="48" spans="1:21" s="253" customFormat="1" ht="38.25" hidden="1" x14ac:dyDescent="0.2">
      <c r="A48" s="227" t="str">
        <f>'Visi duomenys'!A48</f>
        <v>1.2.3.1.1</v>
      </c>
      <c r="B48" s="227" t="str">
        <f>'Visi duomenys'!B48</f>
        <v>R088821-420000-1165</v>
      </c>
      <c r="C48" s="227" t="str">
        <f>'Visi duomenys'!C48</f>
        <v>Savivaldybes jungiančių turizmo trąsų ir turizmo maršrutų infrastruktūros plėtra Tauragės regione</v>
      </c>
      <c r="D48" s="162">
        <f>IF($U48&gt;0,E48/$U48*$T48,0)</f>
        <v>0</v>
      </c>
      <c r="E48" s="162">
        <f>'Visi duomenys'!V48</f>
        <v>0</v>
      </c>
      <c r="F48" s="162">
        <f>IF($U48&gt;0,G48/$U48*$T48,0)</f>
        <v>93842.353414068886</v>
      </c>
      <c r="G48" s="162">
        <f>'Visi duomenys'!W48</f>
        <v>79766</v>
      </c>
      <c r="H48" s="162">
        <f>IF($U48&gt;0,I48/$U48*$T48,0)</f>
        <v>187683.53035754361</v>
      </c>
      <c r="I48" s="162">
        <f>'Visi duomenys'!X48</f>
        <v>159531</v>
      </c>
      <c r="J48" s="162">
        <f>IF($U48&gt;0,K48/$U48*$T48,0)</f>
        <v>185399.63622838751</v>
      </c>
      <c r="K48" s="162">
        <f>'Visi duomenys'!Y48</f>
        <v>157589.69</v>
      </c>
      <c r="L48" s="162">
        <f>IF($U48&gt;0,M48/$U48*$T48,0)</f>
        <v>0</v>
      </c>
      <c r="M48" s="162">
        <f>'Visi duomenys'!Z48</f>
        <v>0</v>
      </c>
      <c r="N48" s="162">
        <f>IF($U48&gt;0,O48/$U48*$T48,0)</f>
        <v>0</v>
      </c>
      <c r="O48" s="162">
        <f>'Visi duomenys'!AA48</f>
        <v>0</v>
      </c>
      <c r="P48" s="162">
        <f>IF($U48&gt;0,Q48/$U48*$T48,0)</f>
        <v>0</v>
      </c>
      <c r="Q48" s="162">
        <f>'Visi duomenys'!AB48</f>
        <v>0</v>
      </c>
      <c r="R48" s="162">
        <f>IF($U48&gt;0,S48/$U48*$T48,0)</f>
        <v>0</v>
      </c>
      <c r="S48" s="162">
        <f>'Visi duomenys'!AC48</f>
        <v>0</v>
      </c>
      <c r="T48" s="162">
        <f>'Visi duomenys'!K48</f>
        <v>466925.52</v>
      </c>
      <c r="U48" s="162">
        <f>'Visi duomenys'!P48</f>
        <v>396886.69</v>
      </c>
    </row>
    <row r="49" spans="1:21" ht="38.25" x14ac:dyDescent="0.2">
      <c r="A49" s="227" t="str">
        <f>'Visi duomenys'!A49</f>
        <v>2.1.</v>
      </c>
      <c r="B49" s="227" t="str">
        <f>'Visi duomenys'!B49</f>
        <v/>
      </c>
      <c r="C49" s="227" t="str">
        <f>'Visi duomenys'!C49</f>
        <v xml:space="preserve">Tikslas. Gerinti viešųjų sveikatos apsaugos, švietimo ir socialinių paslaugų teikimo kokybę, didinti jų prieinamumą gyventojams. </v>
      </c>
      <c r="D49" s="162">
        <f>IF($U49&gt;0,E49/$U49*$T49,0)</f>
        <v>0</v>
      </c>
      <c r="E49" s="162">
        <f>'Visi duomenys'!V49</f>
        <v>0</v>
      </c>
      <c r="F49" s="162">
        <f>IF($U49&gt;0,G49/$U49*$T49,0)</f>
        <v>0</v>
      </c>
      <c r="G49" s="162">
        <f>'Visi duomenys'!W49</f>
        <v>0</v>
      </c>
      <c r="H49" s="162">
        <f>IF($U49&gt;0,I49/$U49*$T49,0)</f>
        <v>0</v>
      </c>
      <c r="I49" s="162">
        <f>'Visi duomenys'!X49</f>
        <v>0</v>
      </c>
      <c r="J49" s="162">
        <f>IF($U49&gt;0,K49/$U49*$T49,0)</f>
        <v>0</v>
      </c>
      <c r="K49" s="162">
        <f>'Visi duomenys'!Y49</f>
        <v>0</v>
      </c>
      <c r="L49" s="162">
        <f>IF($U49&gt;0,M49/$U49*$T49,0)</f>
        <v>0</v>
      </c>
      <c r="M49" s="162">
        <f>'Visi duomenys'!Z49</f>
        <v>0</v>
      </c>
      <c r="N49" s="162">
        <f>IF($U49&gt;0,O49/$U49*$T49,0)</f>
        <v>0</v>
      </c>
      <c r="O49" s="162">
        <f>'Visi duomenys'!AA49</f>
        <v>0</v>
      </c>
      <c r="P49" s="162">
        <f>IF($U49&gt;0,Q49/$U49*$T49,0)</f>
        <v>0</v>
      </c>
      <c r="Q49" s="162">
        <f>'Visi duomenys'!AB49</f>
        <v>0</v>
      </c>
      <c r="R49" s="162">
        <f>IF($U49&gt;0,S49/$U49*$T49,0)</f>
        <v>0</v>
      </c>
      <c r="S49" s="162">
        <f>'Visi duomenys'!AC49</f>
        <v>0</v>
      </c>
      <c r="T49" s="162">
        <f>'Visi duomenys'!K49</f>
        <v>0</v>
      </c>
      <c r="U49" s="162">
        <f>'Visi duomenys'!P49</f>
        <v>0</v>
      </c>
    </row>
    <row r="50" spans="1:21" ht="63.75" x14ac:dyDescent="0.2">
      <c r="A50" s="227" t="str">
        <f>'Visi duomenys'!A50</f>
        <v>2.1.1.</v>
      </c>
      <c r="B50" s="227" t="str">
        <f>'Visi duomenys'!B50</f>
        <v/>
      </c>
      <c r="C50" s="227" t="str">
        <f>'Visi duomenys'!C50</f>
        <v>Uždavinys. Padidinti bendrojo ugdymo, priešmokyklinio ir ikimokyklinio bei neformaliojo švietimo įstaigų tinklo efektyvumą, plėtoti vaikų ir jaunimo ugdymo galimybes ir prieinamumą.</v>
      </c>
      <c r="D50" s="162">
        <f>IF($U50&gt;0,E50/$U50*$T50,0)</f>
        <v>0</v>
      </c>
      <c r="E50" s="162">
        <f>'Visi duomenys'!V50</f>
        <v>0</v>
      </c>
      <c r="F50" s="162">
        <f>IF($U50&gt;0,G50/$U50*$T50,0)</f>
        <v>0</v>
      </c>
      <c r="G50" s="162">
        <f>'Visi duomenys'!W50</f>
        <v>0</v>
      </c>
      <c r="H50" s="162">
        <f>IF($U50&gt;0,I50/$U50*$T50,0)</f>
        <v>0</v>
      </c>
      <c r="I50" s="162">
        <f>'Visi duomenys'!X50</f>
        <v>0</v>
      </c>
      <c r="J50" s="162">
        <f>IF($U50&gt;0,K50/$U50*$T50,0)</f>
        <v>0</v>
      </c>
      <c r="K50" s="162">
        <f>'Visi duomenys'!Y50</f>
        <v>0</v>
      </c>
      <c r="L50" s="162">
        <f>IF($U50&gt;0,M50/$U50*$T50,0)</f>
        <v>0</v>
      </c>
      <c r="M50" s="162">
        <f>'Visi duomenys'!Z50</f>
        <v>0</v>
      </c>
      <c r="N50" s="162">
        <f>IF($U50&gt;0,O50/$U50*$T50,0)</f>
        <v>0</v>
      </c>
      <c r="O50" s="162">
        <f>'Visi duomenys'!AA50</f>
        <v>0</v>
      </c>
      <c r="P50" s="162">
        <f>IF($U50&gt;0,Q50/$U50*$T50,0)</f>
        <v>0</v>
      </c>
      <c r="Q50" s="162">
        <f>'Visi duomenys'!AB50</f>
        <v>0</v>
      </c>
      <c r="R50" s="162">
        <f>IF($U50&gt;0,S50/$U50*$T50,0)</f>
        <v>0</v>
      </c>
      <c r="S50" s="162">
        <f>'Visi duomenys'!AC50</f>
        <v>0</v>
      </c>
      <c r="T50" s="162">
        <f>'Visi duomenys'!K50</f>
        <v>0</v>
      </c>
      <c r="U50" s="162">
        <f>'Visi duomenys'!P50</f>
        <v>0</v>
      </c>
    </row>
    <row r="51" spans="1:21" ht="63.75" x14ac:dyDescent="0.2">
      <c r="A51" s="227" t="str">
        <f>'Visi duomenys'!A51</f>
        <v>2.1.1.1</v>
      </c>
      <c r="B51" s="227" t="str">
        <f>'Visi duomenys'!B51</f>
        <v/>
      </c>
      <c r="C51" s="227" t="str">
        <f>'Visi duomenys'!C51</f>
        <v>Priemonė: Mokyklų tinklo efektyvumo didinimas „Modernizuoti bendrojo ugdymo įstaigas ir aprūpinti jas gamtos, technologijų, menų ir kitų mokslų laboratorijų įranga“</v>
      </c>
      <c r="D51" s="73">
        <f>SUM(D52:D55)</f>
        <v>0</v>
      </c>
      <c r="E51" s="73">
        <f t="shared" ref="E51:U51" si="11">SUM(E52:E55)</f>
        <v>0</v>
      </c>
      <c r="F51" s="73">
        <f t="shared" si="11"/>
        <v>0</v>
      </c>
      <c r="G51" s="73">
        <f t="shared" si="11"/>
        <v>0</v>
      </c>
      <c r="H51" s="73">
        <f t="shared" si="11"/>
        <v>588235.37528211367</v>
      </c>
      <c r="I51" s="73">
        <f t="shared" si="11"/>
        <v>500000</v>
      </c>
      <c r="J51" s="73">
        <f t="shared" si="11"/>
        <v>759204.88316853088</v>
      </c>
      <c r="K51" s="73">
        <f t="shared" si="11"/>
        <v>645324</v>
      </c>
      <c r="L51" s="73">
        <f t="shared" si="11"/>
        <v>74174.118608178847</v>
      </c>
      <c r="M51" s="73">
        <f t="shared" si="11"/>
        <v>63048</v>
      </c>
      <c r="N51" s="73">
        <f t="shared" si="11"/>
        <v>0</v>
      </c>
      <c r="O51" s="73">
        <f t="shared" si="11"/>
        <v>0</v>
      </c>
      <c r="P51" s="73">
        <f t="shared" si="11"/>
        <v>0</v>
      </c>
      <c r="Q51" s="73">
        <f t="shared" si="11"/>
        <v>0</v>
      </c>
      <c r="R51" s="73">
        <f t="shared" si="11"/>
        <v>0</v>
      </c>
      <c r="S51" s="73">
        <f t="shared" si="11"/>
        <v>0</v>
      </c>
      <c r="T51" s="73">
        <f t="shared" si="11"/>
        <v>1421614.3770588236</v>
      </c>
      <c r="U51" s="73">
        <f t="shared" si="11"/>
        <v>1208372</v>
      </c>
    </row>
    <row r="52" spans="1:21" s="253" customFormat="1" ht="38.25" hidden="1" x14ac:dyDescent="0.2">
      <c r="A52" s="227" t="str">
        <f>'Visi duomenys'!A52</f>
        <v>2.1.1.1.1</v>
      </c>
      <c r="B52" s="227" t="str">
        <f>'Visi duomenys'!B52</f>
        <v>R087724-220000-1169</v>
      </c>
      <c r="C52" s="227" t="str">
        <f>'Visi duomenys'!C52</f>
        <v>Šilalės Simono Gaudėšiaus gimnazijos  pastato dalies patalpų modernizavimas ir aprūpinimas įranga</v>
      </c>
      <c r="D52" s="162">
        <f>IF($U52&gt;0,E52/$U52*$T52,0)</f>
        <v>0</v>
      </c>
      <c r="E52" s="162">
        <f>'Visi duomenys'!V52</f>
        <v>0</v>
      </c>
      <c r="F52" s="162">
        <f>IF($U52&gt;0,G52/$U52*$T52,0)</f>
        <v>0</v>
      </c>
      <c r="G52" s="162">
        <f>'Visi duomenys'!W52</f>
        <v>0</v>
      </c>
      <c r="H52" s="162">
        <f>IF($U52&gt;0,I52/$U52*$T52,0)</f>
        <v>176470.5968678942</v>
      </c>
      <c r="I52" s="162">
        <f>'Visi duomenys'!X52</f>
        <v>150000</v>
      </c>
      <c r="J52" s="162">
        <f>IF($U52&gt;0,K52/$U52*$T52,0)</f>
        <v>172251.77313210577</v>
      </c>
      <c r="K52" s="162">
        <f>'Visi duomenys'!Y52</f>
        <v>146414</v>
      </c>
      <c r="L52" s="162">
        <f>IF($U52&gt;0,M52/$U52*$T52,0)</f>
        <v>0</v>
      </c>
      <c r="M52" s="162">
        <f>'Visi duomenys'!Z52</f>
        <v>0</v>
      </c>
      <c r="N52" s="162">
        <f>IF($U52&gt;0,O52/$U52*$T52,0)</f>
        <v>0</v>
      </c>
      <c r="O52" s="162">
        <f>'Visi duomenys'!AA52</f>
        <v>0</v>
      </c>
      <c r="P52" s="162">
        <f>IF($U52&gt;0,Q52/$U52*$T52,0)</f>
        <v>0</v>
      </c>
      <c r="Q52" s="162">
        <f>'Visi duomenys'!AB52</f>
        <v>0</v>
      </c>
      <c r="R52" s="162">
        <f>IF($U52&gt;0,S52/$U52*$T52,0)</f>
        <v>0</v>
      </c>
      <c r="S52" s="162">
        <f>'Visi duomenys'!AC52</f>
        <v>0</v>
      </c>
      <c r="T52" s="162">
        <f>'Visi duomenys'!K52</f>
        <v>348722.37</v>
      </c>
      <c r="U52" s="162">
        <f>'Visi duomenys'!P52</f>
        <v>296414</v>
      </c>
    </row>
    <row r="53" spans="1:21" s="253" customFormat="1" ht="25.5" hidden="1" x14ac:dyDescent="0.2">
      <c r="A53" s="227" t="str">
        <f>'Visi duomenys'!A53</f>
        <v>2.1.1.1.2</v>
      </c>
      <c r="B53" s="227" t="str">
        <f>'Visi duomenys'!B53</f>
        <v>R087724-220000-1170</v>
      </c>
      <c r="C53" s="227" t="str">
        <f>'Visi duomenys'!C53</f>
        <v>Mokyklo tinklo efektyvumo didinimas Pagėgių Algimanto Mackaus gimnazijoje</v>
      </c>
      <c r="D53" s="162">
        <f>IF($U53&gt;0,E53/$U53*$T53,0)</f>
        <v>0</v>
      </c>
      <c r="E53" s="162">
        <f>'Visi duomenys'!V53</f>
        <v>0</v>
      </c>
      <c r="F53" s="162">
        <f>IF($U53&gt;0,G53/$U53*$T53,0)</f>
        <v>0</v>
      </c>
      <c r="G53" s="162">
        <f>'Visi duomenys'!W53</f>
        <v>0</v>
      </c>
      <c r="H53" s="162">
        <f>IF($U53&gt;0,I53/$U53*$T53,0)</f>
        <v>117647.0588235294</v>
      </c>
      <c r="I53" s="162">
        <f>'Visi duomenys'!X53</f>
        <v>100000</v>
      </c>
      <c r="J53" s="162">
        <f>IF($U53&gt;0,K53/$U53*$T53,0)</f>
        <v>16410.588235294115</v>
      </c>
      <c r="K53" s="162">
        <f>'Visi duomenys'!Y53</f>
        <v>13949</v>
      </c>
      <c r="L53" s="162">
        <f>IF($U53&gt;0,M53/$U53*$T53,0)</f>
        <v>0</v>
      </c>
      <c r="M53" s="162">
        <f>'Visi duomenys'!Z53</f>
        <v>0</v>
      </c>
      <c r="N53" s="162">
        <f>IF($U53&gt;0,O53/$U53*$T53,0)</f>
        <v>0</v>
      </c>
      <c r="O53" s="162">
        <f>'Visi duomenys'!AA53</f>
        <v>0</v>
      </c>
      <c r="P53" s="162">
        <f>IF($U53&gt;0,Q53/$U53*$T53,0)</f>
        <v>0</v>
      </c>
      <c r="Q53" s="162">
        <f>'Visi duomenys'!AB53</f>
        <v>0</v>
      </c>
      <c r="R53" s="162">
        <f>IF($U53&gt;0,S53/$U53*$T53,0)</f>
        <v>0</v>
      </c>
      <c r="S53" s="162">
        <f>'Visi duomenys'!AC53</f>
        <v>0</v>
      </c>
      <c r="T53" s="162">
        <f>'Visi duomenys'!K53</f>
        <v>134057.64705882352</v>
      </c>
      <c r="U53" s="162">
        <f>'Visi duomenys'!P53</f>
        <v>113949</v>
      </c>
    </row>
    <row r="54" spans="1:21" s="253" customFormat="1" ht="25.5" hidden="1" x14ac:dyDescent="0.2">
      <c r="A54" s="227" t="str">
        <f>'Visi duomenys'!A54</f>
        <v>2.1.1.1.3</v>
      </c>
      <c r="B54" s="227" t="str">
        <f>'Visi duomenys'!B54</f>
        <v>R087724-220000-1171</v>
      </c>
      <c r="C54" s="227" t="str">
        <f>'Visi duomenys'!C54</f>
        <v>Ikimokyklinio ir priešmokyklinio ugdymo patalpų įrengimas Eržvilko gimnazijoje</v>
      </c>
      <c r="D54" s="162">
        <f>IF($U54&gt;0,E54/$U54*$T54,0)</f>
        <v>0</v>
      </c>
      <c r="E54" s="162">
        <f>'Visi duomenys'!V54</f>
        <v>0</v>
      </c>
      <c r="F54" s="162">
        <f>IF($U54&gt;0,G54/$U54*$T54,0)</f>
        <v>0</v>
      </c>
      <c r="G54" s="162">
        <f>'Visi duomenys'!W54</f>
        <v>0</v>
      </c>
      <c r="H54" s="162">
        <f>IF($U54&gt;0,I54/$U54*$T54,0)</f>
        <v>117647.12906875725</v>
      </c>
      <c r="I54" s="162">
        <f>'Visi duomenys'!X54</f>
        <v>100000</v>
      </c>
      <c r="J54" s="162">
        <f>IF($U54&gt;0,K54/$U54*$T54,0)</f>
        <v>276424.87093124271</v>
      </c>
      <c r="K54" s="162">
        <f>'Visi duomenys'!Y54</f>
        <v>234961</v>
      </c>
      <c r="L54" s="162">
        <f>IF($U54&gt;0,M54/$U54*$T54,0)</f>
        <v>0</v>
      </c>
      <c r="M54" s="162">
        <f>'Visi duomenys'!Z54</f>
        <v>0</v>
      </c>
      <c r="N54" s="162">
        <f>IF($U54&gt;0,O54/$U54*$T54,0)</f>
        <v>0</v>
      </c>
      <c r="O54" s="162">
        <f>'Visi duomenys'!AA54</f>
        <v>0</v>
      </c>
      <c r="P54" s="162">
        <f>IF($U54&gt;0,Q54/$U54*$T54,0)</f>
        <v>0</v>
      </c>
      <c r="Q54" s="162">
        <f>'Visi duomenys'!AB54</f>
        <v>0</v>
      </c>
      <c r="R54" s="162">
        <f>IF($U54&gt;0,S54/$U54*$T54,0)</f>
        <v>0</v>
      </c>
      <c r="S54" s="162">
        <f>'Visi duomenys'!AC54</f>
        <v>0</v>
      </c>
      <c r="T54" s="162">
        <f>'Visi duomenys'!K54</f>
        <v>394072</v>
      </c>
      <c r="U54" s="162">
        <f>'Visi duomenys'!P54</f>
        <v>334961</v>
      </c>
    </row>
    <row r="55" spans="1:21" s="253" customFormat="1" ht="25.5" hidden="1" x14ac:dyDescent="0.2">
      <c r="A55" s="227" t="str">
        <f>'Visi duomenys'!A55</f>
        <v>2.1.1.1.4</v>
      </c>
      <c r="B55" s="227" t="str">
        <f>'Visi duomenys'!B55</f>
        <v>R087724-220000-1172</v>
      </c>
      <c r="C55" s="227" t="str">
        <f>'Visi duomenys'!C55</f>
        <v>Tauragės Martyno Mažvydo progimnazijos modernizavimas</v>
      </c>
      <c r="D55" s="162">
        <f>IF($U55&gt;0,E55/$U55*$T55,0)</f>
        <v>0</v>
      </c>
      <c r="E55" s="162">
        <f>'Visi duomenys'!V55</f>
        <v>0</v>
      </c>
      <c r="F55" s="162">
        <f>IF($U55&gt;0,G55/$U55*$T55,0)</f>
        <v>0</v>
      </c>
      <c r="G55" s="162">
        <f>'Visi duomenys'!W55</f>
        <v>0</v>
      </c>
      <c r="H55" s="162">
        <f>IF($U55&gt;0,I55/$U55*$T55,0)</f>
        <v>176470.59052193293</v>
      </c>
      <c r="I55" s="162">
        <f>'Visi duomenys'!X55</f>
        <v>150000</v>
      </c>
      <c r="J55" s="162">
        <f>IF($U55&gt;0,K55/$U55*$T55,0)</f>
        <v>294117.65086988825</v>
      </c>
      <c r="K55" s="162">
        <f>'Visi duomenys'!Y55</f>
        <v>250000</v>
      </c>
      <c r="L55" s="162">
        <f>IF($U55&gt;0,M55/$U55*$T55,0)</f>
        <v>74174.118608178847</v>
      </c>
      <c r="M55" s="162">
        <f>'Visi duomenys'!Z55</f>
        <v>63048</v>
      </c>
      <c r="N55" s="162">
        <f>IF($U55&gt;0,O55/$U55*$T55,0)</f>
        <v>0</v>
      </c>
      <c r="O55" s="162">
        <f>'Visi duomenys'!AA55</f>
        <v>0</v>
      </c>
      <c r="P55" s="162">
        <f>IF($U55&gt;0,Q55/$U55*$T55,0)</f>
        <v>0</v>
      </c>
      <c r="Q55" s="162">
        <f>'Visi duomenys'!AB55</f>
        <v>0</v>
      </c>
      <c r="R55" s="162">
        <f>IF($U55&gt;0,S55/$U55*$T55,0)</f>
        <v>0</v>
      </c>
      <c r="S55" s="162">
        <f>'Visi duomenys'!AC55</f>
        <v>0</v>
      </c>
      <c r="T55" s="162">
        <f>'Visi duomenys'!K55</f>
        <v>544762.36</v>
      </c>
      <c r="U55" s="162">
        <f>'Visi duomenys'!P55</f>
        <v>463048</v>
      </c>
    </row>
    <row r="56" spans="1:21" ht="51" x14ac:dyDescent="0.2">
      <c r="A56" s="227" t="str">
        <f>'Visi duomenys'!A56</f>
        <v>2.1.1.2</v>
      </c>
      <c r="B56" s="227" t="str">
        <f>'Visi duomenys'!B56</f>
        <v/>
      </c>
      <c r="C56" s="227" t="str">
        <f>'Visi duomenys'!C56</f>
        <v>Priemonė: Neformaliojo švietimo infrastruktūros tobulinimas „Plėtoti vaikų ir jauninimo neformaliojo ugdymo galimybes (ypač kaimo vietovėse)“</v>
      </c>
      <c r="D56" s="73">
        <f>SUM(D57:D60)</f>
        <v>0</v>
      </c>
      <c r="E56" s="73">
        <f t="shared" ref="E56:U56" si="12">SUM(E57:E60)</f>
        <v>0</v>
      </c>
      <c r="F56" s="73">
        <f t="shared" si="12"/>
        <v>0</v>
      </c>
      <c r="G56" s="73">
        <f t="shared" si="12"/>
        <v>0</v>
      </c>
      <c r="H56" s="73">
        <f t="shared" si="12"/>
        <v>401373.00501235784</v>
      </c>
      <c r="I56" s="73">
        <f t="shared" si="12"/>
        <v>330000</v>
      </c>
      <c r="J56" s="73">
        <f t="shared" si="12"/>
        <v>242206.03881788946</v>
      </c>
      <c r="K56" s="73">
        <f t="shared" si="12"/>
        <v>200416</v>
      </c>
      <c r="L56" s="73">
        <f t="shared" si="12"/>
        <v>29097.646169752694</v>
      </c>
      <c r="M56" s="73">
        <f t="shared" si="12"/>
        <v>24733</v>
      </c>
      <c r="N56" s="73">
        <f t="shared" si="12"/>
        <v>0</v>
      </c>
      <c r="O56" s="73">
        <f t="shared" si="12"/>
        <v>0</v>
      </c>
      <c r="P56" s="73">
        <f t="shared" si="12"/>
        <v>0</v>
      </c>
      <c r="Q56" s="73">
        <f t="shared" si="12"/>
        <v>0</v>
      </c>
      <c r="R56" s="73">
        <f t="shared" si="12"/>
        <v>0</v>
      </c>
      <c r="S56" s="73">
        <f t="shared" si="12"/>
        <v>0</v>
      </c>
      <c r="T56" s="73">
        <f t="shared" si="12"/>
        <v>672676.69</v>
      </c>
      <c r="U56" s="73">
        <f t="shared" si="12"/>
        <v>555149</v>
      </c>
    </row>
    <row r="57" spans="1:21" s="253" customFormat="1" ht="38.25" hidden="1" x14ac:dyDescent="0.2">
      <c r="A57" s="227" t="str">
        <f>'Visi duomenys'!A57</f>
        <v>2.1.1.2.1</v>
      </c>
      <c r="B57" s="227" t="str">
        <f>'Visi duomenys'!B57</f>
        <v>R087725-240000-1174</v>
      </c>
      <c r="C57" s="227" t="str">
        <f>'Visi duomenys'!C57</f>
        <v>Neformaliojo švietimo infrastruktūros tobulinimas Pagėgių meno ir sporto mokykloje</v>
      </c>
      <c r="D57" s="162">
        <f>IF($U57&gt;0,E57/$U57*$T57,0)</f>
        <v>0</v>
      </c>
      <c r="E57" s="162">
        <f>'Visi duomenys'!V57</f>
        <v>0</v>
      </c>
      <c r="F57" s="162">
        <f>IF($U57&gt;0,G57/$U57*$T57,0)</f>
        <v>0</v>
      </c>
      <c r="G57" s="162">
        <f>'Visi duomenys'!W57</f>
        <v>0</v>
      </c>
      <c r="H57" s="162">
        <f>IF($U57&gt;0,I57/$U57*$T57,0)</f>
        <v>119656.90713675697</v>
      </c>
      <c r="I57" s="162">
        <f>'Visi duomenys'!X57</f>
        <v>100000</v>
      </c>
      <c r="J57" s="162">
        <f>IF($U57&gt;0,K57/$U57*$T57,0)</f>
        <v>28858.852863243046</v>
      </c>
      <c r="K57" s="162">
        <f>'Visi duomenys'!Y57</f>
        <v>24118</v>
      </c>
      <c r="L57" s="162">
        <f>IF($U57&gt;0,M57/$U57*$T57,0)</f>
        <v>0</v>
      </c>
      <c r="M57" s="162">
        <f>'Visi duomenys'!Z57</f>
        <v>0</v>
      </c>
      <c r="N57" s="162">
        <f>IF($U57&gt;0,O57/$U57*$T57,0)</f>
        <v>0</v>
      </c>
      <c r="O57" s="162">
        <f>'Visi duomenys'!AA57</f>
        <v>0</v>
      </c>
      <c r="P57" s="162">
        <f>IF($U57&gt;0,Q57/$U57*$T57,0)</f>
        <v>0</v>
      </c>
      <c r="Q57" s="162">
        <f>'Visi duomenys'!AB57</f>
        <v>0</v>
      </c>
      <c r="R57" s="162">
        <f>IF($U57&gt;0,S57/$U57*$T57,0)</f>
        <v>0</v>
      </c>
      <c r="S57" s="162">
        <f>'Visi duomenys'!AC57</f>
        <v>0</v>
      </c>
      <c r="T57" s="162">
        <f>'Visi duomenys'!K57</f>
        <v>148515.76</v>
      </c>
      <c r="U57" s="162">
        <f>'Visi duomenys'!P57</f>
        <v>124118</v>
      </c>
    </row>
    <row r="58" spans="1:21" s="253" customFormat="1" ht="38.25" hidden="1" x14ac:dyDescent="0.2">
      <c r="A58" s="227" t="str">
        <f>'Visi duomenys'!A58</f>
        <v>2.1.1.2.2</v>
      </c>
      <c r="B58" s="227" t="str">
        <f>'Visi duomenys'!B58</f>
        <v>R087725-240000-1175</v>
      </c>
      <c r="C58" s="227" t="str">
        <f>'Visi duomenys'!C58</f>
        <v>Jurbarko Antano Sodeikos meno mokyklos atnaujinimas ir pritaikymas neformaliajam ugdymui</v>
      </c>
      <c r="D58" s="162">
        <f>IF($U58&gt;0,E58/$U58*$T58,0)</f>
        <v>0</v>
      </c>
      <c r="E58" s="162">
        <f>'Visi duomenys'!V58</f>
        <v>0</v>
      </c>
      <c r="F58" s="162">
        <f>IF($U58&gt;0,G58/$U58*$T58,0)</f>
        <v>0</v>
      </c>
      <c r="G58" s="162">
        <f>'Visi duomenys'!W58</f>
        <v>0</v>
      </c>
      <c r="H58" s="162">
        <f>IF($U58&gt;0,I58/$U58*$T58,0)</f>
        <v>117647.36462469214</v>
      </c>
      <c r="I58" s="162">
        <f>'Visi duomenys'!X58</f>
        <v>100000</v>
      </c>
      <c r="J58" s="162">
        <f>IF($U58&gt;0,K58/$U58*$T58,0)</f>
        <v>63396.635375307851</v>
      </c>
      <c r="K58" s="162">
        <f>'Visi duomenys'!Y58</f>
        <v>53887</v>
      </c>
      <c r="L58" s="162">
        <f>IF($U58&gt;0,M58/$U58*$T58,0)</f>
        <v>0</v>
      </c>
      <c r="M58" s="162">
        <f>'Visi duomenys'!Z58</f>
        <v>0</v>
      </c>
      <c r="N58" s="162">
        <f>IF($U58&gt;0,O58/$U58*$T58,0)</f>
        <v>0</v>
      </c>
      <c r="O58" s="162">
        <f>'Visi duomenys'!AA58</f>
        <v>0</v>
      </c>
      <c r="P58" s="162">
        <f>IF($U58&gt;0,Q58/$U58*$T58,0)</f>
        <v>0</v>
      </c>
      <c r="Q58" s="162">
        <f>'Visi duomenys'!AB58</f>
        <v>0</v>
      </c>
      <c r="R58" s="162">
        <f>IF($U58&gt;0,S58/$U58*$T58,0)</f>
        <v>0</v>
      </c>
      <c r="S58" s="162">
        <f>'Visi duomenys'!AC58</f>
        <v>0</v>
      </c>
      <c r="T58" s="162">
        <f>'Visi duomenys'!K58</f>
        <v>181044</v>
      </c>
      <c r="U58" s="162">
        <f>'Visi duomenys'!P58</f>
        <v>153887</v>
      </c>
    </row>
    <row r="59" spans="1:21" s="253" customFormat="1" ht="38.25" hidden="1" x14ac:dyDescent="0.2">
      <c r="A59" s="227" t="str">
        <f>'Visi duomenys'!A59</f>
        <v>2.1.1.2.3</v>
      </c>
      <c r="B59" s="227" t="str">
        <f>'Visi duomenys'!B59</f>
        <v>R087725-240000-1176</v>
      </c>
      <c r="C59" s="227" t="str">
        <f>'Visi duomenys'!C59</f>
        <v>Vaikų ir jaunimo neformalaus ugdymosi galimybių plėtra Tauragės Moksleivių kūrybos centre</v>
      </c>
      <c r="D59" s="162">
        <f>IF($U59&gt;0,E59/$U59*$T59,0)</f>
        <v>0</v>
      </c>
      <c r="E59" s="162">
        <f>'Visi duomenys'!V59</f>
        <v>0</v>
      </c>
      <c r="F59" s="162">
        <f>IF($U59&gt;0,G59/$U59*$T59,0)</f>
        <v>0</v>
      </c>
      <c r="G59" s="162">
        <f>'Visi duomenys'!W59</f>
        <v>0</v>
      </c>
      <c r="H59" s="162">
        <f>IF($U59&gt;0,I59/$U59*$T59,0)</f>
        <v>103529.40860139235</v>
      </c>
      <c r="I59" s="162">
        <f>'Visi duomenys'!X59</f>
        <v>88000</v>
      </c>
      <c r="J59" s="162">
        <f>IF($U59&gt;0,K59/$U59*$T59,0)</f>
        <v>117647.05522885495</v>
      </c>
      <c r="K59" s="162">
        <f>'Visi duomenys'!Y59</f>
        <v>100000</v>
      </c>
      <c r="L59" s="162">
        <f>IF($U59&gt;0,M59/$U59*$T59,0)</f>
        <v>29097.646169752694</v>
      </c>
      <c r="M59" s="162">
        <f>'Visi duomenys'!Z59</f>
        <v>24733</v>
      </c>
      <c r="N59" s="162">
        <f>IF($U59&gt;0,O59/$U59*$T59,0)</f>
        <v>0</v>
      </c>
      <c r="O59" s="162">
        <f>'Visi duomenys'!AA59</f>
        <v>0</v>
      </c>
      <c r="P59" s="162">
        <f>IF($U59&gt;0,Q59/$U59*$T59,0)</f>
        <v>0</v>
      </c>
      <c r="Q59" s="162">
        <f>'Visi duomenys'!AB59</f>
        <v>0</v>
      </c>
      <c r="R59" s="162">
        <f>IF($U59&gt;0,S59/$U59*$T59,0)</f>
        <v>0</v>
      </c>
      <c r="S59" s="162">
        <f>'Visi duomenys'!AC59</f>
        <v>0</v>
      </c>
      <c r="T59" s="162">
        <f>'Visi duomenys'!K59</f>
        <v>250274.11</v>
      </c>
      <c r="U59" s="162">
        <f>'Visi duomenys'!P59</f>
        <v>212733</v>
      </c>
    </row>
    <row r="60" spans="1:21" s="253" customFormat="1" ht="38.25" hidden="1" x14ac:dyDescent="0.2">
      <c r="A60" s="227" t="str">
        <f>'Visi duomenys'!A60</f>
        <v>2.1.1.2.4</v>
      </c>
      <c r="B60" s="227" t="str">
        <f>'Visi duomenys'!B60</f>
        <v>R087725-240000-1177</v>
      </c>
      <c r="C60" s="227" t="str">
        <f>'Visi duomenys'!C60</f>
        <v>Šilalės meno mokyklos infrastruktūros tobulinimas plėtojant vaikų ir jaunimo neformaliojo ugdymo galimybes</v>
      </c>
      <c r="D60" s="162">
        <f>IF($U60&gt;0,E60/$U60*$T60,0)</f>
        <v>0</v>
      </c>
      <c r="E60" s="162">
        <f>'Visi duomenys'!V60</f>
        <v>0</v>
      </c>
      <c r="F60" s="162">
        <f>IF($U60&gt;0,G60/$U60*$T60,0)</f>
        <v>0</v>
      </c>
      <c r="G60" s="162">
        <f>'Visi duomenys'!W60</f>
        <v>0</v>
      </c>
      <c r="H60" s="162">
        <f>IF($U60&gt;0,I60/$U60*$T60,0)</f>
        <v>60539.324649516391</v>
      </c>
      <c r="I60" s="162">
        <f>'Visi duomenys'!X60</f>
        <v>42000</v>
      </c>
      <c r="J60" s="162">
        <f>IF($U60&gt;0,K60/$U60*$T60,0)</f>
        <v>32303.495350483616</v>
      </c>
      <c r="K60" s="162">
        <f>'Visi duomenys'!Y60</f>
        <v>22411</v>
      </c>
      <c r="L60" s="162">
        <f>IF($U60&gt;0,M60/$U60*$T60,0)</f>
        <v>0</v>
      </c>
      <c r="M60" s="162">
        <f>'Visi duomenys'!Z60</f>
        <v>0</v>
      </c>
      <c r="N60" s="162">
        <f>IF($U60&gt;0,O60/$U60*$T60,0)</f>
        <v>0</v>
      </c>
      <c r="O60" s="162">
        <f>'Visi duomenys'!AA60</f>
        <v>0</v>
      </c>
      <c r="P60" s="162">
        <f>IF($U60&gt;0,Q60/$U60*$T60,0)</f>
        <v>0</v>
      </c>
      <c r="Q60" s="162">
        <f>'Visi duomenys'!AB60</f>
        <v>0</v>
      </c>
      <c r="R60" s="162">
        <f>IF($U60&gt;0,S60/$U60*$T60,0)</f>
        <v>0</v>
      </c>
      <c r="S60" s="162">
        <f>'Visi duomenys'!AC60</f>
        <v>0</v>
      </c>
      <c r="T60" s="162">
        <f>'Visi duomenys'!K60</f>
        <v>92842.82</v>
      </c>
      <c r="U60" s="162">
        <f>'Visi duomenys'!P60</f>
        <v>64411</v>
      </c>
    </row>
    <row r="61" spans="1:21" ht="25.5" x14ac:dyDescent="0.2">
      <c r="A61" s="227" t="str">
        <f>'Visi duomenys'!A61</f>
        <v>2.1.1.3</v>
      </c>
      <c r="B61" s="227" t="str">
        <f>'Visi duomenys'!B61</f>
        <v/>
      </c>
      <c r="C61" s="227" t="str">
        <f>'Visi duomenys'!C61</f>
        <v>Priemonė: Ikimokyklinio ir priešmokyklinio ugdymo prieinamumo didinimas</v>
      </c>
      <c r="D61" s="73">
        <f>SUM(D62:D64)</f>
        <v>0</v>
      </c>
      <c r="E61" s="73">
        <f t="shared" ref="E61:U61" si="13">SUM(E62:E64)</f>
        <v>0</v>
      </c>
      <c r="F61" s="73">
        <f t="shared" si="13"/>
        <v>0</v>
      </c>
      <c r="G61" s="73">
        <f t="shared" si="13"/>
        <v>0</v>
      </c>
      <c r="H61" s="73">
        <f t="shared" si="13"/>
        <v>683378.76712096343</v>
      </c>
      <c r="I61" s="73">
        <f t="shared" si="13"/>
        <v>320427</v>
      </c>
      <c r="J61" s="73">
        <f t="shared" si="13"/>
        <v>628802.24111433071</v>
      </c>
      <c r="K61" s="73">
        <f t="shared" si="13"/>
        <v>342168</v>
      </c>
      <c r="L61" s="73">
        <f t="shared" si="13"/>
        <v>36061.176470588238</v>
      </c>
      <c r="M61" s="73">
        <f t="shared" si="13"/>
        <v>30652</v>
      </c>
      <c r="N61" s="73">
        <f t="shared" si="13"/>
        <v>0</v>
      </c>
      <c r="O61" s="73">
        <f t="shared" si="13"/>
        <v>0</v>
      </c>
      <c r="P61" s="73">
        <f t="shared" si="13"/>
        <v>0</v>
      </c>
      <c r="Q61" s="73">
        <f t="shared" si="13"/>
        <v>0</v>
      </c>
      <c r="R61" s="73">
        <f t="shared" si="13"/>
        <v>0</v>
      </c>
      <c r="S61" s="73">
        <f t="shared" si="13"/>
        <v>0</v>
      </c>
      <c r="T61" s="73">
        <f t="shared" si="13"/>
        <v>1348242.1847058823</v>
      </c>
      <c r="U61" s="73">
        <f t="shared" si="13"/>
        <v>693247</v>
      </c>
    </row>
    <row r="62" spans="1:21" s="253" customFormat="1" ht="25.5" hidden="1" x14ac:dyDescent="0.2">
      <c r="A62" s="227" t="str">
        <f>'Visi duomenys'!A62</f>
        <v>2.1.1.3.1</v>
      </c>
      <c r="B62" s="227" t="str">
        <f>'Visi duomenys'!B62</f>
        <v>R087705-230000-1179</v>
      </c>
      <c r="C62" s="227" t="str">
        <f>'Visi duomenys'!C62</f>
        <v>Ikimokyklinio ugdymo prieinamumo didinimas Šilalės mieste</v>
      </c>
      <c r="D62" s="162">
        <f>IF($U62&gt;0,E62/$U62*$T62,0)</f>
        <v>0</v>
      </c>
      <c r="E62" s="162">
        <f>'Visi duomenys'!V62</f>
        <v>0</v>
      </c>
      <c r="F62" s="162">
        <f>IF($U62&gt;0,G62/$U62*$T62,0)</f>
        <v>0</v>
      </c>
      <c r="G62" s="162">
        <f>'Visi duomenys'!W62</f>
        <v>0</v>
      </c>
      <c r="H62" s="162">
        <f>IF($U62&gt;0,I62/$U62*$T62,0)</f>
        <v>465731.70829743397</v>
      </c>
      <c r="I62" s="162">
        <f>'Visi duomenys'!X62</f>
        <v>135427</v>
      </c>
      <c r="J62" s="162">
        <f>IF($U62&gt;0,K62/$U62*$T62,0)</f>
        <v>343898.71170256595</v>
      </c>
      <c r="K62" s="162">
        <f>'Visi duomenys'!Y62</f>
        <v>100000</v>
      </c>
      <c r="L62" s="162">
        <f>IF($U62&gt;0,M62/$U62*$T62,0)</f>
        <v>0</v>
      </c>
      <c r="M62" s="162">
        <f>'Visi duomenys'!Z62</f>
        <v>0</v>
      </c>
      <c r="N62" s="162">
        <f>IF($U62&gt;0,O62/$U62*$T62,0)</f>
        <v>0</v>
      </c>
      <c r="O62" s="162">
        <f>'Visi duomenys'!AA62</f>
        <v>0</v>
      </c>
      <c r="P62" s="162">
        <f>IF($U62&gt;0,Q62/$U62*$T62,0)</f>
        <v>0</v>
      </c>
      <c r="Q62" s="162">
        <f>'Visi duomenys'!AB62</f>
        <v>0</v>
      </c>
      <c r="R62" s="162">
        <f>IF($U62&gt;0,S62/$U62*$T62,0)</f>
        <v>0</v>
      </c>
      <c r="S62" s="162">
        <f>'Visi duomenys'!AC62</f>
        <v>0</v>
      </c>
      <c r="T62" s="162">
        <f>'Visi duomenys'!K62</f>
        <v>809630.41999999993</v>
      </c>
      <c r="U62" s="162">
        <f>'Visi duomenys'!P62</f>
        <v>235427</v>
      </c>
    </row>
    <row r="63" spans="1:21" s="253" customFormat="1" ht="38.25" hidden="1" x14ac:dyDescent="0.2">
      <c r="A63" s="227" t="str">
        <f>'Visi duomenys'!A63</f>
        <v>2.1.1.3.2</v>
      </c>
      <c r="B63" s="227" t="str">
        <f>'Visi duomenys'!B63</f>
        <v>R087705-230000-1180</v>
      </c>
      <c r="C63" s="227" t="str">
        <f>'Visi duomenys'!C63</f>
        <v>Ikimokyklinio ir priešmokyklinio ugdymo prieinamumo didinimas Rotulių lopšelyje-darželyje</v>
      </c>
      <c r="D63" s="162">
        <f>IF($U63&gt;0,E63/$U63*$T63,0)</f>
        <v>0</v>
      </c>
      <c r="E63" s="162">
        <f>'Visi duomenys'!V63</f>
        <v>0</v>
      </c>
      <c r="F63" s="162">
        <f>IF($U63&gt;0,G63/$U63*$T63,0)</f>
        <v>0</v>
      </c>
      <c r="G63" s="162">
        <f>'Visi duomenys'!W63</f>
        <v>0</v>
      </c>
      <c r="H63" s="162">
        <f>IF($U63&gt;0,I63/$U63*$T63,0)</f>
        <v>70588.23529411765</v>
      </c>
      <c r="I63" s="162">
        <f>'Visi duomenys'!X63</f>
        <v>60000</v>
      </c>
      <c r="J63" s="162">
        <f>IF($U63&gt;0,K63/$U63*$T63,0)</f>
        <v>137844.70588235295</v>
      </c>
      <c r="K63" s="162">
        <f>'Visi duomenys'!Y63</f>
        <v>117168</v>
      </c>
      <c r="L63" s="162">
        <f>IF($U63&gt;0,M63/$U63*$T63,0)</f>
        <v>17647.058823529413</v>
      </c>
      <c r="M63" s="162">
        <f>'Visi duomenys'!Z63</f>
        <v>15000</v>
      </c>
      <c r="N63" s="162">
        <f>IF($U63&gt;0,O63/$U63*$T63,0)</f>
        <v>0</v>
      </c>
      <c r="O63" s="162">
        <f>'Visi duomenys'!AA63</f>
        <v>0</v>
      </c>
      <c r="P63" s="162">
        <f>IF($U63&gt;0,Q63/$U63*$T63,0)</f>
        <v>0</v>
      </c>
      <c r="Q63" s="162">
        <f>'Visi duomenys'!AB63</f>
        <v>0</v>
      </c>
      <c r="R63" s="162">
        <f>IF($U63&gt;0,S63/$U63*$T63,0)</f>
        <v>0</v>
      </c>
      <c r="S63" s="162">
        <f>'Visi duomenys'!AC63</f>
        <v>0</v>
      </c>
      <c r="T63" s="162">
        <f>'Visi duomenys'!K63</f>
        <v>226080</v>
      </c>
      <c r="U63" s="162">
        <f>'Visi duomenys'!P63</f>
        <v>192168</v>
      </c>
    </row>
    <row r="64" spans="1:21" s="253" customFormat="1" ht="51" hidden="1" x14ac:dyDescent="0.2">
      <c r="A64" s="227" t="str">
        <f>'Visi duomenys'!A64</f>
        <v>2.1.1.3.3</v>
      </c>
      <c r="B64" s="227" t="str">
        <f>'Visi duomenys'!B64</f>
        <v>R087705-230000-1181</v>
      </c>
      <c r="C64" s="227" t="str">
        <f>'Visi duomenys'!C64</f>
        <v>Ikimokyklinio ir priešmokyklinio ugdymo prieinamumo didinimas, modernizuojant Tauragės vaikų reabilitacijos centro-mokyklos "Pušelė“ ugdymo aplinką</v>
      </c>
      <c r="D64" s="162">
        <f>IF($U64&gt;0,E64/$U64*$T64,0)</f>
        <v>0</v>
      </c>
      <c r="E64" s="162">
        <f>'Visi duomenys'!V64</f>
        <v>0</v>
      </c>
      <c r="F64" s="162">
        <f>IF($U64&gt;0,G64/$U64*$T64,0)</f>
        <v>0</v>
      </c>
      <c r="G64" s="162">
        <f>'Visi duomenys'!W64</f>
        <v>0</v>
      </c>
      <c r="H64" s="162">
        <f>IF($U64&gt;0,I64/$U64*$T64,0)</f>
        <v>147058.82352941178</v>
      </c>
      <c r="I64" s="162">
        <f>'Visi duomenys'!X64</f>
        <v>125000</v>
      </c>
      <c r="J64" s="162">
        <f>IF($U64&gt;0,K64/$U64*$T64,0)</f>
        <v>147058.82352941178</v>
      </c>
      <c r="K64" s="162">
        <f>'Visi duomenys'!Y64</f>
        <v>125000</v>
      </c>
      <c r="L64" s="162">
        <f>IF($U64&gt;0,M64/$U64*$T64,0)</f>
        <v>18414.117647058825</v>
      </c>
      <c r="M64" s="162">
        <f>'Visi duomenys'!Z64</f>
        <v>15652</v>
      </c>
      <c r="N64" s="162">
        <f>IF($U64&gt;0,O64/$U64*$T64,0)</f>
        <v>0</v>
      </c>
      <c r="O64" s="162">
        <f>'Visi duomenys'!AA64</f>
        <v>0</v>
      </c>
      <c r="P64" s="162">
        <f>IF($U64&gt;0,Q64/$U64*$T64,0)</f>
        <v>0</v>
      </c>
      <c r="Q64" s="162">
        <f>'Visi duomenys'!AB64</f>
        <v>0</v>
      </c>
      <c r="R64" s="162">
        <f>IF($U64&gt;0,S64/$U64*$T64,0)</f>
        <v>0</v>
      </c>
      <c r="S64" s="162">
        <f>'Visi duomenys'!AC64</f>
        <v>0</v>
      </c>
      <c r="T64" s="162">
        <f>'Visi duomenys'!K64</f>
        <v>312531.76470588235</v>
      </c>
      <c r="U64" s="162">
        <f>'Visi duomenys'!P64</f>
        <v>265652</v>
      </c>
    </row>
    <row r="65" spans="1:21" ht="51" x14ac:dyDescent="0.2">
      <c r="A65" s="227" t="str">
        <f>'Visi duomenys'!A65</f>
        <v>2.1.2.</v>
      </c>
      <c r="B65" s="227" t="str">
        <f>'Visi duomenys'!B65</f>
        <v/>
      </c>
      <c r="C65" s="227" t="str">
        <f>'Visi duomenys'!C65</f>
        <v>Uždavinys. Gerinti sveikatos priežiūros įstaigų infrastruktūrą, kelti paslaugų kokybę ir jų prieinamumą (ypač tikslinėms grupėms), diegti sveiko senėjimo procesą regione.</v>
      </c>
      <c r="D65" s="162">
        <f>IF($U65&gt;0,E65/$U65*$T65,0)</f>
        <v>0</v>
      </c>
      <c r="E65" s="162">
        <f>'Visi duomenys'!V65</f>
        <v>0</v>
      </c>
      <c r="F65" s="162">
        <f>IF($U65&gt;0,G65/$U65*$T65,0)</f>
        <v>0</v>
      </c>
      <c r="G65" s="162">
        <f>'Visi duomenys'!W65</f>
        <v>0</v>
      </c>
      <c r="H65" s="162">
        <f>IF($U65&gt;0,I65/$U65*$T65,0)</f>
        <v>0</v>
      </c>
      <c r="I65" s="162">
        <f>'Visi duomenys'!X65</f>
        <v>0</v>
      </c>
      <c r="J65" s="162">
        <f>IF($U65&gt;0,K65/$U65*$T65,0)</f>
        <v>0</v>
      </c>
      <c r="K65" s="162">
        <f>'Visi duomenys'!Y65</f>
        <v>0</v>
      </c>
      <c r="L65" s="162">
        <f>IF($U65&gt;0,M65/$U65*$T65,0)</f>
        <v>0</v>
      </c>
      <c r="M65" s="162">
        <f>'Visi duomenys'!Z65</f>
        <v>0</v>
      </c>
      <c r="N65" s="162">
        <f>IF($U65&gt;0,O65/$U65*$T65,0)</f>
        <v>0</v>
      </c>
      <c r="O65" s="162">
        <f>'Visi duomenys'!AA65</f>
        <v>0</v>
      </c>
      <c r="P65" s="162">
        <f>IF($U65&gt;0,Q65/$U65*$T65,0)</f>
        <v>0</v>
      </c>
      <c r="Q65" s="162">
        <f>'Visi duomenys'!AB65</f>
        <v>0</v>
      </c>
      <c r="R65" s="162">
        <f>IF($U65&gt;0,S65/$U65*$T65,0)</f>
        <v>0</v>
      </c>
      <c r="S65" s="162">
        <f>'Visi duomenys'!AC65</f>
        <v>0</v>
      </c>
      <c r="T65" s="162">
        <f>'Visi duomenys'!K65</f>
        <v>0</v>
      </c>
      <c r="U65" s="162">
        <f>'Visi duomenys'!P65</f>
        <v>0</v>
      </c>
    </row>
    <row r="66" spans="1:21" ht="25.5" x14ac:dyDescent="0.2">
      <c r="A66" s="242" t="str">
        <f>'Visi duomenys'!A66</f>
        <v>2.1.2.1</v>
      </c>
      <c r="B66" s="227" t="str">
        <f>'Visi duomenys'!B66</f>
        <v/>
      </c>
      <c r="C66" s="242" t="str">
        <f>'Visi duomenys'!C66</f>
        <v>Priemonė: Sveikos gyvensenos skatinimas Tauragės regione</v>
      </c>
      <c r="D66" s="73">
        <f t="shared" ref="D66:U66" si="14">SUM(D67:D70)</f>
        <v>0</v>
      </c>
      <c r="E66" s="73">
        <f t="shared" si="14"/>
        <v>0</v>
      </c>
      <c r="F66" s="73">
        <f t="shared" si="14"/>
        <v>0</v>
      </c>
      <c r="G66" s="73">
        <f t="shared" si="14"/>
        <v>0</v>
      </c>
      <c r="H66" s="73">
        <f t="shared" si="14"/>
        <v>96936.473529411756</v>
      </c>
      <c r="I66" s="73">
        <f t="shared" si="14"/>
        <v>82396.002500000002</v>
      </c>
      <c r="J66" s="73">
        <f t="shared" si="14"/>
        <v>160235.29411764708</v>
      </c>
      <c r="K66" s="73">
        <f t="shared" si="14"/>
        <v>136200</v>
      </c>
      <c r="L66" s="73">
        <f t="shared" si="14"/>
        <v>144000</v>
      </c>
      <c r="M66" s="73">
        <f t="shared" si="14"/>
        <v>122400</v>
      </c>
      <c r="N66" s="73">
        <f t="shared" si="14"/>
        <v>84174.117647058825</v>
      </c>
      <c r="O66" s="73">
        <f t="shared" si="14"/>
        <v>71548</v>
      </c>
      <c r="P66" s="73">
        <f t="shared" si="14"/>
        <v>11764.705882352942</v>
      </c>
      <c r="Q66" s="73">
        <f t="shared" si="14"/>
        <v>10000</v>
      </c>
      <c r="R66" s="73">
        <f t="shared" si="14"/>
        <v>0</v>
      </c>
      <c r="S66" s="73">
        <f t="shared" si="14"/>
        <v>0</v>
      </c>
      <c r="T66" s="73">
        <f t="shared" si="14"/>
        <v>497110.58823529416</v>
      </c>
      <c r="U66" s="73">
        <f t="shared" si="14"/>
        <v>422544</v>
      </c>
    </row>
    <row r="67" spans="1:21" s="253" customFormat="1" ht="25.5" hidden="1" x14ac:dyDescent="0.2">
      <c r="A67" s="227" t="str">
        <f>'Visi duomenys'!A67</f>
        <v>2.1.2.1.1</v>
      </c>
      <c r="B67" s="227" t="str">
        <f>'Visi duomenys'!B67</f>
        <v>R086630-470000-1184</v>
      </c>
      <c r="C67" s="227" t="str">
        <f>'Visi duomenys'!C67</f>
        <v>Sveikos gyvensenos skatinimas Pagėgių savivaldybėje</v>
      </c>
      <c r="D67" s="162">
        <f>IF($U67&gt;0,E67/$U67*$T67,0)</f>
        <v>0</v>
      </c>
      <c r="E67" s="162">
        <f>'Visi duomenys'!V67</f>
        <v>0</v>
      </c>
      <c r="F67" s="162">
        <f>IF($U67&gt;0,G67/$U67*$T67,0)</f>
        <v>0</v>
      </c>
      <c r="G67" s="162">
        <f>'Visi duomenys'!W67</f>
        <v>0</v>
      </c>
      <c r="H67" s="162">
        <f>IF($U67&gt;0,I67/$U67*$T67,0)</f>
        <v>9877.6500000000015</v>
      </c>
      <c r="I67" s="162">
        <f>'Visi duomenys'!X67</f>
        <v>8396.0025000000005</v>
      </c>
      <c r="J67" s="162">
        <f>IF($U67&gt;0,K67/$U67*$T67,0)</f>
        <v>12000</v>
      </c>
      <c r="K67" s="162">
        <f>'Visi duomenys'!Y67</f>
        <v>10200</v>
      </c>
      <c r="L67" s="162">
        <f>IF($U67&gt;0,M67/$U67*$T67,0)</f>
        <v>15000</v>
      </c>
      <c r="M67" s="162">
        <f>'Visi duomenys'!Z67</f>
        <v>12750</v>
      </c>
      <c r="N67" s="162">
        <f>IF($U67&gt;0,O67/$U67*$T67,0)</f>
        <v>10000</v>
      </c>
      <c r="O67" s="162">
        <f>'Visi duomenys'!AA67</f>
        <v>8500</v>
      </c>
      <c r="P67" s="162">
        <f>IF($U67&gt;0,Q67/$U67*$T67,0)</f>
        <v>0</v>
      </c>
      <c r="Q67" s="162">
        <f>'Visi duomenys'!AB67</f>
        <v>0</v>
      </c>
      <c r="R67" s="162">
        <f>IF($U67&gt;0,S67/$U67*$T67,0)</f>
        <v>0</v>
      </c>
      <c r="S67" s="162">
        <f>'Visi duomenys'!AC67</f>
        <v>0</v>
      </c>
      <c r="T67" s="162">
        <f>'Visi duomenys'!K67</f>
        <v>46877.647058823532</v>
      </c>
      <c r="U67" s="162">
        <f>'Visi duomenys'!P67</f>
        <v>39846</v>
      </c>
    </row>
    <row r="68" spans="1:21" s="253" customFormat="1" ht="25.5" hidden="1" x14ac:dyDescent="0.2">
      <c r="A68" s="227" t="str">
        <f>'Visi duomenys'!A68</f>
        <v>2.1.2.1.2</v>
      </c>
      <c r="B68" s="227" t="str">
        <f>'Visi duomenys'!B68</f>
        <v>R086630-470000-1185</v>
      </c>
      <c r="C68" s="227" t="str">
        <f>'Visi duomenys'!C68</f>
        <v xml:space="preserve">Jurbarko rajono gyventojų sveikos gyvensenos skatinimas  </v>
      </c>
      <c r="D68" s="162">
        <f>IF($U68&gt;0,E68/$U68*$T68,0)</f>
        <v>0</v>
      </c>
      <c r="E68" s="162">
        <f>'Visi duomenys'!V68</f>
        <v>0</v>
      </c>
      <c r="F68" s="162">
        <f>IF($U68&gt;0,G68/$U68*$T68,0)</f>
        <v>0</v>
      </c>
      <c r="G68" s="162">
        <f>'Visi duomenys'!W68</f>
        <v>0</v>
      </c>
      <c r="H68" s="162">
        <f>IF($U68&gt;0,I68/$U68*$T68,0)</f>
        <v>45882.352941176468</v>
      </c>
      <c r="I68" s="162">
        <f>'Visi duomenys'!X68</f>
        <v>39000</v>
      </c>
      <c r="J68" s="162">
        <f>IF($U68&gt;0,K68/$U68*$T68,0)</f>
        <v>30588.235294117647</v>
      </c>
      <c r="K68" s="162">
        <f>'Visi duomenys'!Y68</f>
        <v>26000</v>
      </c>
      <c r="L68" s="162">
        <f>IF($U68&gt;0,M68/$U68*$T68,0)</f>
        <v>30588.235294117647</v>
      </c>
      <c r="M68" s="162">
        <f>'Visi duomenys'!Z68</f>
        <v>26000</v>
      </c>
      <c r="N68" s="162">
        <f>IF($U68&gt;0,O68/$U68*$T68,0)</f>
        <v>30740</v>
      </c>
      <c r="O68" s="162">
        <f>'Visi duomenys'!AA68</f>
        <v>26129</v>
      </c>
      <c r="P68" s="162">
        <f>IF($U68&gt;0,Q68/$U68*$T68,0)</f>
        <v>0</v>
      </c>
      <c r="Q68" s="162">
        <f>'Visi duomenys'!AB68</f>
        <v>0</v>
      </c>
      <c r="R68" s="162">
        <f>IF($U68&gt;0,S68/$U68*$T68,0)</f>
        <v>0</v>
      </c>
      <c r="S68" s="162">
        <f>'Visi duomenys'!AC68</f>
        <v>0</v>
      </c>
      <c r="T68" s="162">
        <f>'Visi duomenys'!K68</f>
        <v>137798.82352941178</v>
      </c>
      <c r="U68" s="162">
        <f>'Visi duomenys'!P68</f>
        <v>117129</v>
      </c>
    </row>
    <row r="69" spans="1:21" s="253" customFormat="1" hidden="1" x14ac:dyDescent="0.2">
      <c r="A69" s="227" t="str">
        <f>'Visi duomenys'!A69</f>
        <v>2.1.2.1.3</v>
      </c>
      <c r="B69" s="227" t="str">
        <f>'Visi duomenys'!B69</f>
        <v>R086630-470000-1186</v>
      </c>
      <c r="C69" s="227" t="str">
        <f>'Visi duomenys'!C69</f>
        <v>Sveikam gyvenimui sakome - TAIP!</v>
      </c>
      <c r="D69" s="162">
        <f>IF($U69&gt;0,E69/$U69*$T69,0)</f>
        <v>0</v>
      </c>
      <c r="E69" s="162">
        <f>'Visi duomenys'!V69</f>
        <v>0</v>
      </c>
      <c r="F69" s="162">
        <f>IF($U69&gt;0,G69/$U69*$T69,0)</f>
        <v>0</v>
      </c>
      <c r="G69" s="162">
        <f>'Visi duomenys'!W69</f>
        <v>0</v>
      </c>
      <c r="H69" s="162">
        <f>IF($U69&gt;0,I69/$U69*$T69,0)</f>
        <v>29411.764705882357</v>
      </c>
      <c r="I69" s="162">
        <f>'Visi duomenys'!X69</f>
        <v>25000</v>
      </c>
      <c r="J69" s="162">
        <f>IF($U69&gt;0,K69/$U69*$T69,0)</f>
        <v>70588.23529411765</v>
      </c>
      <c r="K69" s="162">
        <f>'Visi duomenys'!Y69</f>
        <v>60000</v>
      </c>
      <c r="L69" s="162">
        <f>IF($U69&gt;0,M69/$U69*$T69,0)</f>
        <v>70588.23529411765</v>
      </c>
      <c r="M69" s="162">
        <f>'Visi duomenys'!Z69</f>
        <v>60000</v>
      </c>
      <c r="N69" s="162">
        <f>IF($U69&gt;0,O69/$U69*$T69,0)</f>
        <v>19904.705882352941</v>
      </c>
      <c r="O69" s="162">
        <f>'Visi duomenys'!AA69</f>
        <v>16919</v>
      </c>
      <c r="P69" s="162">
        <f>IF($U69&gt;0,Q69/$U69*$T69,0)</f>
        <v>0</v>
      </c>
      <c r="Q69" s="162">
        <f>'Visi duomenys'!AB69</f>
        <v>0</v>
      </c>
      <c r="R69" s="162">
        <f>IF($U69&gt;0,S69/$U69*$T69,0)</f>
        <v>0</v>
      </c>
      <c r="S69" s="162">
        <f>'Visi duomenys'!AC69</f>
        <v>0</v>
      </c>
      <c r="T69" s="162">
        <f>'Visi duomenys'!K69</f>
        <v>190492.9411764706</v>
      </c>
      <c r="U69" s="162">
        <f>'Visi duomenys'!P69</f>
        <v>161919</v>
      </c>
    </row>
    <row r="70" spans="1:21" s="253" customFormat="1" ht="25.5" hidden="1" x14ac:dyDescent="0.2">
      <c r="A70" s="227" t="str">
        <f>'Visi duomenys'!A70</f>
        <v>2.1.2.1.4</v>
      </c>
      <c r="B70" s="227" t="str">
        <f>'Visi duomenys'!B70</f>
        <v>R086630-470000-1187</v>
      </c>
      <c r="C70" s="227" t="str">
        <f>'Visi duomenys'!C70</f>
        <v>Šilalės rajono gyventojų sveikatos stiprinimas ir sveikos gyvensenos ugdymas</v>
      </c>
      <c r="D70" s="162">
        <f>IF($U70&gt;0,E70/$U70*$T70,0)</f>
        <v>0</v>
      </c>
      <c r="E70" s="162">
        <f>'Visi duomenys'!V70</f>
        <v>0</v>
      </c>
      <c r="F70" s="162">
        <f>IF($U70&gt;0,G70/$U70*$T70,0)</f>
        <v>0</v>
      </c>
      <c r="G70" s="162">
        <f>'Visi duomenys'!W70</f>
        <v>0</v>
      </c>
      <c r="H70" s="162">
        <f>IF($U70&gt;0,I70/$U70*$T70,0)</f>
        <v>11764.705882352942</v>
      </c>
      <c r="I70" s="162">
        <f>'Visi duomenys'!X70</f>
        <v>10000</v>
      </c>
      <c r="J70" s="162">
        <f>IF($U70&gt;0,K70/$U70*$T70,0)</f>
        <v>47058.823529411769</v>
      </c>
      <c r="K70" s="162">
        <f>'Visi duomenys'!Y70</f>
        <v>40000</v>
      </c>
      <c r="L70" s="162">
        <f>IF($U70&gt;0,M70/$U70*$T70,0)</f>
        <v>27823.529411764706</v>
      </c>
      <c r="M70" s="162">
        <f>'Visi duomenys'!Z70</f>
        <v>23650</v>
      </c>
      <c r="N70" s="162">
        <f>IF($U70&gt;0,O70/$U70*$T70,0)</f>
        <v>23529.411764705885</v>
      </c>
      <c r="O70" s="162">
        <f>'Visi duomenys'!AA70</f>
        <v>20000</v>
      </c>
      <c r="P70" s="162">
        <f>IF($U70&gt;0,Q70/$U70*$T70,0)</f>
        <v>11764.705882352942</v>
      </c>
      <c r="Q70" s="162">
        <f>'Visi duomenys'!AB70</f>
        <v>10000</v>
      </c>
      <c r="R70" s="162">
        <f>IF($U70&gt;0,S70/$U70*$T70,0)</f>
        <v>0</v>
      </c>
      <c r="S70" s="162">
        <f>'Visi duomenys'!AC70</f>
        <v>0</v>
      </c>
      <c r="T70" s="162">
        <f>'Visi duomenys'!K70</f>
        <v>121941.17647058824</v>
      </c>
      <c r="U70" s="162">
        <f>'Visi duomenys'!P70</f>
        <v>103650</v>
      </c>
    </row>
    <row r="71" spans="1:21" ht="51" x14ac:dyDescent="0.2">
      <c r="A71" s="242" t="str">
        <f>'Visi duomenys'!A71</f>
        <v>2.1.2.2</v>
      </c>
      <c r="B71" s="227" t="str">
        <f>'Visi duomenys'!B71</f>
        <v/>
      </c>
      <c r="C71" s="242" t="str">
        <f>'Visi duomenys'!C71</f>
        <v>Priemonė: Priemonių, gerinančių ambulatorinių sveikatos priežiūros paslaugų prieinamumą tuberkulioze sergantiems asmenims, įgyvendinimas</v>
      </c>
      <c r="D71" s="73">
        <f t="shared" ref="D71:U71" si="15">SUM(D72:D75)</f>
        <v>0</v>
      </c>
      <c r="E71" s="73">
        <f t="shared" si="15"/>
        <v>0</v>
      </c>
      <c r="F71" s="73">
        <f t="shared" si="15"/>
        <v>0</v>
      </c>
      <c r="G71" s="73">
        <f t="shared" si="15"/>
        <v>0</v>
      </c>
      <c r="H71" s="73">
        <f t="shared" si="15"/>
        <v>6048.204468510753</v>
      </c>
      <c r="I71" s="73">
        <f t="shared" si="15"/>
        <v>5141</v>
      </c>
      <c r="J71" s="73">
        <f t="shared" si="15"/>
        <v>17550.528933046076</v>
      </c>
      <c r="K71" s="73">
        <f t="shared" si="15"/>
        <v>14918</v>
      </c>
      <c r="L71" s="73">
        <f t="shared" si="15"/>
        <v>10658.741384475306</v>
      </c>
      <c r="M71" s="73">
        <f t="shared" si="15"/>
        <v>9060</v>
      </c>
      <c r="N71" s="73">
        <f t="shared" si="15"/>
        <v>7815.6458452916795</v>
      </c>
      <c r="O71" s="73">
        <f t="shared" si="15"/>
        <v>6643.33</v>
      </c>
      <c r="P71" s="73">
        <f t="shared" si="15"/>
        <v>0</v>
      </c>
      <c r="Q71" s="73">
        <f t="shared" si="15"/>
        <v>0</v>
      </c>
      <c r="R71" s="73">
        <f t="shared" si="15"/>
        <v>0</v>
      </c>
      <c r="S71" s="73">
        <f t="shared" si="15"/>
        <v>0</v>
      </c>
      <c r="T71" s="73">
        <f t="shared" si="15"/>
        <v>44762.175294117646</v>
      </c>
      <c r="U71" s="73">
        <f t="shared" si="15"/>
        <v>38048</v>
      </c>
    </row>
    <row r="72" spans="1:21" s="253" customFormat="1" ht="51" hidden="1" x14ac:dyDescent="0.2">
      <c r="A72" s="227" t="str">
        <f>'Visi duomenys'!A72</f>
        <v>2.1.2.2.1</v>
      </c>
      <c r="B72" s="227" t="str">
        <f>'Visi duomenys'!B72</f>
        <v>R086615-470000-1189</v>
      </c>
      <c r="C72" s="227" t="str">
        <f>'Visi duomenys'!C72</f>
        <v>Priemonių, gerinančių ambulatorinių asmens sveikatos priežiūros paslaugų prieinamumą tuberkulioze sergantiems asmenims Jurbarko rajone, įgyvendinimas</v>
      </c>
      <c r="D72" s="162">
        <f>IF($U72&gt;0,E72/$U72*$T72,0)</f>
        <v>0</v>
      </c>
      <c r="E72" s="162">
        <f>'Visi duomenys'!V72</f>
        <v>0</v>
      </c>
      <c r="F72" s="162">
        <f>IF($U72&gt;0,G72/$U72*$T72,0)</f>
        <v>0</v>
      </c>
      <c r="G72" s="162">
        <f>'Visi duomenys'!W72</f>
        <v>0</v>
      </c>
      <c r="H72" s="162">
        <f>IF($U72&gt;0,I72/$U72*$T72,0)</f>
        <v>1764.7058823529414</v>
      </c>
      <c r="I72" s="162">
        <f>'Visi duomenys'!X72</f>
        <v>1500</v>
      </c>
      <c r="J72" s="162">
        <f>IF($U72&gt;0,K72/$U72*$T72,0)</f>
        <v>2941.1764705882356</v>
      </c>
      <c r="K72" s="162">
        <f>'Visi duomenys'!Y72</f>
        <v>2500</v>
      </c>
      <c r="L72" s="162">
        <f>IF($U72&gt;0,M72/$U72*$T72,0)</f>
        <v>2941.1764705882356</v>
      </c>
      <c r="M72" s="162">
        <f>'Visi duomenys'!Z72</f>
        <v>2500</v>
      </c>
      <c r="N72" s="162">
        <f>IF($U72&gt;0,O72/$U72*$T72,0)</f>
        <v>1214.5058823529412</v>
      </c>
      <c r="O72" s="162">
        <f>'Visi duomenys'!AA72</f>
        <v>1032.33</v>
      </c>
      <c r="P72" s="162">
        <f>IF($U72&gt;0,Q72/$U72*$T72,0)</f>
        <v>0</v>
      </c>
      <c r="Q72" s="162">
        <f>'Visi duomenys'!AB72</f>
        <v>0</v>
      </c>
      <c r="R72" s="162">
        <f>IF($U72&gt;0,S72/$U72*$T72,0)</f>
        <v>0</v>
      </c>
      <c r="S72" s="162">
        <f>'Visi duomenys'!AC72</f>
        <v>0</v>
      </c>
      <c r="T72" s="162">
        <f>'Visi duomenys'!K72</f>
        <v>12312.235294117647</v>
      </c>
      <c r="U72" s="162">
        <f>'Visi duomenys'!P72</f>
        <v>10465.4</v>
      </c>
    </row>
    <row r="73" spans="1:21" s="253" customFormat="1" ht="38.25" hidden="1" x14ac:dyDescent="0.2">
      <c r="A73" s="227" t="str">
        <f>'Visi duomenys'!A73</f>
        <v>2.1.2.2.2</v>
      </c>
      <c r="B73" s="227" t="str">
        <f>'Visi duomenys'!B73</f>
        <v>R086615-470000-1190</v>
      </c>
      <c r="C73" s="227" t="str">
        <f>'Visi duomenys'!C73</f>
        <v>Pagėgių savivaldybės gyventojų  sergančių tuberkulioze sveikatos priežiūros paslaugų prieinamumo gerinimas</v>
      </c>
      <c r="D73" s="162">
        <f>IF($U73&gt;0,E73/$U73*$T73,0)</f>
        <v>0</v>
      </c>
      <c r="E73" s="162">
        <f>'Visi duomenys'!V73</f>
        <v>0</v>
      </c>
      <c r="F73" s="162">
        <f>IF($U73&gt;0,G73/$U73*$T73,0)</f>
        <v>0</v>
      </c>
      <c r="G73" s="162">
        <f>'Visi duomenys'!W73</f>
        <v>0</v>
      </c>
      <c r="H73" s="162">
        <f>IF($U73&gt;0,I73/$U73*$T73,0)</f>
        <v>754.08682145192938</v>
      </c>
      <c r="I73" s="162">
        <f>'Visi duomenys'!X73</f>
        <v>641</v>
      </c>
      <c r="J73" s="162">
        <f>IF($U73&gt;0,K73/$U73*$T73,0)</f>
        <v>1441.117560497057</v>
      </c>
      <c r="K73" s="162">
        <f>'Visi duomenys'!Y73</f>
        <v>1225</v>
      </c>
      <c r="L73" s="162">
        <f>IF($U73&gt;0,M73/$U73*$T73,0)</f>
        <v>1999.9182472204056</v>
      </c>
      <c r="M73" s="162">
        <f>'Visi duomenys'!Z73</f>
        <v>1700</v>
      </c>
      <c r="N73" s="162">
        <f>IF($U73&gt;0,O73/$U73*$T73,0)</f>
        <v>883.49329627207317</v>
      </c>
      <c r="O73" s="162">
        <f>'Visi duomenys'!AA73</f>
        <v>751</v>
      </c>
      <c r="P73" s="162">
        <f>IF($U73&gt;0,Q73/$U73*$T73,0)</f>
        <v>0</v>
      </c>
      <c r="Q73" s="162">
        <f>'Visi duomenys'!AB73</f>
        <v>0</v>
      </c>
      <c r="R73" s="162">
        <f>IF($U73&gt;0,S73/$U73*$T73,0)</f>
        <v>0</v>
      </c>
      <c r="S73" s="162">
        <f>'Visi duomenys'!AC73</f>
        <v>0</v>
      </c>
      <c r="T73" s="162">
        <f>'Visi duomenys'!K73</f>
        <v>4317</v>
      </c>
      <c r="U73" s="162">
        <f>'Visi duomenys'!P73</f>
        <v>3669.6</v>
      </c>
    </row>
    <row r="74" spans="1:21" s="253" customFormat="1" ht="51" hidden="1" x14ac:dyDescent="0.2">
      <c r="A74" s="227" t="str">
        <f>'Visi duomenys'!A74</f>
        <v>2.1.2.2.3</v>
      </c>
      <c r="B74" s="227" t="str">
        <f>'Visi duomenys'!B74</f>
        <v>R086615-470000-1191</v>
      </c>
      <c r="C74" s="227" t="str">
        <f>'Visi duomenys'!C74</f>
        <v>Ambulatorinių sveikatos priežiūros paslaugų prieinamumo Šilalės PSPC gerinimas tuberkulioze sergantiems asmenims</v>
      </c>
      <c r="D74" s="162">
        <f>IF($U74&gt;0,E74/$U74*$T74,0)</f>
        <v>0</v>
      </c>
      <c r="E74" s="162">
        <f>'Visi duomenys'!V74</f>
        <v>0</v>
      </c>
      <c r="F74" s="162">
        <f>IF($U74&gt;0,G74/$U74*$T74,0)</f>
        <v>0</v>
      </c>
      <c r="G74" s="162">
        <f>'Visi duomenys'!W74</f>
        <v>0</v>
      </c>
      <c r="H74" s="162">
        <f>IF($U74&gt;0,I74/$U74*$T74,0)</f>
        <v>3529.411764705882</v>
      </c>
      <c r="I74" s="162">
        <f>'Visi duomenys'!X74</f>
        <v>3000</v>
      </c>
      <c r="J74" s="162">
        <f>IF($U74&gt;0,K74/$U74*$T74,0)</f>
        <v>7450.588235294118</v>
      </c>
      <c r="K74" s="162">
        <f>'Visi duomenys'!Y74</f>
        <v>6333</v>
      </c>
      <c r="L74" s="162">
        <f>IF($U74&gt;0,M74/$U74*$T74,0)</f>
        <v>0</v>
      </c>
      <c r="M74" s="162">
        <f>'Visi duomenys'!Z74</f>
        <v>0</v>
      </c>
      <c r="N74" s="162">
        <f>IF($U74&gt;0,O74/$U74*$T74,0)</f>
        <v>0</v>
      </c>
      <c r="O74" s="162">
        <f>'Visi duomenys'!AA74</f>
        <v>0</v>
      </c>
      <c r="P74" s="162">
        <f>IF($U74&gt;0,Q74/$U74*$T74,0)</f>
        <v>0</v>
      </c>
      <c r="Q74" s="162">
        <f>'Visi duomenys'!AB74</f>
        <v>0</v>
      </c>
      <c r="R74" s="162">
        <f>IF($U74&gt;0,S74/$U74*$T74,0)</f>
        <v>0</v>
      </c>
      <c r="S74" s="162">
        <f>'Visi duomenys'!AC74</f>
        <v>0</v>
      </c>
      <c r="T74" s="162">
        <f>'Visi duomenys'!K74</f>
        <v>10980</v>
      </c>
      <c r="U74" s="162">
        <f>'Visi duomenys'!P74</f>
        <v>9333</v>
      </c>
    </row>
    <row r="75" spans="1:21" s="253" customFormat="1" ht="38.25" hidden="1" x14ac:dyDescent="0.2">
      <c r="A75" s="227" t="str">
        <f>'Visi duomenys'!A75</f>
        <v>2.1.2.2.4</v>
      </c>
      <c r="B75" s="227" t="str">
        <f>'Visi duomenys'!B75</f>
        <v>R086615-470000-1192</v>
      </c>
      <c r="C75" s="227" t="str">
        <f>'Visi duomenys'!C75</f>
        <v>Socialinės paramos priemonių teikimas tuberkulioze sergantiems Tauragės rajono gyventojams</v>
      </c>
      <c r="D75" s="162">
        <f>IF($U75&gt;0,E75/$U75*$T75,0)</f>
        <v>0</v>
      </c>
      <c r="E75" s="162">
        <f>'Visi duomenys'!V75</f>
        <v>0</v>
      </c>
      <c r="F75" s="162">
        <f>IF($U75&gt;0,G75/$U75*$T75,0)</f>
        <v>0</v>
      </c>
      <c r="G75" s="162">
        <f>'Visi duomenys'!W75</f>
        <v>0</v>
      </c>
      <c r="H75" s="162">
        <f>IF($U75&gt;0,I75/$U75*$T75,0)</f>
        <v>0</v>
      </c>
      <c r="I75" s="162">
        <f>'Visi duomenys'!X75</f>
        <v>0</v>
      </c>
      <c r="J75" s="162">
        <f>IF($U75&gt;0,K75/$U75*$T75,0)</f>
        <v>5717.6466666666656</v>
      </c>
      <c r="K75" s="162">
        <f>'Visi duomenys'!Y75</f>
        <v>4860</v>
      </c>
      <c r="L75" s="162">
        <f>IF($U75&gt;0,M75/$U75*$T75,0)</f>
        <v>5717.6466666666656</v>
      </c>
      <c r="M75" s="162">
        <f>'Visi duomenys'!Z75</f>
        <v>4860</v>
      </c>
      <c r="N75" s="162">
        <f>IF($U75&gt;0,O75/$U75*$T75,0)</f>
        <v>5717.6466666666656</v>
      </c>
      <c r="O75" s="162">
        <f>'Visi duomenys'!AA75</f>
        <v>4860</v>
      </c>
      <c r="P75" s="162">
        <f>IF($U75&gt;0,Q75/$U75*$T75,0)</f>
        <v>0</v>
      </c>
      <c r="Q75" s="162">
        <f>'Visi duomenys'!AB75</f>
        <v>0</v>
      </c>
      <c r="R75" s="162">
        <f>IF($U75&gt;0,S75/$U75*$T75,0)</f>
        <v>0</v>
      </c>
      <c r="S75" s="162">
        <f>'Visi duomenys'!AC75</f>
        <v>0</v>
      </c>
      <c r="T75" s="162">
        <f>'Visi duomenys'!K75</f>
        <v>17152.939999999999</v>
      </c>
      <c r="U75" s="162">
        <f>'Visi duomenys'!P75</f>
        <v>14580</v>
      </c>
    </row>
    <row r="76" spans="1:21" ht="25.5" x14ac:dyDescent="0.2">
      <c r="A76" s="242" t="str">
        <f>'Visi duomenys'!A76</f>
        <v>2.1.2.3</v>
      </c>
      <c r="B76" s="282">
        <f>'Visi duomenys'!B76</f>
        <v>0</v>
      </c>
      <c r="C76" s="242" t="str">
        <f>'Visi duomenys'!C76</f>
        <v>Priemonė: Pirminės asmens sveikatos priežiūros veiklos efektyvumo didinimas</v>
      </c>
      <c r="D76" s="163">
        <f>SUM(D77:D93)</f>
        <v>0</v>
      </c>
      <c r="E76" s="163">
        <f t="shared" ref="E76:U76" si="16">SUM(E77:E93)</f>
        <v>0</v>
      </c>
      <c r="F76" s="163">
        <f t="shared" si="16"/>
        <v>0</v>
      </c>
      <c r="G76" s="163">
        <f t="shared" si="16"/>
        <v>0</v>
      </c>
      <c r="H76" s="73">
        <f t="shared" si="16"/>
        <v>70027.426045092157</v>
      </c>
      <c r="I76" s="73">
        <f t="shared" si="16"/>
        <v>59523.31077339327</v>
      </c>
      <c r="J76" s="73">
        <f t="shared" si="16"/>
        <v>691756.13057510136</v>
      </c>
      <c r="K76" s="73">
        <f t="shared" si="16"/>
        <v>587992.72886309773</v>
      </c>
      <c r="L76" s="73">
        <f t="shared" si="16"/>
        <v>221837.59337980649</v>
      </c>
      <c r="M76" s="73">
        <f t="shared" si="16"/>
        <v>188561.96036350908</v>
      </c>
      <c r="N76" s="73">
        <f t="shared" si="16"/>
        <v>0</v>
      </c>
      <c r="O76" s="73">
        <f t="shared" si="16"/>
        <v>0</v>
      </c>
      <c r="P76" s="73">
        <f t="shared" si="16"/>
        <v>0</v>
      </c>
      <c r="Q76" s="73">
        <f t="shared" si="16"/>
        <v>0</v>
      </c>
      <c r="R76" s="73">
        <f t="shared" si="16"/>
        <v>0</v>
      </c>
      <c r="S76" s="73">
        <f t="shared" si="16"/>
        <v>0</v>
      </c>
      <c r="T76" s="73">
        <f t="shared" si="16"/>
        <v>983621.15</v>
      </c>
      <c r="U76" s="73">
        <f t="shared" si="16"/>
        <v>836078</v>
      </c>
    </row>
    <row r="77" spans="1:21" s="266" customFormat="1" ht="25.5" hidden="1" x14ac:dyDescent="0.2">
      <c r="A77" s="281" t="str">
        <f>'Visi duomenys'!A77</f>
        <v>2.1.2.3.1</v>
      </c>
      <c r="B77" s="282" t="str">
        <f>'Visi duomenys'!B77</f>
        <v>R086609-270000-0001</v>
      </c>
      <c r="C77" s="281" t="str">
        <f>'Visi duomenys'!C77</f>
        <v>Pagėgių PSPC paslaugų prieinamumo ir kokybės gerinimas</v>
      </c>
      <c r="D77" s="283">
        <f>IF($U77&gt;0,E77/$U77*$T77,0)</f>
        <v>0</v>
      </c>
      <c r="E77" s="283">
        <f>'Visi duomenys'!V77</f>
        <v>0</v>
      </c>
      <c r="F77" s="283">
        <f>IF($U77&gt;0,G77/$U77*$T77,0)</f>
        <v>0</v>
      </c>
      <c r="G77" s="283">
        <f>'Visi duomenys'!W77</f>
        <v>0</v>
      </c>
      <c r="H77" s="283">
        <f>IF($U77&gt;0,I77/$U77*$T77,0)</f>
        <v>0</v>
      </c>
      <c r="I77" s="283">
        <f>'Visi duomenys'!X77</f>
        <v>0</v>
      </c>
      <c r="J77" s="283">
        <f>IF($U77&gt;0,K77/$U77*$T77,0)</f>
        <v>23939.188235294117</v>
      </c>
      <c r="K77" s="283">
        <f>'Visi duomenys'!Y77</f>
        <v>20348.322352941177</v>
      </c>
      <c r="L77" s="283">
        <f>IF($U77&gt;0,M77/$U77*$T77,0)</f>
        <v>9974.6617647058829</v>
      </c>
      <c r="M77" s="283">
        <f>'Visi duomenys'!Z77</f>
        <v>8478.4676470588238</v>
      </c>
      <c r="N77" s="283">
        <f>IF($U77&gt;0,O77/$U77*$T77,0)</f>
        <v>0</v>
      </c>
      <c r="O77" s="283">
        <f>'Visi duomenys'!AA77</f>
        <v>0</v>
      </c>
      <c r="P77" s="283">
        <f>IF($U77&gt;0,Q77/$U77*$T77,0)</f>
        <v>0</v>
      </c>
      <c r="Q77" s="283">
        <f>'Visi duomenys'!AB77</f>
        <v>0</v>
      </c>
      <c r="R77" s="283">
        <f>IF($U77&gt;0,S77/$U77*$T77,0)</f>
        <v>0</v>
      </c>
      <c r="S77" s="283">
        <f>'Visi duomenys'!AC77</f>
        <v>0</v>
      </c>
      <c r="T77" s="283">
        <f>'Visi duomenys'!K77</f>
        <v>33913.85</v>
      </c>
      <c r="U77" s="283">
        <f>'Visi duomenys'!P77</f>
        <v>28826.79</v>
      </c>
    </row>
    <row r="78" spans="1:21" s="266" customFormat="1" ht="25.5" hidden="1" x14ac:dyDescent="0.2">
      <c r="A78" s="281" t="str">
        <f>'Visi duomenys'!A78</f>
        <v>2.1.2.3.2</v>
      </c>
      <c r="B78" s="282" t="str">
        <f>'Visi duomenys'!B78</f>
        <v>R086609-270000-0002</v>
      </c>
      <c r="C78" s="281" t="str">
        <f>'Visi duomenys'!C78</f>
        <v>IĮ "Pagėgių šeimos centras" veiklos efektyvumo gerinimas</v>
      </c>
      <c r="D78" s="283">
        <f t="shared" ref="D78:D93" si="17">IF($U78&gt;0,E78/$U78*$T78,0)</f>
        <v>0</v>
      </c>
      <c r="E78" s="283">
        <f>'Visi duomenys'!V78</f>
        <v>0</v>
      </c>
      <c r="F78" s="283">
        <f t="shared" ref="F78:F93" si="18">IF($U78&gt;0,G78/$U78*$T78,0)</f>
        <v>0</v>
      </c>
      <c r="G78" s="283">
        <f>'Visi duomenys'!W78</f>
        <v>0</v>
      </c>
      <c r="H78" s="283">
        <f t="shared" ref="H78:H93" si="19">IF($U78&gt;0,I78/$U78*$T78,0)</f>
        <v>5679.8449999999993</v>
      </c>
      <c r="I78" s="283">
        <f>'Visi duomenys'!X78</f>
        <v>4827.8683333333329</v>
      </c>
      <c r="J78" s="283">
        <f t="shared" ref="J78:J93" si="20">IF($U78&gt;0,K78/$U78*$T78,0)</f>
        <v>28399.225000000002</v>
      </c>
      <c r="K78" s="283">
        <f>'Visi duomenys'!Y78</f>
        <v>24139.341666666667</v>
      </c>
      <c r="L78" s="283">
        <f t="shared" ref="L78:L93" si="21">IF($U78&gt;0,M78/$U78*$T78,0)</f>
        <v>0</v>
      </c>
      <c r="M78" s="283">
        <f>'Visi duomenys'!Z78</f>
        <v>0</v>
      </c>
      <c r="N78" s="283">
        <f t="shared" ref="N78:N93" si="22">IF($U78&gt;0,O78/$U78*$T78,0)</f>
        <v>0</v>
      </c>
      <c r="O78" s="283">
        <f>'Visi duomenys'!AA78</f>
        <v>0</v>
      </c>
      <c r="P78" s="283">
        <f t="shared" ref="P78:P93" si="23">IF($U78&gt;0,Q78/$U78*$T78,0)</f>
        <v>0</v>
      </c>
      <c r="Q78" s="283">
        <f>'Visi duomenys'!AB78</f>
        <v>0</v>
      </c>
      <c r="R78" s="283">
        <f t="shared" ref="R78:R93" si="24">IF($U78&gt;0,S78/$U78*$T78,0)</f>
        <v>0</v>
      </c>
      <c r="S78" s="283">
        <f>'Visi duomenys'!AC78</f>
        <v>0</v>
      </c>
      <c r="T78" s="283">
        <f>'Visi duomenys'!K78</f>
        <v>34079.07</v>
      </c>
      <c r="U78" s="283">
        <f>'Visi duomenys'!P78</f>
        <v>28967.21</v>
      </c>
    </row>
    <row r="79" spans="1:21" s="266" customFormat="1" ht="38.25" hidden="1" x14ac:dyDescent="0.2">
      <c r="A79" s="281" t="str">
        <f>'Visi duomenys'!A79</f>
        <v>2.1.2.3.3</v>
      </c>
      <c r="B79" s="282" t="str">
        <f>'Visi duomenys'!B79</f>
        <v>R086609-270000-0003</v>
      </c>
      <c r="C79" s="281" t="str">
        <f>'Visi duomenys'!C79</f>
        <v>Jurbarko rajono viešųjų pirminės asmens sveikatos priežiūros įstaigų veiklos efektyvumo didinimas</v>
      </c>
      <c r="D79" s="283">
        <f t="shared" si="17"/>
        <v>0</v>
      </c>
      <c r="E79" s="283">
        <f>'Visi duomenys'!V79</f>
        <v>0</v>
      </c>
      <c r="F79" s="283">
        <f t="shared" si="18"/>
        <v>0</v>
      </c>
      <c r="G79" s="283">
        <f>'Visi duomenys'!W79</f>
        <v>0</v>
      </c>
      <c r="H79" s="283">
        <f t="shared" si="19"/>
        <v>7432.5700000000006</v>
      </c>
      <c r="I79" s="283">
        <f>'Visi duomenys'!X79</f>
        <v>6317.6841666666669</v>
      </c>
      <c r="J79" s="283">
        <f t="shared" si="20"/>
        <v>89190.840000000011</v>
      </c>
      <c r="K79" s="283">
        <f>'Visi duomenys'!Y79</f>
        <v>75812.210000000006</v>
      </c>
      <c r="L79" s="283">
        <f t="shared" si="21"/>
        <v>81758.27</v>
      </c>
      <c r="M79" s="283">
        <f>'Visi duomenys'!Z79</f>
        <v>69494.525833333333</v>
      </c>
      <c r="N79" s="283">
        <f t="shared" si="22"/>
        <v>0</v>
      </c>
      <c r="O79" s="283">
        <f>'Visi duomenys'!AA79</f>
        <v>0</v>
      </c>
      <c r="P79" s="283">
        <f t="shared" si="23"/>
        <v>0</v>
      </c>
      <c r="Q79" s="283">
        <f>'Visi duomenys'!AB79</f>
        <v>0</v>
      </c>
      <c r="R79" s="283">
        <f t="shared" si="24"/>
        <v>0</v>
      </c>
      <c r="S79" s="283">
        <f>'Visi duomenys'!AC79</f>
        <v>0</v>
      </c>
      <c r="T79" s="283">
        <f>'Visi duomenys'!K79</f>
        <v>178381.68000000002</v>
      </c>
      <c r="U79" s="283">
        <f>'Visi duomenys'!P79</f>
        <v>151624.42000000001</v>
      </c>
    </row>
    <row r="80" spans="1:21" s="266" customFormat="1" ht="38.25" hidden="1" x14ac:dyDescent="0.2">
      <c r="A80" s="281" t="str">
        <f>'Visi duomenys'!A80</f>
        <v>2.1.2.3.4</v>
      </c>
      <c r="B80" s="282" t="str">
        <f>'Visi duomenys'!B80</f>
        <v>R086609-270000-0004</v>
      </c>
      <c r="C80" s="281" t="str">
        <f>'Visi duomenys'!C80</f>
        <v>UAB Jurbarko šeimos klinikos pirminės asmens sveikatos priežiūros veiklos efektyvumo didinimas</v>
      </c>
      <c r="D80" s="283">
        <f t="shared" si="17"/>
        <v>0</v>
      </c>
      <c r="E80" s="283">
        <f>'Visi duomenys'!V80</f>
        <v>0</v>
      </c>
      <c r="F80" s="283">
        <f t="shared" si="18"/>
        <v>0</v>
      </c>
      <c r="G80" s="283">
        <f>'Visi duomenys'!W80</f>
        <v>0</v>
      </c>
      <c r="H80" s="283">
        <f t="shared" si="19"/>
        <v>2015.7583333333334</v>
      </c>
      <c r="I80" s="283">
        <f>'Visi duomenys'!X80</f>
        <v>1713.3941666666667</v>
      </c>
      <c r="J80" s="283">
        <f t="shared" si="20"/>
        <v>22173.341666666667</v>
      </c>
      <c r="K80" s="283">
        <f>'Visi duomenys'!Y80</f>
        <v>18847.335833333334</v>
      </c>
      <c r="L80" s="283">
        <f t="shared" si="21"/>
        <v>0</v>
      </c>
      <c r="M80" s="283">
        <f>'Visi duomenys'!Z80</f>
        <v>0</v>
      </c>
      <c r="N80" s="283">
        <f t="shared" si="22"/>
        <v>0</v>
      </c>
      <c r="O80" s="283">
        <f>'Visi duomenys'!AA80</f>
        <v>0</v>
      </c>
      <c r="P80" s="283">
        <f t="shared" si="23"/>
        <v>0</v>
      </c>
      <c r="Q80" s="283">
        <f>'Visi duomenys'!AB80</f>
        <v>0</v>
      </c>
      <c r="R80" s="283">
        <f t="shared" si="24"/>
        <v>0</v>
      </c>
      <c r="S80" s="283">
        <f>'Visi duomenys'!AC80</f>
        <v>0</v>
      </c>
      <c r="T80" s="283">
        <f>'Visi duomenys'!K80</f>
        <v>24189.1</v>
      </c>
      <c r="U80" s="283">
        <f>'Visi duomenys'!P80</f>
        <v>20560.73</v>
      </c>
    </row>
    <row r="81" spans="1:21" s="266" customFormat="1" ht="38.25" hidden="1" x14ac:dyDescent="0.2">
      <c r="A81" s="281" t="str">
        <f>'Visi duomenys'!A81</f>
        <v>2.1.2.3.5</v>
      </c>
      <c r="B81" s="282" t="str">
        <f>'Visi duomenys'!B81</f>
        <v>R086609-270000-0005</v>
      </c>
      <c r="C81" s="281" t="str">
        <f>'Visi duomenys'!C81</f>
        <v>N. Dungveckienės šeimos klinikos pirminės asmens sveikatos priežiūros veiklos efektyvumo didinimas</v>
      </c>
      <c r="D81" s="283">
        <f t="shared" si="17"/>
        <v>0</v>
      </c>
      <c r="E81" s="283">
        <f>'Visi duomenys'!V81</f>
        <v>0</v>
      </c>
      <c r="F81" s="283">
        <f t="shared" si="18"/>
        <v>0</v>
      </c>
      <c r="G81" s="283">
        <f>'Visi duomenys'!W81</f>
        <v>0</v>
      </c>
      <c r="H81" s="283">
        <f t="shared" si="19"/>
        <v>1968.8625000000004</v>
      </c>
      <c r="I81" s="283">
        <f>'Visi duomenys'!X81</f>
        <v>1673.5333333333335</v>
      </c>
      <c r="J81" s="283">
        <f t="shared" si="20"/>
        <v>21657.487500000003</v>
      </c>
      <c r="K81" s="283">
        <f>'Visi duomenys'!Y81</f>
        <v>18408.866666666669</v>
      </c>
      <c r="L81" s="283">
        <f t="shared" si="21"/>
        <v>0</v>
      </c>
      <c r="M81" s="283">
        <f>'Visi duomenys'!Z81</f>
        <v>0</v>
      </c>
      <c r="N81" s="283">
        <f t="shared" si="22"/>
        <v>0</v>
      </c>
      <c r="O81" s="283">
        <f>'Visi duomenys'!AA81</f>
        <v>0</v>
      </c>
      <c r="P81" s="283">
        <f t="shared" si="23"/>
        <v>0</v>
      </c>
      <c r="Q81" s="283">
        <f>'Visi duomenys'!AB81</f>
        <v>0</v>
      </c>
      <c r="R81" s="283">
        <f t="shared" si="24"/>
        <v>0</v>
      </c>
      <c r="S81" s="283">
        <f>'Visi duomenys'!AC81</f>
        <v>0</v>
      </c>
      <c r="T81" s="283">
        <f>'Visi duomenys'!K81</f>
        <v>23626.350000000002</v>
      </c>
      <c r="U81" s="283">
        <f>'Visi duomenys'!P81</f>
        <v>20082.400000000001</v>
      </c>
    </row>
    <row r="82" spans="1:21" s="266" customFormat="1" ht="38.25" hidden="1" x14ac:dyDescent="0.2">
      <c r="A82" s="281" t="str">
        <f>'Visi duomenys'!A82</f>
        <v>2.1.2.3.6</v>
      </c>
      <c r="B82" s="282" t="str">
        <f>'Visi duomenys'!B82</f>
        <v>R086609-270000-0006</v>
      </c>
      <c r="C82" s="281" t="str">
        <f>'Visi duomenys'!C82</f>
        <v>T. Švedko gydytojos kabineto pirminės asmens sveikatos priežiūros veiklos efektyvumo didinimas</v>
      </c>
      <c r="D82" s="283">
        <f t="shared" si="17"/>
        <v>0</v>
      </c>
      <c r="E82" s="283">
        <f>'Visi duomenys'!V82</f>
        <v>0</v>
      </c>
      <c r="F82" s="283">
        <f t="shared" si="18"/>
        <v>0</v>
      </c>
      <c r="G82" s="283">
        <f>'Visi duomenys'!W82</f>
        <v>0</v>
      </c>
      <c r="H82" s="283">
        <f t="shared" si="19"/>
        <v>1188.5450000000001</v>
      </c>
      <c r="I82" s="283">
        <f>'Visi duomenys'!X82</f>
        <v>1010.2624999999999</v>
      </c>
      <c r="J82" s="283">
        <f t="shared" si="20"/>
        <v>13073.995000000001</v>
      </c>
      <c r="K82" s="283">
        <f>'Visi duomenys'!Y82</f>
        <v>11112.887499999999</v>
      </c>
      <c r="L82" s="283">
        <f t="shared" si="21"/>
        <v>0</v>
      </c>
      <c r="M82" s="283">
        <f>'Visi duomenys'!Z82</f>
        <v>0</v>
      </c>
      <c r="N82" s="283">
        <f t="shared" si="22"/>
        <v>0</v>
      </c>
      <c r="O82" s="283">
        <f>'Visi duomenys'!AA82</f>
        <v>0</v>
      </c>
      <c r="P82" s="283">
        <f t="shared" si="23"/>
        <v>0</v>
      </c>
      <c r="Q82" s="283">
        <f>'Visi duomenys'!AB82</f>
        <v>0</v>
      </c>
      <c r="R82" s="283">
        <f t="shared" si="24"/>
        <v>0</v>
      </c>
      <c r="S82" s="283">
        <f>'Visi duomenys'!AC82</f>
        <v>0</v>
      </c>
      <c r="T82" s="283">
        <f>'Visi duomenys'!K82</f>
        <v>14262.54</v>
      </c>
      <c r="U82" s="283">
        <f>'Visi duomenys'!P82</f>
        <v>12123.15</v>
      </c>
    </row>
    <row r="83" spans="1:21" s="266" customFormat="1" ht="38.25" hidden="1" x14ac:dyDescent="0.2">
      <c r="A83" s="281" t="str">
        <f>'Visi duomenys'!A83</f>
        <v>2.1.2.3.7</v>
      </c>
      <c r="B83" s="282" t="str">
        <f>'Visi duomenys'!B83</f>
        <v>R086609-270000-0007</v>
      </c>
      <c r="C83" s="281" t="str">
        <f>'Visi duomenys'!C83</f>
        <v>V. R. Petkinienės IĮ "Philema" pirminės asmens sveikatos priežiūros veiklos efektyvumo didinimas</v>
      </c>
      <c r="D83" s="283">
        <f t="shared" si="17"/>
        <v>0</v>
      </c>
      <c r="E83" s="283">
        <f>'Visi duomenys'!V83</f>
        <v>0</v>
      </c>
      <c r="F83" s="283">
        <f t="shared" si="18"/>
        <v>0</v>
      </c>
      <c r="G83" s="283">
        <f>'Visi duomenys'!W83</f>
        <v>0</v>
      </c>
      <c r="H83" s="283">
        <f t="shared" si="19"/>
        <v>1789.7358333333332</v>
      </c>
      <c r="I83" s="283">
        <f>'Visi duomenys'!X83</f>
        <v>1521.2749999999999</v>
      </c>
      <c r="J83" s="283">
        <f t="shared" si="20"/>
        <v>19687.094166666666</v>
      </c>
      <c r="K83" s="283">
        <f>'Visi duomenys'!Y83</f>
        <v>16734.024999999998</v>
      </c>
      <c r="L83" s="283">
        <f t="shared" si="21"/>
        <v>0</v>
      </c>
      <c r="M83" s="283">
        <f>'Visi duomenys'!Z83</f>
        <v>0</v>
      </c>
      <c r="N83" s="283">
        <f t="shared" si="22"/>
        <v>0</v>
      </c>
      <c r="O83" s="283">
        <f>'Visi duomenys'!AA83</f>
        <v>0</v>
      </c>
      <c r="P83" s="283">
        <f t="shared" si="23"/>
        <v>0</v>
      </c>
      <c r="Q83" s="283">
        <f>'Visi duomenys'!AB83</f>
        <v>0</v>
      </c>
      <c r="R83" s="283">
        <f t="shared" si="24"/>
        <v>0</v>
      </c>
      <c r="S83" s="283">
        <f>'Visi duomenys'!AC83</f>
        <v>0</v>
      </c>
      <c r="T83" s="283">
        <f>'Visi duomenys'!K83</f>
        <v>21476.829999999998</v>
      </c>
      <c r="U83" s="283">
        <f>'Visi duomenys'!P83</f>
        <v>18255.3</v>
      </c>
    </row>
    <row r="84" spans="1:21" s="266" customFormat="1" ht="25.5" hidden="1" x14ac:dyDescent="0.2">
      <c r="A84" s="281" t="str">
        <f>'Visi duomenys'!A84</f>
        <v>2.1.2.3.8</v>
      </c>
      <c r="B84" s="282" t="str">
        <f>'Visi duomenys'!B84</f>
        <v>R086609-270000-0008</v>
      </c>
      <c r="C84" s="281" t="str">
        <f>'Visi duomenys'!C84</f>
        <v>Sveikatos priežiūros paslaugų prieinamumo VšĮ Šilalės PSPC gerinimas</v>
      </c>
      <c r="D84" s="283">
        <f t="shared" si="17"/>
        <v>0</v>
      </c>
      <c r="E84" s="283">
        <f>'Visi duomenys'!V84</f>
        <v>0</v>
      </c>
      <c r="F84" s="283">
        <f t="shared" si="18"/>
        <v>0</v>
      </c>
      <c r="G84" s="283">
        <f>'Visi duomenys'!W84</f>
        <v>0</v>
      </c>
      <c r="H84" s="283">
        <f t="shared" si="19"/>
        <v>0</v>
      </c>
      <c r="I84" s="283">
        <f>'Visi duomenys'!X84</f>
        <v>0</v>
      </c>
      <c r="J84" s="283">
        <f t="shared" si="20"/>
        <v>57273.27428571428</v>
      </c>
      <c r="K84" s="283">
        <f>'Visi duomenys'!Y84</f>
        <v>48682.28571428571</v>
      </c>
      <c r="L84" s="283">
        <f t="shared" si="21"/>
        <v>42954.955714285716</v>
      </c>
      <c r="M84" s="283">
        <f>'Visi duomenys'!Z84</f>
        <v>36511.71428571429</v>
      </c>
      <c r="N84" s="283">
        <f t="shared" si="22"/>
        <v>0</v>
      </c>
      <c r="O84" s="283">
        <f>'Visi duomenys'!AA84</f>
        <v>0</v>
      </c>
      <c r="P84" s="283">
        <f t="shared" si="23"/>
        <v>0</v>
      </c>
      <c r="Q84" s="283">
        <f>'Visi duomenys'!AB84</f>
        <v>0</v>
      </c>
      <c r="R84" s="283">
        <f t="shared" si="24"/>
        <v>0</v>
      </c>
      <c r="S84" s="283">
        <f>'Visi duomenys'!AC84</f>
        <v>0</v>
      </c>
      <c r="T84" s="283">
        <f>'Visi duomenys'!K84</f>
        <v>100228.23</v>
      </c>
      <c r="U84" s="283">
        <f>'Visi duomenys'!P84</f>
        <v>85194</v>
      </c>
    </row>
    <row r="85" spans="1:21" s="266" customFormat="1" ht="38.25" hidden="1" x14ac:dyDescent="0.2">
      <c r="A85" s="281" t="str">
        <f>'Visi duomenys'!A85</f>
        <v>2.1.2.3.9</v>
      </c>
      <c r="B85" s="282" t="str">
        <f>'Visi duomenys'!B85</f>
        <v>R086609-270000-0009</v>
      </c>
      <c r="C85" s="281" t="str">
        <f>'Visi duomenys'!C85</f>
        <v>Gyventojų sveikatos priežiūros paslaugų gerinimas ir priklausomybės nuo opioidų mažinimas</v>
      </c>
      <c r="D85" s="283">
        <f t="shared" si="17"/>
        <v>0</v>
      </c>
      <c r="E85" s="283">
        <f>'Visi duomenys'!V85</f>
        <v>0</v>
      </c>
      <c r="F85" s="283">
        <f t="shared" si="18"/>
        <v>0</v>
      </c>
      <c r="G85" s="283">
        <f>'Visi duomenys'!W85</f>
        <v>0</v>
      </c>
      <c r="H85" s="283">
        <f t="shared" si="19"/>
        <v>1599.7860606060606</v>
      </c>
      <c r="I85" s="283">
        <f>'Visi duomenys'!X85</f>
        <v>1359.8181818181818</v>
      </c>
      <c r="J85" s="283">
        <f t="shared" si="20"/>
        <v>38394.865454545448</v>
      </c>
      <c r="K85" s="283">
        <f>'Visi duomenys'!Y85</f>
        <v>32635.63636363636</v>
      </c>
      <c r="L85" s="283">
        <f t="shared" si="21"/>
        <v>12798.288484848488</v>
      </c>
      <c r="M85" s="283">
        <f>'Visi duomenys'!Z85</f>
        <v>10878.545454545458</v>
      </c>
      <c r="N85" s="283">
        <f t="shared" si="22"/>
        <v>0</v>
      </c>
      <c r="O85" s="283">
        <f>'Visi duomenys'!AA85</f>
        <v>0</v>
      </c>
      <c r="P85" s="283">
        <f t="shared" si="23"/>
        <v>0</v>
      </c>
      <c r="Q85" s="283">
        <f>'Visi duomenys'!AB85</f>
        <v>0</v>
      </c>
      <c r="R85" s="283">
        <f t="shared" si="24"/>
        <v>0</v>
      </c>
      <c r="S85" s="283">
        <f>'Visi duomenys'!AC85</f>
        <v>0</v>
      </c>
      <c r="T85" s="283">
        <f>'Visi duomenys'!K85</f>
        <v>52792.94</v>
      </c>
      <c r="U85" s="283">
        <f>'Visi duomenys'!P85</f>
        <v>44874</v>
      </c>
    </row>
    <row r="86" spans="1:21" s="266" customFormat="1" ht="38.25" hidden="1" x14ac:dyDescent="0.2">
      <c r="A86" s="281" t="str">
        <f>'Visi duomenys'!A86</f>
        <v>2.1.2.3.10</v>
      </c>
      <c r="B86" s="282" t="str">
        <f>'Visi duomenys'!B86</f>
        <v>R086609-270000-0010</v>
      </c>
      <c r="C86" s="281" t="str">
        <f>'Visi duomenys'!C86</f>
        <v>Ambulatorinių sveikatos priežiūros paslaugų prieinamumo gerinimas VšĮ Pajūrio ambulatorijoje</v>
      </c>
      <c r="D86" s="283">
        <f t="shared" si="17"/>
        <v>0</v>
      </c>
      <c r="E86" s="283">
        <f>'Visi duomenys'!V86</f>
        <v>0</v>
      </c>
      <c r="F86" s="283">
        <f t="shared" si="18"/>
        <v>0</v>
      </c>
      <c r="G86" s="283">
        <f>'Visi duomenys'!W86</f>
        <v>0</v>
      </c>
      <c r="H86" s="283">
        <f t="shared" si="19"/>
        <v>607.73085714285719</v>
      </c>
      <c r="I86" s="283">
        <f>'Visi duomenys'!X86</f>
        <v>516.57142857142856</v>
      </c>
      <c r="J86" s="283">
        <f t="shared" si="20"/>
        <v>14585.540571428573</v>
      </c>
      <c r="K86" s="283">
        <f>'Visi duomenys'!Y86</f>
        <v>12397.714285714286</v>
      </c>
      <c r="L86" s="283">
        <f t="shared" si="21"/>
        <v>6077.3085714285717</v>
      </c>
      <c r="M86" s="283">
        <f>'Visi duomenys'!Z86</f>
        <v>5165.7142857142853</v>
      </c>
      <c r="N86" s="283">
        <f t="shared" si="22"/>
        <v>0</v>
      </c>
      <c r="O86" s="283">
        <f>'Visi duomenys'!AA86</f>
        <v>0</v>
      </c>
      <c r="P86" s="283">
        <f t="shared" si="23"/>
        <v>0</v>
      </c>
      <c r="Q86" s="283">
        <f>'Visi duomenys'!AB86</f>
        <v>0</v>
      </c>
      <c r="R86" s="283">
        <f t="shared" si="24"/>
        <v>0</v>
      </c>
      <c r="S86" s="283">
        <f>'Visi duomenys'!AC86</f>
        <v>0</v>
      </c>
      <c r="T86" s="283">
        <f>'Visi duomenys'!K86</f>
        <v>21270.58</v>
      </c>
      <c r="U86" s="283">
        <f>'Visi duomenys'!P86</f>
        <v>18080</v>
      </c>
    </row>
    <row r="87" spans="1:21" s="266" customFormat="1" ht="25.5" hidden="1" x14ac:dyDescent="0.2">
      <c r="A87" s="281" t="str">
        <f>'Visi duomenys'!A87</f>
        <v>2.1.2.3.11</v>
      </c>
      <c r="B87" s="282" t="str">
        <f>'Visi duomenys'!B87</f>
        <v>R086609-270000-0011</v>
      </c>
      <c r="C87" s="281" t="str">
        <f>'Visi duomenys'!C87</f>
        <v>VšĮ Laukuvos ambulatorijos teikiamų paslaugų kokybės gerinimas</v>
      </c>
      <c r="D87" s="283">
        <f t="shared" si="17"/>
        <v>0</v>
      </c>
      <c r="E87" s="283">
        <f>'Visi duomenys'!V87</f>
        <v>0</v>
      </c>
      <c r="F87" s="283">
        <f t="shared" si="18"/>
        <v>0</v>
      </c>
      <c r="G87" s="283">
        <f>'Visi duomenys'!W87</f>
        <v>0</v>
      </c>
      <c r="H87" s="283">
        <f t="shared" si="19"/>
        <v>0</v>
      </c>
      <c r="I87" s="283">
        <f>'Visi duomenys'!X87</f>
        <v>0</v>
      </c>
      <c r="J87" s="283">
        <f t="shared" si="20"/>
        <v>13627.942500000001</v>
      </c>
      <c r="K87" s="283">
        <f>'Visi duomenys'!Y87</f>
        <v>11583.75</v>
      </c>
      <c r="L87" s="283">
        <f t="shared" si="21"/>
        <v>4542.6475</v>
      </c>
      <c r="M87" s="283">
        <f>'Visi duomenys'!Z87</f>
        <v>3861.25</v>
      </c>
      <c r="N87" s="283">
        <f t="shared" si="22"/>
        <v>0</v>
      </c>
      <c r="O87" s="283">
        <f>'Visi duomenys'!AA87</f>
        <v>0</v>
      </c>
      <c r="P87" s="283">
        <f t="shared" si="23"/>
        <v>0</v>
      </c>
      <c r="Q87" s="283">
        <f>'Visi duomenys'!AB87</f>
        <v>0</v>
      </c>
      <c r="R87" s="283">
        <f t="shared" si="24"/>
        <v>0</v>
      </c>
      <c r="S87" s="283">
        <f>'Visi duomenys'!AC87</f>
        <v>0</v>
      </c>
      <c r="T87" s="283">
        <f>'Visi duomenys'!K87</f>
        <v>18170.59</v>
      </c>
      <c r="U87" s="283">
        <f>'Visi duomenys'!P87</f>
        <v>15445</v>
      </c>
    </row>
    <row r="88" spans="1:21" s="266" customFormat="1" ht="38.25" hidden="1" x14ac:dyDescent="0.2">
      <c r="A88" s="281" t="str">
        <f>'Visi duomenys'!A88</f>
        <v>2.1.2.3.12</v>
      </c>
      <c r="B88" s="282" t="str">
        <f>'Visi duomenys'!B88</f>
        <v>R086609-270000-0012</v>
      </c>
      <c r="C88" s="281" t="str">
        <f>'Visi duomenys'!C88</f>
        <v>Ambulatorinių sveikatos priežiūros paslaugų prieinamumo gerinimas VšĮ Kvėdarnos ambulatorijoje</v>
      </c>
      <c r="D88" s="283">
        <f t="shared" si="17"/>
        <v>0</v>
      </c>
      <c r="E88" s="283">
        <f>'Visi duomenys'!V88</f>
        <v>0</v>
      </c>
      <c r="F88" s="283">
        <f t="shared" si="18"/>
        <v>0</v>
      </c>
      <c r="G88" s="283">
        <f>'Visi duomenys'!W88</f>
        <v>0</v>
      </c>
      <c r="H88" s="283">
        <f t="shared" si="19"/>
        <v>713.78142857142848</v>
      </c>
      <c r="I88" s="283">
        <f>'Visi duomenys'!X88</f>
        <v>606.71428571428567</v>
      </c>
      <c r="J88" s="283">
        <f t="shared" si="20"/>
        <v>17130.754285714283</v>
      </c>
      <c r="K88" s="283">
        <f>'Visi duomenys'!Y88</f>
        <v>14561.142857142855</v>
      </c>
      <c r="L88" s="283">
        <f t="shared" si="21"/>
        <v>7137.8142857142875</v>
      </c>
      <c r="M88" s="283">
        <f>'Visi duomenys'!Z88</f>
        <v>6067.1428571428596</v>
      </c>
      <c r="N88" s="283">
        <f t="shared" si="22"/>
        <v>0</v>
      </c>
      <c r="O88" s="283">
        <f>'Visi duomenys'!AA88</f>
        <v>0</v>
      </c>
      <c r="P88" s="283">
        <f t="shared" si="23"/>
        <v>0</v>
      </c>
      <c r="Q88" s="283">
        <f>'Visi duomenys'!AB88</f>
        <v>0</v>
      </c>
      <c r="R88" s="283">
        <f t="shared" si="24"/>
        <v>0</v>
      </c>
      <c r="S88" s="283">
        <f>'Visi duomenys'!AC88</f>
        <v>0</v>
      </c>
      <c r="T88" s="283">
        <f>'Visi duomenys'!K88</f>
        <v>24982.35</v>
      </c>
      <c r="U88" s="283">
        <f>'Visi duomenys'!P88</f>
        <v>21235</v>
      </c>
    </row>
    <row r="89" spans="1:21" s="266" customFormat="1" ht="25.5" hidden="1" x14ac:dyDescent="0.2">
      <c r="A89" s="281" t="str">
        <f>'Visi duomenys'!A89</f>
        <v>2.1.2.3.13</v>
      </c>
      <c r="B89" s="282" t="str">
        <f>'Visi duomenys'!B89</f>
        <v>R086609-270000-0013</v>
      </c>
      <c r="C89" s="281" t="str">
        <f>'Visi duomenys'!C89</f>
        <v>VšĮ Kaltinėnų PSPC paslaugų kokybės gerinimas</v>
      </c>
      <c r="D89" s="283">
        <f t="shared" si="17"/>
        <v>0</v>
      </c>
      <c r="E89" s="283">
        <f>'Visi duomenys'!V89</f>
        <v>0</v>
      </c>
      <c r="F89" s="283">
        <f t="shared" si="18"/>
        <v>0</v>
      </c>
      <c r="G89" s="283">
        <f>'Visi duomenys'!W89</f>
        <v>0</v>
      </c>
      <c r="H89" s="283">
        <f t="shared" si="19"/>
        <v>0</v>
      </c>
      <c r="I89" s="283">
        <f>'Visi duomenys'!X89</f>
        <v>0</v>
      </c>
      <c r="J89" s="283">
        <f t="shared" si="20"/>
        <v>17587.04</v>
      </c>
      <c r="K89" s="283">
        <f>'Visi duomenys'!Y89</f>
        <v>14949</v>
      </c>
      <c r="L89" s="283">
        <f t="shared" si="21"/>
        <v>0</v>
      </c>
      <c r="M89" s="283">
        <f>'Visi duomenys'!Z89</f>
        <v>0</v>
      </c>
      <c r="N89" s="283">
        <f t="shared" si="22"/>
        <v>0</v>
      </c>
      <c r="O89" s="283">
        <f>'Visi duomenys'!AA89</f>
        <v>0</v>
      </c>
      <c r="P89" s="283">
        <f t="shared" si="23"/>
        <v>0</v>
      </c>
      <c r="Q89" s="283">
        <f>'Visi duomenys'!AB89</f>
        <v>0</v>
      </c>
      <c r="R89" s="283">
        <f t="shared" si="24"/>
        <v>0</v>
      </c>
      <c r="S89" s="283">
        <f>'Visi duomenys'!AC89</f>
        <v>0</v>
      </c>
      <c r="T89" s="283">
        <f>'Visi duomenys'!K89</f>
        <v>17587.04</v>
      </c>
      <c r="U89" s="283">
        <f>'Visi duomenys'!P89</f>
        <v>14949</v>
      </c>
    </row>
    <row r="90" spans="1:21" s="266" customFormat="1" ht="38.25" hidden="1" x14ac:dyDescent="0.2">
      <c r="A90" s="281" t="str">
        <f>'Visi duomenys'!A90</f>
        <v>2.1.2.3.14</v>
      </c>
      <c r="B90" s="282" t="str">
        <f>'Visi duomenys'!B90</f>
        <v>R086609-270000-0014</v>
      </c>
      <c r="C90" s="281" t="str">
        <f>'Visi duomenys'!C90</f>
        <v>VšĮ Tauragės rajono pirminės sveikatos priežiūros centro veiklos efektyvumo didinimas</v>
      </c>
      <c r="D90" s="283">
        <f t="shared" si="17"/>
        <v>0</v>
      </c>
      <c r="E90" s="283">
        <f>'Visi duomenys'!V90</f>
        <v>0</v>
      </c>
      <c r="F90" s="283">
        <f t="shared" si="18"/>
        <v>0</v>
      </c>
      <c r="G90" s="283">
        <f>'Visi duomenys'!W90</f>
        <v>0</v>
      </c>
      <c r="H90" s="283">
        <f t="shared" si="19"/>
        <v>14148.411764705883</v>
      </c>
      <c r="I90" s="283">
        <f>'Visi duomenys'!X90</f>
        <v>12026.15</v>
      </c>
      <c r="J90" s="283">
        <f t="shared" si="20"/>
        <v>169780.94117647057</v>
      </c>
      <c r="K90" s="283">
        <f>'Visi duomenys'!Y90</f>
        <v>144313.79999999999</v>
      </c>
      <c r="L90" s="283">
        <f t="shared" si="21"/>
        <v>56593.647058823539</v>
      </c>
      <c r="M90" s="283">
        <f>'Visi duomenys'!Z90</f>
        <v>48104.600000000006</v>
      </c>
      <c r="N90" s="283">
        <f t="shared" si="22"/>
        <v>0</v>
      </c>
      <c r="O90" s="283">
        <f>'Visi duomenys'!AA90</f>
        <v>0</v>
      </c>
      <c r="P90" s="283">
        <f t="shared" si="23"/>
        <v>0</v>
      </c>
      <c r="Q90" s="283">
        <f>'Visi duomenys'!AB90</f>
        <v>0</v>
      </c>
      <c r="R90" s="283">
        <f t="shared" si="24"/>
        <v>0</v>
      </c>
      <c r="S90" s="283">
        <f>'Visi duomenys'!AC90</f>
        <v>0</v>
      </c>
      <c r="T90" s="283">
        <f>'Visi duomenys'!K90</f>
        <v>240523</v>
      </c>
      <c r="U90" s="283">
        <f>'Visi duomenys'!P90</f>
        <v>204444.55</v>
      </c>
    </row>
    <row r="91" spans="1:21" s="266" customFormat="1" ht="25.5" hidden="1" x14ac:dyDescent="0.2">
      <c r="A91" s="281" t="str">
        <f>'Visi duomenys'!A91</f>
        <v>2.1.2.3.15</v>
      </c>
      <c r="B91" s="282" t="str">
        <f>'Visi duomenys'!B91</f>
        <v>R086609-270000-0015</v>
      </c>
      <c r="C91" s="281" t="str">
        <f>'Visi duomenys'!C91</f>
        <v>UAB ,,Šeimos pulsas" veiklos efektyvumo didinimas</v>
      </c>
      <c r="D91" s="283">
        <f t="shared" si="17"/>
        <v>0</v>
      </c>
      <c r="E91" s="283">
        <f>'Visi duomenys'!V91</f>
        <v>0</v>
      </c>
      <c r="F91" s="283">
        <f t="shared" si="18"/>
        <v>0</v>
      </c>
      <c r="G91" s="283">
        <f>'Visi duomenys'!W91</f>
        <v>0</v>
      </c>
      <c r="H91" s="283">
        <f t="shared" si="19"/>
        <v>15747.333333333332</v>
      </c>
      <c r="I91" s="283">
        <f>'Visi duomenys'!X91</f>
        <v>13385.233333333332</v>
      </c>
      <c r="J91" s="283">
        <f t="shared" si="20"/>
        <v>31494.666666666672</v>
      </c>
      <c r="K91" s="283">
        <f>'Visi duomenys'!Y91</f>
        <v>26770.466666666667</v>
      </c>
      <c r="L91" s="283">
        <f t="shared" si="21"/>
        <v>0</v>
      </c>
      <c r="M91" s="283">
        <f>'Visi duomenys'!Z91</f>
        <v>0</v>
      </c>
      <c r="N91" s="283">
        <f t="shared" si="22"/>
        <v>0</v>
      </c>
      <c r="O91" s="283">
        <f>'Visi duomenys'!AA91</f>
        <v>0</v>
      </c>
      <c r="P91" s="283">
        <f t="shared" si="23"/>
        <v>0</v>
      </c>
      <c r="Q91" s="283">
        <f>'Visi duomenys'!AB91</f>
        <v>0</v>
      </c>
      <c r="R91" s="283">
        <f t="shared" si="24"/>
        <v>0</v>
      </c>
      <c r="S91" s="283">
        <f>'Visi duomenys'!AC91</f>
        <v>0</v>
      </c>
      <c r="T91" s="283">
        <f>'Visi duomenys'!K91</f>
        <v>47242</v>
      </c>
      <c r="U91" s="283">
        <f>'Visi duomenys'!P91</f>
        <v>40155.699999999997</v>
      </c>
    </row>
    <row r="92" spans="1:21" s="266" customFormat="1" ht="25.5" hidden="1" x14ac:dyDescent="0.2">
      <c r="A92" s="281" t="str">
        <f>'Visi duomenys'!A92</f>
        <v>2.1.2.3.16</v>
      </c>
      <c r="B92" s="282" t="str">
        <f>'Visi duomenys'!B92</f>
        <v>R086609-270000-0016</v>
      </c>
      <c r="C92" s="281" t="str">
        <f>'Visi duomenys'!C92</f>
        <v>UAB Mažonienės medicinos kabineto veiklos efektyvumo didinimas</v>
      </c>
      <c r="D92" s="283">
        <f t="shared" si="17"/>
        <v>0</v>
      </c>
      <c r="E92" s="283">
        <f>'Visi duomenys'!V92</f>
        <v>0</v>
      </c>
      <c r="F92" s="283">
        <f t="shared" si="18"/>
        <v>0</v>
      </c>
      <c r="G92" s="283">
        <f>'Visi duomenys'!W92</f>
        <v>0</v>
      </c>
      <c r="H92" s="283">
        <f t="shared" si="19"/>
        <v>1824.9230769230767</v>
      </c>
      <c r="I92" s="283">
        <f>'Visi duomenys'!X92</f>
        <v>1551.1846153846154</v>
      </c>
      <c r="J92" s="283">
        <f t="shared" si="20"/>
        <v>21899.076923076922</v>
      </c>
      <c r="K92" s="283">
        <f>'Visi duomenys'!Y92</f>
        <v>18614.215384615385</v>
      </c>
      <c r="L92" s="283">
        <f t="shared" si="21"/>
        <v>0</v>
      </c>
      <c r="M92" s="283">
        <f>'Visi duomenys'!Z92</f>
        <v>0</v>
      </c>
      <c r="N92" s="283">
        <f t="shared" si="22"/>
        <v>0</v>
      </c>
      <c r="O92" s="283">
        <f>'Visi duomenys'!AA92</f>
        <v>0</v>
      </c>
      <c r="P92" s="283">
        <f t="shared" si="23"/>
        <v>0</v>
      </c>
      <c r="Q92" s="283">
        <f>'Visi duomenys'!AB92</f>
        <v>0</v>
      </c>
      <c r="R92" s="283">
        <f t="shared" si="24"/>
        <v>0</v>
      </c>
      <c r="S92" s="283">
        <f>'Visi duomenys'!AC92</f>
        <v>0</v>
      </c>
      <c r="T92" s="283">
        <f>'Visi duomenys'!K92</f>
        <v>23724</v>
      </c>
      <c r="U92" s="283">
        <f>'Visi duomenys'!P92</f>
        <v>20165.400000000001</v>
      </c>
    </row>
    <row r="93" spans="1:21" s="266" customFormat="1" ht="25.5" hidden="1" x14ac:dyDescent="0.2">
      <c r="A93" s="281" t="str">
        <f>'Visi duomenys'!A93</f>
        <v>2.1.2.3.17</v>
      </c>
      <c r="B93" s="282" t="str">
        <f>'Visi duomenys'!B93</f>
        <v>R086609-270000-0017</v>
      </c>
      <c r="C93" s="281" t="str">
        <f>'Visi duomenys'!C93</f>
        <v>UAB InMedica šeimos klininkų Tauragėje ir Skaudvilėje veiklos efektyvumo didinimas</v>
      </c>
      <c r="D93" s="283">
        <f t="shared" si="17"/>
        <v>0</v>
      </c>
      <c r="E93" s="283">
        <f>'Visi duomenys'!V93</f>
        <v>0</v>
      </c>
      <c r="F93" s="283">
        <f t="shared" si="18"/>
        <v>0</v>
      </c>
      <c r="G93" s="283">
        <f>'Visi duomenys'!W93</f>
        <v>0</v>
      </c>
      <c r="H93" s="283">
        <f t="shared" si="19"/>
        <v>15310.142857142857</v>
      </c>
      <c r="I93" s="283">
        <f>'Visi duomenys'!X93</f>
        <v>13013.621428571429</v>
      </c>
      <c r="J93" s="283">
        <f t="shared" si="20"/>
        <v>91860.857142857145</v>
      </c>
      <c r="K93" s="283">
        <f>'Visi duomenys'!Y93</f>
        <v>78081.728571428583</v>
      </c>
      <c r="L93" s="283">
        <f t="shared" si="21"/>
        <v>0</v>
      </c>
      <c r="M93" s="283">
        <f>'Visi duomenys'!Z93</f>
        <v>0</v>
      </c>
      <c r="N93" s="283">
        <f t="shared" si="22"/>
        <v>0</v>
      </c>
      <c r="O93" s="283">
        <f>'Visi duomenys'!AA93</f>
        <v>0</v>
      </c>
      <c r="P93" s="283">
        <f t="shared" si="23"/>
        <v>0</v>
      </c>
      <c r="Q93" s="283">
        <f>'Visi duomenys'!AB93</f>
        <v>0</v>
      </c>
      <c r="R93" s="283">
        <f t="shared" si="24"/>
        <v>0</v>
      </c>
      <c r="S93" s="283">
        <f>'Visi duomenys'!AC93</f>
        <v>0</v>
      </c>
      <c r="T93" s="283">
        <f>'Visi duomenys'!K93</f>
        <v>107171</v>
      </c>
      <c r="U93" s="283">
        <f>'Visi duomenys'!P93</f>
        <v>91095.35</v>
      </c>
    </row>
    <row r="94" spans="1:21" ht="51" x14ac:dyDescent="0.2">
      <c r="A94" s="227" t="str">
        <f>'Visi duomenys'!A94</f>
        <v>2.1.3.</v>
      </c>
      <c r="B94" s="227">
        <f>'Visi duomenys'!B94</f>
        <v>0</v>
      </c>
      <c r="C94" s="227" t="str">
        <f>'Visi duomenys'!C94</f>
        <v>Uždavinys. Padidinti regiono savivaldybių socialinio būsto fondą, pagerinti bendruomenėje teikiamų socialinių paslaugų kokybę ir išplėsti jų prieinamumą.</v>
      </c>
      <c r="D94" s="162">
        <f>IF($U94&gt;0,E94/$U94*$T94,0)</f>
        <v>0</v>
      </c>
      <c r="E94" s="162">
        <f>'Visi duomenys'!V94</f>
        <v>0</v>
      </c>
      <c r="F94" s="162">
        <f>IF($U94&gt;0,G94/$U94*$T94,0)</f>
        <v>0</v>
      </c>
      <c r="G94" s="162">
        <f>'Visi duomenys'!W94</f>
        <v>0</v>
      </c>
      <c r="H94" s="162">
        <f>IF($U94&gt;0,I94/$U94*$T94,0)</f>
        <v>0</v>
      </c>
      <c r="I94" s="162">
        <f>'Visi duomenys'!X94</f>
        <v>0</v>
      </c>
      <c r="J94" s="162">
        <f>IF($U94&gt;0,K94/$U94*$T94,0)</f>
        <v>0</v>
      </c>
      <c r="K94" s="162">
        <f>'Visi duomenys'!Y94</f>
        <v>0</v>
      </c>
      <c r="L94" s="162">
        <f>IF($U94&gt;0,M94/$U94*$T94,0)</f>
        <v>0</v>
      </c>
      <c r="M94" s="162">
        <f>'Visi duomenys'!Z94</f>
        <v>0</v>
      </c>
      <c r="N94" s="162">
        <f>IF($U94&gt;0,O94/$U94*$T94,0)</f>
        <v>0</v>
      </c>
      <c r="O94" s="162">
        <f>'Visi duomenys'!AA94</f>
        <v>0</v>
      </c>
      <c r="P94" s="162">
        <f>IF($U94&gt;0,Q94/$U94*$T94,0)</f>
        <v>0</v>
      </c>
      <c r="Q94" s="162">
        <f>'Visi duomenys'!AB94</f>
        <v>0</v>
      </c>
      <c r="R94" s="162">
        <f>IF($U94&gt;0,S94/$U94*$T94,0)</f>
        <v>0</v>
      </c>
      <c r="S94" s="162">
        <f>'Visi duomenys'!AC94</f>
        <v>0</v>
      </c>
      <c r="T94" s="162">
        <f>'Visi duomenys'!K94</f>
        <v>0</v>
      </c>
      <c r="U94" s="162">
        <f>'Visi duomenys'!P94</f>
        <v>0</v>
      </c>
    </row>
    <row r="95" spans="1:21" ht="25.5" x14ac:dyDescent="0.2">
      <c r="A95" s="242" t="str">
        <f>'Visi duomenys'!A95</f>
        <v>2.1.3.1</v>
      </c>
      <c r="B95" s="227">
        <f>'Visi duomenys'!B95</f>
        <v>0</v>
      </c>
      <c r="C95" s="242" t="str">
        <f>'Visi duomenys'!C95</f>
        <v>Priemonė: Socialinių paslaugų infrastruktūros plėtra</v>
      </c>
      <c r="D95" s="73">
        <f>SUM(D96:D99)</f>
        <v>0</v>
      </c>
      <c r="E95" s="73">
        <f t="shared" ref="E95:U95" si="25">SUM(E96:E99)</f>
        <v>0</v>
      </c>
      <c r="F95" s="73">
        <f t="shared" si="25"/>
        <v>507259.80287509691</v>
      </c>
      <c r="G95" s="73">
        <f t="shared" si="25"/>
        <v>249949.62400000001</v>
      </c>
      <c r="H95" s="73">
        <f t="shared" si="25"/>
        <v>584519.75817334792</v>
      </c>
      <c r="I95" s="73">
        <f t="shared" si="25"/>
        <v>255214.18400000001</v>
      </c>
      <c r="J95" s="73">
        <f t="shared" si="25"/>
        <v>240846.40895155509</v>
      </c>
      <c r="K95" s="73">
        <f t="shared" si="25"/>
        <v>82987.191999999981</v>
      </c>
      <c r="L95" s="73">
        <f t="shared" si="25"/>
        <v>0</v>
      </c>
      <c r="M95" s="73">
        <f t="shared" si="25"/>
        <v>0</v>
      </c>
      <c r="N95" s="73">
        <f t="shared" si="25"/>
        <v>0</v>
      </c>
      <c r="O95" s="73">
        <f t="shared" si="25"/>
        <v>0</v>
      </c>
      <c r="P95" s="73">
        <f t="shared" si="25"/>
        <v>0</v>
      </c>
      <c r="Q95" s="73">
        <f t="shared" si="25"/>
        <v>0</v>
      </c>
      <c r="R95" s="73">
        <f t="shared" si="25"/>
        <v>0</v>
      </c>
      <c r="S95" s="73">
        <f t="shared" si="25"/>
        <v>0</v>
      </c>
      <c r="T95" s="73">
        <f t="shared" si="25"/>
        <v>1332625.97</v>
      </c>
      <c r="U95" s="73">
        <f t="shared" si="25"/>
        <v>588151</v>
      </c>
    </row>
    <row r="96" spans="1:21" s="253" customFormat="1" ht="51" hidden="1" x14ac:dyDescent="0.2">
      <c r="A96" s="227" t="str">
        <f>'Visi duomenys'!A96</f>
        <v>2.1.3.1.1</v>
      </c>
      <c r="B96" s="227" t="str">
        <f>'Visi duomenys'!B96</f>
        <v>R084407-270000-1196</v>
      </c>
      <c r="C96" s="227" t="str">
        <f>'Visi duomenys'!C96</f>
        <v>Savarankiško gyvenimo namų plėtra  senyvo amžiaus asmenims ir (ar) asmenims su negalia  Šventupio g. 3, Šiauduvoje, Šilalės r.</v>
      </c>
      <c r="D96" s="162">
        <f>IF($U96&gt;0,E96/$U96*$T96,0)</f>
        <v>0</v>
      </c>
      <c r="E96" s="162">
        <f>'Visi duomenys'!V96</f>
        <v>0</v>
      </c>
      <c r="F96" s="162">
        <f>IF($U96&gt;0,G96/$U96*$T96,0)</f>
        <v>63851.106324923006</v>
      </c>
      <c r="G96" s="162">
        <f>'Visi duomenys'!W96</f>
        <v>54273.440000000002</v>
      </c>
      <c r="H96" s="162">
        <f>IF($U96&gt;0,I96/$U96*$T96,0)</f>
        <v>105882.35367507699</v>
      </c>
      <c r="I96" s="162">
        <f>'Visi duomenys'!X96</f>
        <v>90000</v>
      </c>
      <c r="J96" s="162">
        <f>IF($U96&gt;0,K96/$U96*$T96,0)</f>
        <v>0</v>
      </c>
      <c r="K96" s="162">
        <f>'Visi duomenys'!Y96</f>
        <v>0</v>
      </c>
      <c r="L96" s="162">
        <f>IF($U96&gt;0,M96/$U96*$T96,0)</f>
        <v>0</v>
      </c>
      <c r="M96" s="162">
        <f>'Visi duomenys'!Z96</f>
        <v>0</v>
      </c>
      <c r="N96" s="162">
        <f>IF($U96&gt;0,O96/$U96*$T96,0)</f>
        <v>0</v>
      </c>
      <c r="O96" s="162">
        <f>'Visi duomenys'!AA96</f>
        <v>0</v>
      </c>
      <c r="P96" s="162">
        <f>IF($U96&gt;0,Q96/$U96*$T96,0)</f>
        <v>0</v>
      </c>
      <c r="Q96" s="162">
        <f>'Visi duomenys'!AB96</f>
        <v>0</v>
      </c>
      <c r="R96" s="162">
        <f>IF($U96&gt;0,S96/$U96*$T96,0)</f>
        <v>0</v>
      </c>
      <c r="S96" s="162">
        <f>'Visi duomenys'!AC96</f>
        <v>0</v>
      </c>
      <c r="T96" s="162">
        <f>'Visi duomenys'!K96</f>
        <v>169733.46</v>
      </c>
      <c r="U96" s="162">
        <f>'Visi duomenys'!P96</f>
        <v>144273.44</v>
      </c>
    </row>
    <row r="97" spans="1:21" s="253" customFormat="1" ht="38.25" hidden="1" x14ac:dyDescent="0.2">
      <c r="A97" s="227" t="str">
        <f>'Visi duomenys'!A97</f>
        <v>2.1.3.1.2</v>
      </c>
      <c r="B97" s="227" t="str">
        <f>'Visi duomenys'!B97</f>
        <v>R084407-270000-1197</v>
      </c>
      <c r="C97" s="227" t="str">
        <f>'Visi duomenys'!C97</f>
        <v>Modernizuoti veikiančius palaikomojo gydymo, slaugos ir senelių globos namus Pagėgiuose</v>
      </c>
      <c r="D97" s="162">
        <f>IF($U97&gt;0,E97/$U97*$T97,0)</f>
        <v>0</v>
      </c>
      <c r="E97" s="162">
        <f>'Visi duomenys'!V97</f>
        <v>0</v>
      </c>
      <c r="F97" s="162">
        <f>IF($U97&gt;0,G97/$U97*$T97,0)</f>
        <v>65250</v>
      </c>
      <c r="G97" s="162">
        <f>'Visi duomenys'!W97</f>
        <v>55462</v>
      </c>
      <c r="H97" s="162">
        <f>IF($U97&gt;0,I97/$U97*$T97,0)</f>
        <v>0</v>
      </c>
      <c r="I97" s="162">
        <f>'Visi duomenys'!X97</f>
        <v>0</v>
      </c>
      <c r="J97" s="162">
        <f>IF($U97&gt;0,K97/$U97*$T97,0)</f>
        <v>0</v>
      </c>
      <c r="K97" s="162">
        <f>'Visi duomenys'!Y97</f>
        <v>0</v>
      </c>
      <c r="L97" s="162">
        <f>IF($U97&gt;0,M97/$U97*$T97,0)</f>
        <v>0</v>
      </c>
      <c r="M97" s="162">
        <f>'Visi duomenys'!Z97</f>
        <v>0</v>
      </c>
      <c r="N97" s="162">
        <f>IF($U97&gt;0,O97/$U97*$T97,0)</f>
        <v>0</v>
      </c>
      <c r="O97" s="162">
        <f>'Visi duomenys'!AA97</f>
        <v>0</v>
      </c>
      <c r="P97" s="162">
        <f>IF($U97&gt;0,Q97/$U97*$T97,0)</f>
        <v>0</v>
      </c>
      <c r="Q97" s="162">
        <f>'Visi duomenys'!AB97</f>
        <v>0</v>
      </c>
      <c r="R97" s="162">
        <f>IF($U97&gt;0,S97/$U97*$T97,0)</f>
        <v>0</v>
      </c>
      <c r="S97" s="162">
        <f>'Visi duomenys'!AC97</f>
        <v>0</v>
      </c>
      <c r="T97" s="162">
        <f>'Visi duomenys'!K97</f>
        <v>65250</v>
      </c>
      <c r="U97" s="162">
        <f>'Visi duomenys'!P97</f>
        <v>55462</v>
      </c>
    </row>
    <row r="98" spans="1:21" s="253" customFormat="1" ht="25.5" hidden="1" x14ac:dyDescent="0.2">
      <c r="A98" s="227" t="str">
        <f>'Visi duomenys'!A98</f>
        <v>2.1.3.1.3</v>
      </c>
      <c r="B98" s="227" t="str">
        <f>'Visi duomenys'!B98</f>
        <v>R084407-270000-1198</v>
      </c>
      <c r="C98" s="227" t="str">
        <f>'Visi duomenys'!C98</f>
        <v>Socialinių paslaugų įstaigos modernizavimas ir paslaugų plėtra Jurbarko rajone</v>
      </c>
      <c r="D98" s="162">
        <f>IF($U98&gt;0,E98/$U98*$T98,0)</f>
        <v>0</v>
      </c>
      <c r="E98" s="162">
        <f>'Visi duomenys'!V98</f>
        <v>0</v>
      </c>
      <c r="F98" s="162">
        <f>IF($U98&gt;0,G98/$U98*$T98,0)</f>
        <v>76722.572705882558</v>
      </c>
      <c r="G98" s="162">
        <f>'Visi duomenys'!W98</f>
        <v>65214.184000000001</v>
      </c>
      <c r="H98" s="162">
        <f>IF($U98&gt;0,I98/$U98*$T98,0)</f>
        <v>76722.572705882558</v>
      </c>
      <c r="I98" s="162">
        <f>'Visi duomenys'!X98</f>
        <v>65214.184000000001</v>
      </c>
      <c r="J98" s="162">
        <f>IF($U98&gt;0,K98/$U98*$T98,0)</f>
        <v>38361.27458823489</v>
      </c>
      <c r="K98" s="162">
        <f>'Visi duomenys'!Y98</f>
        <v>32607.082000000002</v>
      </c>
      <c r="L98" s="162">
        <f>IF($U98&gt;0,M98/$U98*$T98,0)</f>
        <v>0</v>
      </c>
      <c r="M98" s="162">
        <f>'Visi duomenys'!Z98</f>
        <v>0</v>
      </c>
      <c r="N98" s="162">
        <f>IF($U98&gt;0,O98/$U98*$T98,0)</f>
        <v>0</v>
      </c>
      <c r="O98" s="162">
        <f>'Visi duomenys'!AA98</f>
        <v>0</v>
      </c>
      <c r="P98" s="162">
        <f>IF($U98&gt;0,Q98/$U98*$T98,0)</f>
        <v>0</v>
      </c>
      <c r="Q98" s="162">
        <f>'Visi duomenys'!AB98</f>
        <v>0</v>
      </c>
      <c r="R98" s="162">
        <f>IF($U98&gt;0,S98/$U98*$T98,0)</f>
        <v>0</v>
      </c>
      <c r="S98" s="162">
        <f>'Visi duomenys'!AC98</f>
        <v>0</v>
      </c>
      <c r="T98" s="162">
        <f>'Visi duomenys'!K98</f>
        <v>191806.42</v>
      </c>
      <c r="U98" s="162">
        <f>'Visi duomenys'!P98</f>
        <v>163035.45000000001</v>
      </c>
    </row>
    <row r="99" spans="1:21" s="253" customFormat="1" ht="38.25" hidden="1" x14ac:dyDescent="0.2">
      <c r="A99" s="227" t="str">
        <f>'Visi duomenys'!A99</f>
        <v>2.1.3.1.4</v>
      </c>
      <c r="B99" s="227" t="str">
        <f>'Visi duomenys'!B99</f>
        <v>R084407-270000-1199</v>
      </c>
      <c r="C99" s="227" t="str">
        <f>'Visi duomenys'!C99</f>
        <v xml:space="preserve"> Nestacionarių socialinių paslaugų infrastruktūros plėtra Tauragės rajono savivaldybėje</v>
      </c>
      <c r="D99" s="162">
        <f>IF($U99&gt;0,E99/$U99*$T99,0)</f>
        <v>0</v>
      </c>
      <c r="E99" s="162">
        <f>'Visi duomenys'!V99</f>
        <v>0</v>
      </c>
      <c r="F99" s="162">
        <f>IF($U99&gt;0,G99/$U99*$T99,0)</f>
        <v>301436.12384429137</v>
      </c>
      <c r="G99" s="162">
        <f>'Visi duomenys'!W99</f>
        <v>75000</v>
      </c>
      <c r="H99" s="162">
        <f>IF($U99&gt;0,I99/$U99*$T99,0)</f>
        <v>401914.8317923884</v>
      </c>
      <c r="I99" s="162">
        <f>'Visi duomenys'!X99</f>
        <v>100000</v>
      </c>
      <c r="J99" s="162">
        <f>IF($U99&gt;0,K99/$U99*$T99,0)</f>
        <v>202485.13436332019</v>
      </c>
      <c r="K99" s="162">
        <f>'Visi duomenys'!Y99</f>
        <v>50380.109999999986</v>
      </c>
      <c r="L99" s="162">
        <f>IF($U99&gt;0,M99/$U99*$T99,0)</f>
        <v>0</v>
      </c>
      <c r="M99" s="162">
        <f>'Visi duomenys'!Z99</f>
        <v>0</v>
      </c>
      <c r="N99" s="162">
        <f>IF($U99&gt;0,O99/$U99*$T99,0)</f>
        <v>0</v>
      </c>
      <c r="O99" s="162">
        <f>'Visi duomenys'!AA99</f>
        <v>0</v>
      </c>
      <c r="P99" s="162">
        <f>IF($U99&gt;0,Q99/$U99*$T99,0)</f>
        <v>0</v>
      </c>
      <c r="Q99" s="162">
        <f>'Visi duomenys'!AB99</f>
        <v>0</v>
      </c>
      <c r="R99" s="162">
        <f>IF($U99&gt;0,S99/$U99*$T99,0)</f>
        <v>0</v>
      </c>
      <c r="S99" s="162">
        <f>'Visi duomenys'!AC99</f>
        <v>0</v>
      </c>
      <c r="T99" s="162">
        <f>'Visi duomenys'!K99</f>
        <v>905836.09</v>
      </c>
      <c r="U99" s="162">
        <f>'Visi duomenys'!P99</f>
        <v>225380.11</v>
      </c>
    </row>
    <row r="100" spans="1:21" x14ac:dyDescent="0.2">
      <c r="A100" s="227" t="str">
        <f>'Visi duomenys'!A100</f>
        <v>2.1.3.2</v>
      </c>
      <c r="B100" s="227" t="str">
        <f>'Visi duomenys'!B100</f>
        <v/>
      </c>
      <c r="C100" s="227" t="str">
        <f>'Visi duomenys'!C100</f>
        <v>Priemonė: Socialinio būsto fondo plėtra</v>
      </c>
      <c r="D100" s="73">
        <f>SUM(D101:D104)</f>
        <v>222935.17664705883</v>
      </c>
      <c r="E100" s="73">
        <f t="shared" ref="E100:U100" si="26">SUM(E101:E104)</f>
        <v>189494.90000000002</v>
      </c>
      <c r="F100" s="73">
        <f t="shared" si="26"/>
        <v>1093645.7680882353</v>
      </c>
      <c r="G100" s="73">
        <f t="shared" si="26"/>
        <v>929598.9</v>
      </c>
      <c r="H100" s="73">
        <f t="shared" si="26"/>
        <v>1063860.9440882355</v>
      </c>
      <c r="I100" s="73">
        <f t="shared" si="26"/>
        <v>904281.8</v>
      </c>
      <c r="J100" s="73">
        <f t="shared" si="26"/>
        <v>397763.35214705882</v>
      </c>
      <c r="K100" s="73">
        <f t="shared" si="26"/>
        <v>338098.85000000003</v>
      </c>
      <c r="L100" s="73">
        <f t="shared" si="26"/>
        <v>55778.941000000006</v>
      </c>
      <c r="M100" s="73">
        <f t="shared" si="26"/>
        <v>47412.100000000006</v>
      </c>
      <c r="N100" s="73">
        <f t="shared" si="26"/>
        <v>0</v>
      </c>
      <c r="O100" s="73">
        <f t="shared" si="26"/>
        <v>0</v>
      </c>
      <c r="P100" s="73">
        <f t="shared" si="26"/>
        <v>0</v>
      </c>
      <c r="Q100" s="73">
        <f t="shared" si="26"/>
        <v>0</v>
      </c>
      <c r="R100" s="73">
        <f t="shared" si="26"/>
        <v>0</v>
      </c>
      <c r="S100" s="73">
        <f t="shared" si="26"/>
        <v>0</v>
      </c>
      <c r="T100" s="73">
        <f t="shared" si="26"/>
        <v>2527200.006470588</v>
      </c>
      <c r="U100" s="73">
        <f t="shared" si="26"/>
        <v>2148120</v>
      </c>
    </row>
    <row r="101" spans="1:21" s="253" customFormat="1" ht="25.5" hidden="1" x14ac:dyDescent="0.2">
      <c r="A101" s="227" t="str">
        <f>'Visi duomenys'!A101</f>
        <v>2.1.3.2.1</v>
      </c>
      <c r="B101" s="227" t="str">
        <f>'Visi duomenys'!B101</f>
        <v>R084408-260000-1201</v>
      </c>
      <c r="C101" s="227" t="str">
        <f>'Visi duomenys'!C101</f>
        <v>Socialinio būsto fondo plėtra Šilalės rajono savivaldybėje</v>
      </c>
      <c r="D101" s="162">
        <f t="shared" ref="D101:D106" si="27">IF($U101&gt;0,E101/$U101*$T101,0)</f>
        <v>55778.941000000006</v>
      </c>
      <c r="E101" s="162">
        <f>'Visi duomenys'!Z101</f>
        <v>47412.100000000006</v>
      </c>
      <c r="F101" s="162">
        <f t="shared" ref="F101:F106" si="28">IF($U101&gt;0,G101/$U101*$T101,0)</f>
        <v>251005.23450000002</v>
      </c>
      <c r="G101" s="162">
        <f>'Visi duomenys'!Y101</f>
        <v>213354.45</v>
      </c>
      <c r="H101" s="162">
        <f t="shared" ref="H101:H106" si="29">IF($U101&gt;0,I101/$U101*$T101,0)</f>
        <v>251005.23450000002</v>
      </c>
      <c r="I101" s="162">
        <f>'Visi duomenys'!X101</f>
        <v>213354.45</v>
      </c>
      <c r="J101" s="162">
        <f t="shared" ref="J101:J106" si="30">IF($U101&gt;0,K101/$U101*$T101,0)</f>
        <v>251005.23450000002</v>
      </c>
      <c r="K101" s="162">
        <f>'Visi duomenys'!Y101</f>
        <v>213354.45</v>
      </c>
      <c r="L101" s="162">
        <f t="shared" ref="L101:L106" si="31">IF($U101&gt;0,M101/$U101*$T101,0)</f>
        <v>55778.941000000006</v>
      </c>
      <c r="M101" s="162">
        <f>'Visi duomenys'!Z101</f>
        <v>47412.100000000006</v>
      </c>
      <c r="N101" s="162">
        <f t="shared" ref="N101:N106" si="32">IF($U101&gt;0,O101/$U101*$T101,0)</f>
        <v>0</v>
      </c>
      <c r="O101" s="162">
        <f>'Visi duomenys'!AA101</f>
        <v>0</v>
      </c>
      <c r="P101" s="162">
        <f t="shared" ref="P101:P106" si="33">IF($U101&gt;0,Q101/$U101*$T101,0)</f>
        <v>0</v>
      </c>
      <c r="Q101" s="162">
        <f>'Visi duomenys'!AB101</f>
        <v>0</v>
      </c>
      <c r="R101" s="162">
        <f t="shared" ref="R101:R106" si="34">IF($U101&gt;0,S101/$U101*$T101,0)</f>
        <v>0</v>
      </c>
      <c r="S101" s="162">
        <f>'Visi duomenys'!AC101</f>
        <v>0</v>
      </c>
      <c r="T101" s="162">
        <f>'Visi duomenys'!K101</f>
        <v>557789.41</v>
      </c>
      <c r="U101" s="162">
        <f>'Visi duomenys'!P101</f>
        <v>474121</v>
      </c>
    </row>
    <row r="102" spans="1:21" s="253" customFormat="1" ht="25.5" hidden="1" x14ac:dyDescent="0.2">
      <c r="A102" s="227" t="str">
        <f>'Visi duomenys'!A102</f>
        <v>2.1.3.2.2</v>
      </c>
      <c r="B102" s="227" t="str">
        <f>'Visi duomenys'!B102</f>
        <v>R084408-250000-1202</v>
      </c>
      <c r="C102" s="227" t="str">
        <f>'Visi duomenys'!C102</f>
        <v>Socialinio būsto fondo plėtra Pagėgių savivaldybėje</v>
      </c>
      <c r="D102" s="162">
        <f t="shared" si="27"/>
        <v>20398.118000000002</v>
      </c>
      <c r="E102" s="162">
        <f>'Visi duomenys'!V102</f>
        <v>17338.400000000001</v>
      </c>
      <c r="F102" s="162">
        <f t="shared" si="28"/>
        <v>91791.531000000003</v>
      </c>
      <c r="G102" s="162">
        <f>'Visi duomenys'!W102</f>
        <v>78022.8</v>
      </c>
      <c r="H102" s="162">
        <f t="shared" si="29"/>
        <v>91791.531000000003</v>
      </c>
      <c r="I102" s="162">
        <f>'Visi duomenys'!X102</f>
        <v>78022.8</v>
      </c>
      <c r="J102" s="162">
        <f t="shared" si="30"/>
        <v>0</v>
      </c>
      <c r="K102" s="162">
        <f>'Visi duomenys'!Y102</f>
        <v>0</v>
      </c>
      <c r="L102" s="162">
        <f t="shared" si="31"/>
        <v>0</v>
      </c>
      <c r="M102" s="162">
        <f>'Visi duomenys'!Z102</f>
        <v>0</v>
      </c>
      <c r="N102" s="162">
        <f t="shared" si="32"/>
        <v>0</v>
      </c>
      <c r="O102" s="162">
        <f>'Visi duomenys'!AA102</f>
        <v>0</v>
      </c>
      <c r="P102" s="162">
        <f t="shared" si="33"/>
        <v>0</v>
      </c>
      <c r="Q102" s="162">
        <f>'Visi duomenys'!AB102</f>
        <v>0</v>
      </c>
      <c r="R102" s="162">
        <f t="shared" si="34"/>
        <v>0</v>
      </c>
      <c r="S102" s="162">
        <f>'Visi duomenys'!AC102</f>
        <v>0</v>
      </c>
      <c r="T102" s="162">
        <f>'Visi duomenys'!K102</f>
        <v>203981.18</v>
      </c>
      <c r="U102" s="162">
        <f>'Visi duomenys'!P102</f>
        <v>173384</v>
      </c>
    </row>
    <row r="103" spans="1:21" s="253" customFormat="1" ht="25.5" hidden="1" x14ac:dyDescent="0.2">
      <c r="A103" s="227" t="str">
        <f>'Visi duomenys'!A103</f>
        <v>2.1.3.2.3</v>
      </c>
      <c r="B103" s="227" t="str">
        <f>'Visi duomenys'!B103</f>
        <v>R084408-260000-1203</v>
      </c>
      <c r="C103" s="227" t="str">
        <f>'Visi duomenys'!C103</f>
        <v>Socialinio būsto plėtra  Jurbarko rajono savivaldybėje</v>
      </c>
      <c r="D103" s="162">
        <f t="shared" si="27"/>
        <v>0</v>
      </c>
      <c r="E103" s="162">
        <f>'Visi duomenys'!V103</f>
        <v>0</v>
      </c>
      <c r="F103" s="162">
        <f t="shared" si="28"/>
        <v>163816.53199999998</v>
      </c>
      <c r="G103" s="162">
        <f>'Visi duomenys'!W103</f>
        <v>139244.04999999999</v>
      </c>
      <c r="H103" s="162">
        <f t="shared" si="29"/>
        <v>134031.70800000001</v>
      </c>
      <c r="I103" s="162">
        <f>'Visi duomenys'!X103</f>
        <v>113926.95000000001</v>
      </c>
      <c r="J103" s="162">
        <f t="shared" si="30"/>
        <v>0</v>
      </c>
      <c r="K103" s="162">
        <f>'Visi duomenys'!Y103</f>
        <v>0</v>
      </c>
      <c r="L103" s="162">
        <f t="shared" si="31"/>
        <v>0</v>
      </c>
      <c r="M103" s="162">
        <f>'Visi duomenys'!Z103</f>
        <v>0</v>
      </c>
      <c r="N103" s="162">
        <f t="shared" si="32"/>
        <v>0</v>
      </c>
      <c r="O103" s="162">
        <f>'Visi duomenys'!AA103</f>
        <v>0</v>
      </c>
      <c r="P103" s="162">
        <f t="shared" si="33"/>
        <v>0</v>
      </c>
      <c r="Q103" s="162">
        <f>'Visi duomenys'!AB103</f>
        <v>0</v>
      </c>
      <c r="R103" s="162">
        <f t="shared" si="34"/>
        <v>0</v>
      </c>
      <c r="S103" s="162">
        <f>'Visi duomenys'!AC103</f>
        <v>0</v>
      </c>
      <c r="T103" s="162">
        <f>'Visi duomenys'!K103</f>
        <v>297848.24</v>
      </c>
      <c r="U103" s="162">
        <f>'Visi duomenys'!P103</f>
        <v>253171</v>
      </c>
    </row>
    <row r="104" spans="1:21" s="253" customFormat="1" ht="25.5" hidden="1" x14ac:dyDescent="0.2">
      <c r="A104" s="227" t="str">
        <f>'Visi duomenys'!A104</f>
        <v>2.1.3.2.4</v>
      </c>
      <c r="B104" s="227" t="str">
        <f>'Visi duomenys'!B104</f>
        <v>R084408-260000-1204</v>
      </c>
      <c r="C104" s="227" t="str">
        <f>'Visi duomenys'!C104</f>
        <v>Socialinio būsto fondo plėtra Tauragės rajono savivaldybėje</v>
      </c>
      <c r="D104" s="162">
        <f t="shared" si="27"/>
        <v>146758.11764705883</v>
      </c>
      <c r="E104" s="162">
        <f>'Visi duomenys'!V104</f>
        <v>124744.40000000001</v>
      </c>
      <c r="F104" s="162">
        <f t="shared" si="28"/>
        <v>587032.4705882353</v>
      </c>
      <c r="G104" s="162">
        <f>'Visi duomenys'!W104</f>
        <v>498977.60000000003</v>
      </c>
      <c r="H104" s="162">
        <f t="shared" si="29"/>
        <v>587032.4705882353</v>
      </c>
      <c r="I104" s="162">
        <f>'Visi duomenys'!X104</f>
        <v>498977.60000000003</v>
      </c>
      <c r="J104" s="162">
        <f t="shared" si="30"/>
        <v>146758.11764705883</v>
      </c>
      <c r="K104" s="162">
        <f>'Visi duomenys'!Y104</f>
        <v>124744.40000000001</v>
      </c>
      <c r="L104" s="162">
        <f t="shared" si="31"/>
        <v>0</v>
      </c>
      <c r="M104" s="162">
        <f>'Visi duomenys'!Z104</f>
        <v>0</v>
      </c>
      <c r="N104" s="162">
        <f t="shared" si="32"/>
        <v>0</v>
      </c>
      <c r="O104" s="162">
        <f>'Visi duomenys'!AA104</f>
        <v>0</v>
      </c>
      <c r="P104" s="162">
        <f t="shared" si="33"/>
        <v>0</v>
      </c>
      <c r="Q104" s="162">
        <f>'Visi duomenys'!AB104</f>
        <v>0</v>
      </c>
      <c r="R104" s="162">
        <f t="shared" si="34"/>
        <v>0</v>
      </c>
      <c r="S104" s="162">
        <f>'Visi duomenys'!AC104</f>
        <v>0</v>
      </c>
      <c r="T104" s="162">
        <f>'Visi duomenys'!K104</f>
        <v>1467581.1764705882</v>
      </c>
      <c r="U104" s="162">
        <f>'Visi duomenys'!P104</f>
        <v>1247444</v>
      </c>
    </row>
    <row r="105" spans="1:21" ht="38.25" x14ac:dyDescent="0.2">
      <c r="A105" s="227" t="str">
        <f>'Visi duomenys'!A105</f>
        <v>2.2.</v>
      </c>
      <c r="B105" s="227" t="str">
        <f>'Visi duomenys'!B105</f>
        <v/>
      </c>
      <c r="C105" s="227" t="str">
        <f>'Visi duomenys'!C105</f>
        <v xml:space="preserve">Tikslas. Tobulinti viešąjį valdymą savivaldybėse, didinant jo atitikimą visuomenės poreikiams. </v>
      </c>
      <c r="D105" s="162">
        <f t="shared" si="27"/>
        <v>0</v>
      </c>
      <c r="E105" s="162">
        <f>'Visi duomenys'!V105</f>
        <v>0</v>
      </c>
      <c r="F105" s="162">
        <f t="shared" si="28"/>
        <v>0</v>
      </c>
      <c r="G105" s="162">
        <f>'Visi duomenys'!W105</f>
        <v>0</v>
      </c>
      <c r="H105" s="162">
        <f t="shared" si="29"/>
        <v>0</v>
      </c>
      <c r="I105" s="162">
        <f>'Visi duomenys'!X105</f>
        <v>0</v>
      </c>
      <c r="J105" s="162">
        <f t="shared" si="30"/>
        <v>0</v>
      </c>
      <c r="K105" s="162">
        <f>'Visi duomenys'!Y105</f>
        <v>0</v>
      </c>
      <c r="L105" s="162">
        <f t="shared" si="31"/>
        <v>0</v>
      </c>
      <c r="M105" s="162">
        <f>'Visi duomenys'!Z105</f>
        <v>0</v>
      </c>
      <c r="N105" s="162">
        <f t="shared" si="32"/>
        <v>0</v>
      </c>
      <c r="O105" s="162">
        <f>'Visi duomenys'!AA105</f>
        <v>0</v>
      </c>
      <c r="P105" s="162">
        <f t="shared" si="33"/>
        <v>0</v>
      </c>
      <c r="Q105" s="162">
        <f>'Visi duomenys'!AB105</f>
        <v>0</v>
      </c>
      <c r="R105" s="162">
        <f t="shared" si="34"/>
        <v>0</v>
      </c>
      <c r="S105" s="162">
        <f>'Visi duomenys'!AC105</f>
        <v>0</v>
      </c>
      <c r="T105" s="162">
        <f>'Visi duomenys'!K105</f>
        <v>0</v>
      </c>
      <c r="U105" s="162">
        <f>'Visi duomenys'!P105</f>
        <v>0</v>
      </c>
    </row>
    <row r="106" spans="1:21" ht="51" x14ac:dyDescent="0.2">
      <c r="A106" s="227" t="str">
        <f>'Visi duomenys'!A106</f>
        <v>2.2.1.</v>
      </c>
      <c r="B106" s="227" t="str">
        <f>'Visi duomenys'!B106</f>
        <v/>
      </c>
      <c r="C106" s="227" t="str">
        <f>'Visi duomenys'!C106</f>
        <v xml:space="preserve">Uždavinys. Stiprinti regiono viešojo valdymo darbuotojų kompetenciją, didinti jų veiklos efektyvumą ir gerinti teikiamų paslaugų kokybę.  </v>
      </c>
      <c r="D106" s="162">
        <f t="shared" si="27"/>
        <v>0</v>
      </c>
      <c r="E106" s="162">
        <f>'Visi duomenys'!V106</f>
        <v>0</v>
      </c>
      <c r="F106" s="162">
        <f t="shared" si="28"/>
        <v>0</v>
      </c>
      <c r="G106" s="162">
        <f>'Visi duomenys'!W106</f>
        <v>0</v>
      </c>
      <c r="H106" s="162">
        <f t="shared" si="29"/>
        <v>0</v>
      </c>
      <c r="I106" s="162">
        <f>'Visi duomenys'!X106</f>
        <v>0</v>
      </c>
      <c r="J106" s="162">
        <f t="shared" si="30"/>
        <v>0</v>
      </c>
      <c r="K106" s="162">
        <f>'Visi duomenys'!Y106</f>
        <v>0</v>
      </c>
      <c r="L106" s="162">
        <f t="shared" si="31"/>
        <v>0</v>
      </c>
      <c r="M106" s="162">
        <f>'Visi duomenys'!Z106</f>
        <v>0</v>
      </c>
      <c r="N106" s="162">
        <f t="shared" si="32"/>
        <v>0</v>
      </c>
      <c r="O106" s="162">
        <f>'Visi duomenys'!AA106</f>
        <v>0</v>
      </c>
      <c r="P106" s="162">
        <f t="shared" si="33"/>
        <v>0</v>
      </c>
      <c r="Q106" s="162">
        <f>'Visi duomenys'!AB106</f>
        <v>0</v>
      </c>
      <c r="R106" s="162">
        <f t="shared" si="34"/>
        <v>0</v>
      </c>
      <c r="S106" s="162">
        <f>'Visi duomenys'!AC106</f>
        <v>0</v>
      </c>
      <c r="T106" s="162">
        <f>'Visi duomenys'!K106</f>
        <v>0</v>
      </c>
      <c r="U106" s="162">
        <f>'Visi duomenys'!P106</f>
        <v>0</v>
      </c>
    </row>
    <row r="107" spans="1:21" ht="25.5" x14ac:dyDescent="0.2">
      <c r="A107" s="227" t="str">
        <f>'Visi duomenys'!A107</f>
        <v>2.2.1.1</v>
      </c>
      <c r="B107" s="227" t="str">
        <f>'Visi duomenys'!B107</f>
        <v/>
      </c>
      <c r="C107" s="227" t="str">
        <f>'Visi duomenys'!C107</f>
        <v>Priemonė: Paslaugų ir asmenų aptarnavimo kokybės gerinimas savivaldybėse</v>
      </c>
      <c r="D107" s="73">
        <f>SUM(D108:D109)</f>
        <v>0</v>
      </c>
      <c r="E107" s="73">
        <f t="shared" ref="E107:S107" si="35">SUM(E108:E109)</f>
        <v>0</v>
      </c>
      <c r="F107" s="73">
        <f t="shared" si="35"/>
        <v>0</v>
      </c>
      <c r="G107" s="73">
        <f t="shared" si="35"/>
        <v>0</v>
      </c>
      <c r="H107" s="73">
        <f t="shared" si="35"/>
        <v>391764.70588235295</v>
      </c>
      <c r="I107" s="73">
        <f t="shared" si="35"/>
        <v>333000</v>
      </c>
      <c r="J107" s="73">
        <f t="shared" si="35"/>
        <v>235882.61563344055</v>
      </c>
      <c r="K107" s="73">
        <f t="shared" si="35"/>
        <v>200500</v>
      </c>
      <c r="L107" s="73">
        <f t="shared" si="35"/>
        <v>186213.35696841305</v>
      </c>
      <c r="M107" s="73">
        <f t="shared" si="35"/>
        <v>158281</v>
      </c>
      <c r="N107" s="73">
        <f t="shared" si="35"/>
        <v>117647.32151579348</v>
      </c>
      <c r="O107" s="73">
        <f t="shared" si="35"/>
        <v>100000</v>
      </c>
      <c r="P107" s="73">
        <f t="shared" si="35"/>
        <v>0</v>
      </c>
      <c r="Q107" s="73">
        <f t="shared" si="35"/>
        <v>0</v>
      </c>
      <c r="R107" s="73">
        <f t="shared" si="35"/>
        <v>0</v>
      </c>
      <c r="S107" s="73">
        <f t="shared" si="35"/>
        <v>0</v>
      </c>
      <c r="T107" s="73">
        <f t="shared" ref="T107" si="36">SUM(T108:T109)</f>
        <v>931508</v>
      </c>
      <c r="U107" s="73">
        <f t="shared" ref="U107" si="37">SUM(U108:U109)</f>
        <v>791781</v>
      </c>
    </row>
    <row r="108" spans="1:21" s="253" customFormat="1" ht="38.25" hidden="1" x14ac:dyDescent="0.2">
      <c r="A108" s="227" t="str">
        <f>'Visi duomenys'!A108</f>
        <v>2.2.1.1.1</v>
      </c>
      <c r="B108" s="227" t="str">
        <f>'Visi duomenys'!B108</f>
        <v>R089920-490000-1208</v>
      </c>
      <c r="C108" s="227" t="str">
        <f>'Visi duomenys'!C108</f>
        <v>Paslaugų teikimo ir asmenų aptarnavimo kokybės gerinimas Tauragės regiono savivaldybėse. I etapas</v>
      </c>
      <c r="D108" s="162">
        <f>IF($U108&gt;0,E108/$U108*$T108,0)</f>
        <v>0</v>
      </c>
      <c r="E108" s="162">
        <f>'Visi duomenys'!V108</f>
        <v>0</v>
      </c>
      <c r="F108" s="162">
        <f>IF($U108&gt;0,G108/$U108*$T108,0)</f>
        <v>0</v>
      </c>
      <c r="G108" s="162">
        <f>'Visi duomenys'!W108</f>
        <v>0</v>
      </c>
      <c r="H108" s="162">
        <f>IF($U108&gt;0,I108/$U108*$T108,0)</f>
        <v>391764.70588235295</v>
      </c>
      <c r="I108" s="162">
        <f>'Visi duomenys'!X108</f>
        <v>333000</v>
      </c>
      <c r="J108" s="162">
        <f>IF($U108&gt;0,K108/$U108*$T108,0)</f>
        <v>118235.29411764706</v>
      </c>
      <c r="K108" s="162">
        <f>'Visi duomenys'!Y108</f>
        <v>100500</v>
      </c>
      <c r="L108" s="162">
        <f>IF($U108&gt;0,M108/$U108*$T108,0)</f>
        <v>0</v>
      </c>
      <c r="M108" s="162">
        <f>'Visi duomenys'!Z108</f>
        <v>0</v>
      </c>
      <c r="N108" s="162">
        <f>IF($U108&gt;0,O108/$U108*$T108,0)</f>
        <v>0</v>
      </c>
      <c r="O108" s="162">
        <f>'Visi duomenys'!AA108</f>
        <v>0</v>
      </c>
      <c r="P108" s="162">
        <f>IF($U108&gt;0,Q108/$U108*$T108,0)</f>
        <v>0</v>
      </c>
      <c r="Q108" s="162">
        <f>'Visi duomenys'!AB108</f>
        <v>0</v>
      </c>
      <c r="R108" s="162">
        <f>IF($U108&gt;0,S108/$U108*$T108,0)</f>
        <v>0</v>
      </c>
      <c r="S108" s="162">
        <f>'Visi duomenys'!AC108</f>
        <v>0</v>
      </c>
      <c r="T108" s="162">
        <f>'Visi duomenys'!K108</f>
        <v>510000</v>
      </c>
      <c r="U108" s="162">
        <f>'Visi duomenys'!P108</f>
        <v>433500</v>
      </c>
    </row>
    <row r="109" spans="1:21" s="253" customFormat="1" ht="38.25" hidden="1" x14ac:dyDescent="0.2">
      <c r="A109" s="227" t="str">
        <f>'Visi duomenys'!A109</f>
        <v>2.2.1.1.2</v>
      </c>
      <c r="B109" s="227" t="str">
        <f>'Visi duomenys'!B109</f>
        <v>R089920-490000-1209</v>
      </c>
      <c r="C109" s="227" t="str">
        <f>'Visi duomenys'!C109</f>
        <v>Paslaugų teikimo ir asmenų aptarnavimo kokybės gerinimas Tauragės regiono savivaldybėse. II etapas</v>
      </c>
      <c r="D109" s="162">
        <f>IF($U109&gt;0,E109/$U109*$T109,0)</f>
        <v>0</v>
      </c>
      <c r="E109" s="162">
        <f>'Visi duomenys'!V109</f>
        <v>0</v>
      </c>
      <c r="F109" s="162">
        <f>IF($U109&gt;0,G109/$U109*$T109,0)</f>
        <v>0</v>
      </c>
      <c r="G109" s="162">
        <f>'Visi duomenys'!W109</f>
        <v>0</v>
      </c>
      <c r="H109" s="162">
        <f>IF($U109&gt;0,I109/$U109*$T109,0)</f>
        <v>0</v>
      </c>
      <c r="I109" s="162">
        <f>'Visi duomenys'!X109</f>
        <v>0</v>
      </c>
      <c r="J109" s="162">
        <f>IF($U109&gt;0,K109/$U109*$T109,0)</f>
        <v>117647.32151579348</v>
      </c>
      <c r="K109" s="162">
        <f>'Visi duomenys'!Y109</f>
        <v>100000</v>
      </c>
      <c r="L109" s="162">
        <f>IF($U109&gt;0,M109/$U109*$T109,0)</f>
        <v>186213.35696841305</v>
      </c>
      <c r="M109" s="162">
        <f>'Visi duomenys'!Z109</f>
        <v>158281</v>
      </c>
      <c r="N109" s="162">
        <f>IF($U109&gt;0,O109/$U109*$T109,0)</f>
        <v>117647.32151579348</v>
      </c>
      <c r="O109" s="162">
        <f>'Visi duomenys'!AA109</f>
        <v>100000</v>
      </c>
      <c r="P109" s="162">
        <f>IF($U109&gt;0,Q109/$U109*$T109,0)</f>
        <v>0</v>
      </c>
      <c r="Q109" s="162">
        <f>'Visi duomenys'!AB109</f>
        <v>0</v>
      </c>
      <c r="R109" s="162">
        <f>IF($U109&gt;0,S109/$U109*$T109,0)</f>
        <v>0</v>
      </c>
      <c r="S109" s="162">
        <f>'Visi duomenys'!AC109</f>
        <v>0</v>
      </c>
      <c r="T109" s="162">
        <f>'Visi duomenys'!K109</f>
        <v>421508</v>
      </c>
      <c r="U109" s="162">
        <f>'Visi duomenys'!P109</f>
        <v>358281</v>
      </c>
    </row>
    <row r="110" spans="1:21" ht="51" x14ac:dyDescent="0.2">
      <c r="A110" s="227" t="str">
        <f>'Visi duomenys'!A110</f>
        <v>3.1.</v>
      </c>
      <c r="B110" s="227" t="str">
        <f>'Visi duomenys'!B110</f>
        <v/>
      </c>
      <c r="C110" s="227" t="str">
        <f>'Visi duomenys'!C110</f>
        <v>Tikslas. Diegti sveiką gyvenamąją aplinką kuriančias vandentvarkos ir atliekų tvarkymo sistemas, didinti paslaugų kokybę ir prieinamumą.</v>
      </c>
      <c r="D110" s="162">
        <f>IF($U110&gt;0,E110/$U110*$T110,0)</f>
        <v>0</v>
      </c>
      <c r="E110" s="162">
        <f>'Visi duomenys'!V110</f>
        <v>0</v>
      </c>
      <c r="F110" s="162">
        <f>IF($U110&gt;0,G110/$U110*$T110,0)</f>
        <v>0</v>
      </c>
      <c r="G110" s="162">
        <f>'Visi duomenys'!W110</f>
        <v>0</v>
      </c>
      <c r="H110" s="162">
        <f>IF($U110&gt;0,I110/$U110*$T110,0)</f>
        <v>0</v>
      </c>
      <c r="I110" s="162">
        <f>'Visi duomenys'!X110</f>
        <v>0</v>
      </c>
      <c r="J110" s="162">
        <f>IF($U110&gt;0,K110/$U110*$T110,0)</f>
        <v>0</v>
      </c>
      <c r="K110" s="162">
        <f>'Visi duomenys'!Y110</f>
        <v>0</v>
      </c>
      <c r="L110" s="162">
        <f>IF($U110&gt;0,M110/$U110*$T110,0)</f>
        <v>0</v>
      </c>
      <c r="M110" s="162">
        <f>'Visi duomenys'!Z110</f>
        <v>0</v>
      </c>
      <c r="N110" s="162">
        <f>IF($U110&gt;0,O110/$U110*$T110,0)</f>
        <v>0</v>
      </c>
      <c r="O110" s="162">
        <f>'Visi duomenys'!AA110</f>
        <v>0</v>
      </c>
      <c r="P110" s="162">
        <f>IF($U110&gt;0,Q110/$U110*$T110,0)</f>
        <v>0</v>
      </c>
      <c r="Q110" s="162">
        <f>'Visi duomenys'!AB110</f>
        <v>0</v>
      </c>
      <c r="R110" s="162">
        <f>IF($U110&gt;0,S110/$U110*$T110,0)</f>
        <v>0</v>
      </c>
      <c r="S110" s="162">
        <f>'Visi duomenys'!AC110</f>
        <v>0</v>
      </c>
      <c r="T110" s="162">
        <f>'Visi duomenys'!K110</f>
        <v>0</v>
      </c>
      <c r="U110" s="162">
        <f>'Visi duomenys'!P110</f>
        <v>0</v>
      </c>
    </row>
    <row r="111" spans="1:21" ht="51" x14ac:dyDescent="0.2">
      <c r="A111" s="227" t="str">
        <f>'Visi duomenys'!A111</f>
        <v>3.1.1.</v>
      </c>
      <c r="B111" s="227" t="str">
        <f>'Visi duomenys'!B111</f>
        <v/>
      </c>
      <c r="C111" s="227" t="str">
        <f>'Visi duomenys'!C111</f>
        <v xml:space="preserve">Uždavinys. Plėsti, renovuoti ir modernizuoti geriamojo vandens ir nuotekų, paviršinių nuotekų surinkimo infrastruktūrą, gerinti teikiamų paslaugų  kokybę.  </v>
      </c>
      <c r="D111" s="162">
        <f>IF($U111&gt;0,E111/$U111*$T111,0)</f>
        <v>0</v>
      </c>
      <c r="E111" s="162">
        <f>'Visi duomenys'!V111</f>
        <v>0</v>
      </c>
      <c r="F111" s="162">
        <f>IF($U111&gt;0,G111/$U111*$T111,0)</f>
        <v>0</v>
      </c>
      <c r="G111" s="162">
        <f>'Visi duomenys'!W111</f>
        <v>0</v>
      </c>
      <c r="H111" s="162">
        <f>IF($U111&gt;0,I111/$U111*$T111,0)</f>
        <v>0</v>
      </c>
      <c r="I111" s="162">
        <f>'Visi duomenys'!X111</f>
        <v>0</v>
      </c>
      <c r="J111" s="162">
        <f>IF($U111&gt;0,K111/$U111*$T111,0)</f>
        <v>0</v>
      </c>
      <c r="K111" s="162">
        <f>'Visi duomenys'!Y111</f>
        <v>0</v>
      </c>
      <c r="L111" s="162">
        <f>IF($U111&gt;0,M111/$U111*$T111,0)</f>
        <v>0</v>
      </c>
      <c r="M111" s="162">
        <f>'Visi duomenys'!Z111</f>
        <v>0</v>
      </c>
      <c r="N111" s="162">
        <f>IF($U111&gt;0,O111/$U111*$T111,0)</f>
        <v>0</v>
      </c>
      <c r="O111" s="162">
        <f>'Visi duomenys'!AA111</f>
        <v>0</v>
      </c>
      <c r="P111" s="162">
        <f>IF($U111&gt;0,Q111/$U111*$T111,0)</f>
        <v>0</v>
      </c>
      <c r="Q111" s="162">
        <f>'Visi duomenys'!AB111</f>
        <v>0</v>
      </c>
      <c r="R111" s="162">
        <f>IF($U111&gt;0,S111/$U111*$T111,0)</f>
        <v>0</v>
      </c>
      <c r="S111" s="162">
        <f>'Visi duomenys'!AC111</f>
        <v>0</v>
      </c>
      <c r="T111" s="162">
        <f>'Visi duomenys'!K111</f>
        <v>0</v>
      </c>
      <c r="U111" s="162">
        <f>'Visi duomenys'!P111</f>
        <v>0</v>
      </c>
    </row>
    <row r="112" spans="1:21" ht="38.25" x14ac:dyDescent="0.2">
      <c r="A112" s="227" t="str">
        <f>'Visi duomenys'!A112</f>
        <v>3.1.1.1</v>
      </c>
      <c r="B112" s="227" t="str">
        <f>'Visi duomenys'!B112</f>
        <v/>
      </c>
      <c r="C112" s="227" t="str">
        <f>'Visi duomenys'!C112</f>
        <v>Priemonė: Geriamojo vandens tiekimo ir nuotekų tvarkymo sistemų renovavimas ir plėtra, įmonių valdymo tobulinimas</v>
      </c>
      <c r="D112" s="73">
        <f>SUM(D113:D120)</f>
        <v>0</v>
      </c>
      <c r="E112" s="73">
        <f>SUM(E113:E120)</f>
        <v>0</v>
      </c>
      <c r="F112" s="73">
        <f t="shared" ref="F112:S112" si="38">SUM(F113:F120)</f>
        <v>2466266.0609999998</v>
      </c>
      <c r="G112" s="73">
        <f t="shared" si="38"/>
        <v>1447065.2629999998</v>
      </c>
      <c r="H112" s="73">
        <f t="shared" si="38"/>
        <v>3347557.5065714256</v>
      </c>
      <c r="I112" s="73">
        <f t="shared" si="38"/>
        <v>2068640.0359999996</v>
      </c>
      <c r="J112" s="73">
        <f t="shared" si="38"/>
        <v>2234430.3215714255</v>
      </c>
      <c r="K112" s="73">
        <f t="shared" si="38"/>
        <v>1337380.6950000001</v>
      </c>
      <c r="L112" s="73">
        <f t="shared" si="38"/>
        <v>488990.73085714947</v>
      </c>
      <c r="M112" s="73">
        <f t="shared" si="38"/>
        <v>271294.72600000002</v>
      </c>
      <c r="N112" s="73">
        <f t="shared" si="38"/>
        <v>0</v>
      </c>
      <c r="O112" s="73">
        <f t="shared" si="38"/>
        <v>0</v>
      </c>
      <c r="P112" s="73">
        <f t="shared" si="38"/>
        <v>0</v>
      </c>
      <c r="Q112" s="73">
        <f t="shared" si="38"/>
        <v>0</v>
      </c>
      <c r="R112" s="73">
        <f t="shared" si="38"/>
        <v>0</v>
      </c>
      <c r="S112" s="73">
        <f t="shared" si="38"/>
        <v>0</v>
      </c>
      <c r="T112" s="73">
        <f t="shared" ref="T112" si="39">SUM(T113:T120)</f>
        <v>8689244.620000001</v>
      </c>
      <c r="U112" s="73">
        <f t="shared" ref="U112" si="40">SUM(U113:U120)</f>
        <v>5200380.7199999988</v>
      </c>
    </row>
    <row r="113" spans="1:21" s="253" customFormat="1" ht="38.25" hidden="1" x14ac:dyDescent="0.2">
      <c r="A113" s="227" t="str">
        <f>'Visi duomenys'!A113</f>
        <v>3.1.1.1.1</v>
      </c>
      <c r="B113" s="227" t="str">
        <f>'Visi duomenys'!B113</f>
        <v>R080014-070600-1213</v>
      </c>
      <c r="C113" s="227" t="str">
        <f>'Visi duomenys'!C113</f>
        <v>Vandentiekio ir nuotekų tinklų rekonstrukcija ir plėtra Šilalės rajone (Kaltinėnuose)</v>
      </c>
      <c r="D113" s="162">
        <f t="shared" ref="D113:D120" si="41">IF($U113&gt;0,E113/$U113*$T113,0)</f>
        <v>0</v>
      </c>
      <c r="E113" s="162">
        <f>'Visi duomenys'!V113</f>
        <v>0</v>
      </c>
      <c r="F113" s="162">
        <f t="shared" ref="F113:F120" si="42">IF($U113&gt;0,G113/$U113*$T113,0)</f>
        <v>0</v>
      </c>
      <c r="G113" s="162">
        <f>'Visi duomenys'!W113</f>
        <v>0</v>
      </c>
      <c r="H113" s="162">
        <f t="shared" ref="H113:H120" si="43">IF($U113&gt;0,I113/$U113*$T113,0)</f>
        <v>692178.86257142527</v>
      </c>
      <c r="I113" s="162">
        <f>'Visi duomenys'!X113</f>
        <v>534560</v>
      </c>
      <c r="J113" s="162">
        <f t="shared" ref="J113:J120" si="44">IF($U113&gt;0,K113/$U113*$T113,0)</f>
        <v>692178.86257142527</v>
      </c>
      <c r="K113" s="162">
        <f>'Visi duomenys'!Y113</f>
        <v>534560</v>
      </c>
      <c r="L113" s="162">
        <f t="shared" ref="L113:L120" si="45">IF($U113&gt;0,M113/$U113*$T113,0)</f>
        <v>153817.70485714945</v>
      </c>
      <c r="M113" s="162">
        <f>'Visi duomenys'!Z113</f>
        <v>118791.25</v>
      </c>
      <c r="N113" s="162">
        <f t="shared" ref="N113:N120" si="46">IF($U113&gt;0,O113/$U113*$T113,0)</f>
        <v>0</v>
      </c>
      <c r="O113" s="162">
        <f>'Visi duomenys'!AA113</f>
        <v>0</v>
      </c>
      <c r="P113" s="162">
        <f t="shared" ref="P113:P120" si="47">IF($U113&gt;0,Q113/$U113*$T113,0)</f>
        <v>0</v>
      </c>
      <c r="Q113" s="162">
        <f>'Visi duomenys'!AB113</f>
        <v>0</v>
      </c>
      <c r="R113" s="162">
        <f t="shared" ref="R113:R120" si="48">IF($U113&gt;0,S113/$U113*$T113,0)</f>
        <v>0</v>
      </c>
      <c r="S113" s="162">
        <f>'Visi duomenys'!AC113</f>
        <v>0</v>
      </c>
      <c r="T113" s="162">
        <f>'Visi duomenys'!K113</f>
        <v>1538175.43</v>
      </c>
      <c r="U113" s="162">
        <f>'Visi duomenys'!P113</f>
        <v>1187911.25</v>
      </c>
    </row>
    <row r="114" spans="1:21" s="253" customFormat="1" ht="51" hidden="1" x14ac:dyDescent="0.2">
      <c r="A114" s="227" t="str">
        <f>'Visi duomenys'!A114</f>
        <v>3.1.1.1.2</v>
      </c>
      <c r="B114" s="227" t="str">
        <f>'Visi duomenys'!B114</f>
        <v>R080014-060700-1214</v>
      </c>
      <c r="C114" s="227" t="str">
        <f>'Visi duomenys'!C114</f>
        <v>Vandens tiekimo ir nuotekų tvarkymo infrastruktūros renovavimas ir plėtra Pagėgių savivaldybėje (Natkiškiuose, Piktupėnuose)</v>
      </c>
      <c r="D114" s="162">
        <f t="shared" si="41"/>
        <v>0</v>
      </c>
      <c r="E114" s="162">
        <f>'Visi duomenys'!V114</f>
        <v>0</v>
      </c>
      <c r="F114" s="162">
        <f t="shared" si="42"/>
        <v>277947.37799999997</v>
      </c>
      <c r="G114" s="162">
        <f>'Visi duomenys'!W114</f>
        <v>159873.76799999998</v>
      </c>
      <c r="H114" s="162">
        <f t="shared" si="43"/>
        <v>277947.37799999997</v>
      </c>
      <c r="I114" s="162">
        <f>'Visi duomenys'!X114</f>
        <v>159873.76799999998</v>
      </c>
      <c r="J114" s="162">
        <f t="shared" si="44"/>
        <v>61766.084000000003</v>
      </c>
      <c r="K114" s="162">
        <f>'Visi duomenys'!Y114</f>
        <v>35527.504000000001</v>
      </c>
      <c r="L114" s="162">
        <f t="shared" si="45"/>
        <v>0</v>
      </c>
      <c r="M114" s="162">
        <f>'Visi duomenys'!Z114</f>
        <v>0</v>
      </c>
      <c r="N114" s="162">
        <f t="shared" si="46"/>
        <v>0</v>
      </c>
      <c r="O114" s="162">
        <f>'Visi duomenys'!AA114</f>
        <v>0</v>
      </c>
      <c r="P114" s="162">
        <f t="shared" si="47"/>
        <v>0</v>
      </c>
      <c r="Q114" s="162">
        <f>'Visi duomenys'!AB114</f>
        <v>0</v>
      </c>
      <c r="R114" s="162">
        <f t="shared" si="48"/>
        <v>0</v>
      </c>
      <c r="S114" s="162">
        <f>'Visi duomenys'!AC114</f>
        <v>0</v>
      </c>
      <c r="T114" s="162">
        <f>'Visi duomenys'!K114</f>
        <v>617660.84</v>
      </c>
      <c r="U114" s="162">
        <f>'Visi duomenys'!P114</f>
        <v>355275.04</v>
      </c>
    </row>
    <row r="115" spans="1:21" s="253" customFormat="1" ht="25.5" hidden="1" x14ac:dyDescent="0.2">
      <c r="A115" s="227" t="str">
        <f>'Visi duomenys'!A115</f>
        <v>3.1.1.1.3</v>
      </c>
      <c r="B115" s="227" t="str">
        <f>'Visi duomenys'!B115</f>
        <v>R080014-070600-1215</v>
      </c>
      <c r="C115" s="227" t="str">
        <f>'Visi duomenys'!C115</f>
        <v>Vandens tiekimo ir nuotekų tvarkymo infrastruktūros plėtra Jurbarko rajone</v>
      </c>
      <c r="D115" s="162">
        <f t="shared" si="41"/>
        <v>0</v>
      </c>
      <c r="E115" s="162">
        <f>'Visi duomenys'!V115</f>
        <v>0</v>
      </c>
      <c r="F115" s="162">
        <f t="shared" si="42"/>
        <v>761071.62800000003</v>
      </c>
      <c r="G115" s="162">
        <f>'Visi duomenys'!W115</f>
        <v>463503.02</v>
      </c>
      <c r="H115" s="162">
        <f t="shared" si="43"/>
        <v>761071.62800000003</v>
      </c>
      <c r="I115" s="162">
        <f>'Visi duomenys'!X115</f>
        <v>463503.02</v>
      </c>
      <c r="J115" s="162">
        <f t="shared" si="44"/>
        <v>380535.81400000001</v>
      </c>
      <c r="K115" s="162">
        <f>'Visi duomenys'!Y115</f>
        <v>231751.51</v>
      </c>
      <c r="L115" s="162">
        <f t="shared" si="45"/>
        <v>0</v>
      </c>
      <c r="M115" s="162">
        <f>'Visi duomenys'!Z115</f>
        <v>0</v>
      </c>
      <c r="N115" s="162">
        <f t="shared" si="46"/>
        <v>0</v>
      </c>
      <c r="O115" s="162">
        <f>'Visi duomenys'!AA115</f>
        <v>0</v>
      </c>
      <c r="P115" s="162">
        <f t="shared" si="47"/>
        <v>0</v>
      </c>
      <c r="Q115" s="162">
        <f>'Visi duomenys'!AB115</f>
        <v>0</v>
      </c>
      <c r="R115" s="162">
        <f t="shared" si="48"/>
        <v>0</v>
      </c>
      <c r="S115" s="162">
        <f>'Visi duomenys'!AC115</f>
        <v>0</v>
      </c>
      <c r="T115" s="162">
        <f>'Visi duomenys'!K115</f>
        <v>1902679.07</v>
      </c>
      <c r="U115" s="162">
        <f>'Visi duomenys'!P115</f>
        <v>1158757.55</v>
      </c>
    </row>
    <row r="116" spans="1:21" s="253" customFormat="1" ht="38.25" hidden="1" x14ac:dyDescent="0.2">
      <c r="A116" s="227" t="str">
        <f>'Visi duomenys'!A116</f>
        <v>3.1.1.1.4</v>
      </c>
      <c r="B116" s="227" t="str">
        <f>'Visi duomenys'!B116</f>
        <v>R080014-060700-1216</v>
      </c>
      <c r="C116" s="227" t="str">
        <f>'Visi duomenys'!C116</f>
        <v>Geriamojo vandens tiekimo ir nuotekų tvarkymo sistemų renovavimas ir plėtra Tauragės rajone</v>
      </c>
      <c r="D116" s="162">
        <f t="shared" si="41"/>
        <v>0</v>
      </c>
      <c r="E116" s="162">
        <f>'Visi duomenys'!V116</f>
        <v>0</v>
      </c>
      <c r="F116" s="162">
        <f t="shared" si="42"/>
        <v>1427247.0549999999</v>
      </c>
      <c r="G116" s="162">
        <f>'Visi duomenys'!W116</f>
        <v>823688.47499999998</v>
      </c>
      <c r="H116" s="162">
        <f t="shared" si="43"/>
        <v>1427247.0549999999</v>
      </c>
      <c r="I116" s="162">
        <f>'Visi duomenys'!X116</f>
        <v>823688.47499999998</v>
      </c>
      <c r="J116" s="162">
        <f t="shared" si="44"/>
        <v>0</v>
      </c>
      <c r="K116" s="162">
        <f>'Visi duomenys'!Y116</f>
        <v>0</v>
      </c>
      <c r="L116" s="162">
        <f t="shared" si="45"/>
        <v>0</v>
      </c>
      <c r="M116" s="162">
        <f>'Visi duomenys'!Z116</f>
        <v>0</v>
      </c>
      <c r="N116" s="162">
        <f t="shared" si="46"/>
        <v>0</v>
      </c>
      <c r="O116" s="162">
        <f>'Visi duomenys'!AA116</f>
        <v>0</v>
      </c>
      <c r="P116" s="162">
        <f t="shared" si="47"/>
        <v>0</v>
      </c>
      <c r="Q116" s="162">
        <f>'Visi duomenys'!AB116</f>
        <v>0</v>
      </c>
      <c r="R116" s="162">
        <f t="shared" si="48"/>
        <v>0</v>
      </c>
      <c r="S116" s="162">
        <f>'Visi duomenys'!AC116</f>
        <v>0</v>
      </c>
      <c r="T116" s="162">
        <f>'Visi duomenys'!K116</f>
        <v>2854494.11</v>
      </c>
      <c r="U116" s="162">
        <f>'Visi duomenys'!P116</f>
        <v>1647376.95</v>
      </c>
    </row>
    <row r="117" spans="1:21" s="253" customFormat="1" ht="38.25" hidden="1" x14ac:dyDescent="0.2">
      <c r="A117" s="227" t="str">
        <f>'Visi duomenys'!A117</f>
        <v>3.1.1.1.5</v>
      </c>
      <c r="B117" s="227" t="str">
        <f>'Visi duomenys'!B117</f>
        <v>R080014-060700-1217</v>
      </c>
      <c r="C117" s="227" t="str">
        <f>'Visi duomenys'!C117</f>
        <v xml:space="preserve">Geriamojo vandens tiekimo ir nuotekų tvarkymo sistemų renovavimas ir plėtra Šilalės rajone (Kaltinėnuose, Traksėdyje) </v>
      </c>
      <c r="D117" s="162">
        <f t="shared" si="41"/>
        <v>0</v>
      </c>
      <c r="E117" s="162">
        <f>'Visi duomenys'!V117</f>
        <v>0</v>
      </c>
      <c r="F117" s="162">
        <f t="shared" si="42"/>
        <v>0</v>
      </c>
      <c r="G117" s="162">
        <f>'Visi duomenys'!W117</f>
        <v>0</v>
      </c>
      <c r="H117" s="162">
        <f t="shared" si="43"/>
        <v>44487</v>
      </c>
      <c r="I117" s="162">
        <f>'Visi duomenys'!X117</f>
        <v>12473.880000000001</v>
      </c>
      <c r="J117" s="162">
        <f t="shared" si="44"/>
        <v>311409.00000000006</v>
      </c>
      <c r="K117" s="162">
        <f>'Visi duomenys'!Y117</f>
        <v>87317.16</v>
      </c>
      <c r="L117" s="162">
        <f t="shared" si="45"/>
        <v>88974</v>
      </c>
      <c r="M117" s="162">
        <f>'Visi duomenys'!Z117</f>
        <v>24947.760000000002</v>
      </c>
      <c r="N117" s="162">
        <f t="shared" si="46"/>
        <v>0</v>
      </c>
      <c r="O117" s="162">
        <f>'Visi duomenys'!AA117</f>
        <v>0</v>
      </c>
      <c r="P117" s="162">
        <f t="shared" si="47"/>
        <v>0</v>
      </c>
      <c r="Q117" s="162">
        <f>'Visi duomenys'!AB117</f>
        <v>0</v>
      </c>
      <c r="R117" s="162">
        <f t="shared" si="48"/>
        <v>0</v>
      </c>
      <c r="S117" s="162">
        <f>'Visi duomenys'!AC117</f>
        <v>0</v>
      </c>
      <c r="T117" s="162">
        <f>'Visi duomenys'!K117</f>
        <v>444870</v>
      </c>
      <c r="U117" s="162">
        <f>'Visi duomenys'!P117</f>
        <v>124738.8</v>
      </c>
    </row>
    <row r="118" spans="1:21" s="253" customFormat="1" ht="25.5" hidden="1" x14ac:dyDescent="0.2">
      <c r="A118" s="227" t="str">
        <f>'Visi duomenys'!A118</f>
        <v>3.1.1.1.6</v>
      </c>
      <c r="B118" s="227" t="str">
        <f>'Visi duomenys'!B118</f>
        <v>R080014-070000-1218</v>
      </c>
      <c r="C118" s="227" t="str">
        <f>'Visi duomenys'!C118</f>
        <v>Nuotekų tinklų plėtra Pagėgių savivaldybėje (Mažaičiuose)</v>
      </c>
      <c r="D118" s="162">
        <f t="shared" si="41"/>
        <v>0</v>
      </c>
      <c r="E118" s="162">
        <f>'Visi duomenys'!V118</f>
        <v>0</v>
      </c>
      <c r="F118" s="162">
        <f t="shared" si="42"/>
        <v>0</v>
      </c>
      <c r="G118" s="162">
        <f>'Visi duomenys'!W118</f>
        <v>0</v>
      </c>
      <c r="H118" s="162">
        <f t="shared" si="43"/>
        <v>0</v>
      </c>
      <c r="I118" s="162">
        <f>'Visi duomenys'!X118</f>
        <v>0</v>
      </c>
      <c r="J118" s="162">
        <f t="shared" si="44"/>
        <v>136161.48000000001</v>
      </c>
      <c r="K118" s="162">
        <f>'Visi duomenys'!Y118</f>
        <v>106438.27</v>
      </c>
      <c r="L118" s="162">
        <f t="shared" si="45"/>
        <v>0</v>
      </c>
      <c r="M118" s="162">
        <f>'Visi duomenys'!Z118</f>
        <v>0</v>
      </c>
      <c r="N118" s="162">
        <f t="shared" si="46"/>
        <v>0</v>
      </c>
      <c r="O118" s="162">
        <f>'Visi duomenys'!AA118</f>
        <v>0</v>
      </c>
      <c r="P118" s="162">
        <f t="shared" si="47"/>
        <v>0</v>
      </c>
      <c r="Q118" s="162">
        <f>'Visi duomenys'!AB118</f>
        <v>0</v>
      </c>
      <c r="R118" s="162">
        <f t="shared" si="48"/>
        <v>0</v>
      </c>
      <c r="S118" s="162">
        <f>'Visi duomenys'!AC118</f>
        <v>0</v>
      </c>
      <c r="T118" s="162">
        <f>'Visi duomenys'!K118</f>
        <v>136161.48000000001</v>
      </c>
      <c r="U118" s="162">
        <f>'Visi duomenys'!P118</f>
        <v>106438.27</v>
      </c>
    </row>
    <row r="119" spans="1:21" s="253" customFormat="1" ht="25.5" hidden="1" x14ac:dyDescent="0.2">
      <c r="A119" s="227" t="str">
        <f>'Visi duomenys'!A119</f>
        <v>3.1.1.1.7</v>
      </c>
      <c r="B119" s="227" t="str">
        <f>'Visi duomenys'!B119</f>
        <v>R080014-070650-1219</v>
      </c>
      <c r="C119" s="227" t="str">
        <f>'Visi duomenys'!C119</f>
        <v>Vandens tiekimo ir nuotekų tvarkymo infrastruktūros plėtra Jurbarko mieste</v>
      </c>
      <c r="D119" s="162">
        <f t="shared" si="41"/>
        <v>0</v>
      </c>
      <c r="E119" s="162">
        <f>'Visi duomenys'!V119</f>
        <v>0</v>
      </c>
      <c r="F119" s="162">
        <f t="shared" si="42"/>
        <v>0</v>
      </c>
      <c r="G119" s="162">
        <f>'Visi duomenys'!W119</f>
        <v>0</v>
      </c>
      <c r="H119" s="162">
        <f t="shared" si="43"/>
        <v>80000</v>
      </c>
      <c r="I119" s="162">
        <f>'Visi duomenys'!X119</f>
        <v>40000</v>
      </c>
      <c r="J119" s="162">
        <f t="shared" si="44"/>
        <v>200000</v>
      </c>
      <c r="K119" s="162">
        <f>'Visi duomenys'!Y119</f>
        <v>100000</v>
      </c>
      <c r="L119" s="162">
        <f t="shared" si="45"/>
        <v>116947.86</v>
      </c>
      <c r="M119" s="162">
        <f>'Visi duomenys'!Z119</f>
        <v>58473.93</v>
      </c>
      <c r="N119" s="162">
        <f t="shared" si="46"/>
        <v>0</v>
      </c>
      <c r="O119" s="162">
        <f>'Visi duomenys'!AA119</f>
        <v>0</v>
      </c>
      <c r="P119" s="162">
        <f t="shared" si="47"/>
        <v>0</v>
      </c>
      <c r="Q119" s="162">
        <f>'Visi duomenys'!AB119</f>
        <v>0</v>
      </c>
      <c r="R119" s="162">
        <f t="shared" si="48"/>
        <v>0</v>
      </c>
      <c r="S119" s="162">
        <f>'Visi duomenys'!AC119</f>
        <v>0</v>
      </c>
      <c r="T119" s="162">
        <f>'Visi duomenys'!K119</f>
        <v>548947.86</v>
      </c>
      <c r="U119" s="162">
        <f>'Visi duomenys'!P119</f>
        <v>274473.93</v>
      </c>
    </row>
    <row r="120" spans="1:21" s="253" customFormat="1" ht="38.25" hidden="1" x14ac:dyDescent="0.2">
      <c r="A120" s="227" t="str">
        <f>'Visi duomenys'!A120</f>
        <v>3.1.1.1.8</v>
      </c>
      <c r="B120" s="227" t="str">
        <f>'Visi duomenys'!B120</f>
        <v>R080014-060750-1220</v>
      </c>
      <c r="C120" s="227" t="str">
        <f>'Visi duomenys'!C120</f>
        <v>Geriamojo vandens tiekimo ir nuotekų tvarkymo sistemų renovavimas ir plėtra Tauragės rajone (papildomi darbai)</v>
      </c>
      <c r="D120" s="162">
        <f t="shared" si="41"/>
        <v>0</v>
      </c>
      <c r="E120" s="162">
        <f>'Visi duomenys'!V120</f>
        <v>0</v>
      </c>
      <c r="F120" s="162">
        <f t="shared" si="42"/>
        <v>0</v>
      </c>
      <c r="G120" s="162">
        <f>'Visi duomenys'!W120</f>
        <v>0</v>
      </c>
      <c r="H120" s="162">
        <f t="shared" si="43"/>
        <v>64625.583000000021</v>
      </c>
      <c r="I120" s="162">
        <f>'Visi duomenys'!X120</f>
        <v>34540.893000000004</v>
      </c>
      <c r="J120" s="162">
        <f t="shared" si="44"/>
        <v>452379.08100000001</v>
      </c>
      <c r="K120" s="162">
        <f>'Visi duomenys'!Y120</f>
        <v>241786.25099999999</v>
      </c>
      <c r="L120" s="162">
        <f t="shared" si="45"/>
        <v>129251.16600000006</v>
      </c>
      <c r="M120" s="162">
        <f>'Visi duomenys'!Z120</f>
        <v>69081.786000000022</v>
      </c>
      <c r="N120" s="162">
        <f t="shared" si="46"/>
        <v>0</v>
      </c>
      <c r="O120" s="162">
        <f>'Visi duomenys'!AA120</f>
        <v>0</v>
      </c>
      <c r="P120" s="162">
        <f t="shared" si="47"/>
        <v>0</v>
      </c>
      <c r="Q120" s="162">
        <f>'Visi duomenys'!AB120</f>
        <v>0</v>
      </c>
      <c r="R120" s="162">
        <f t="shared" si="48"/>
        <v>0</v>
      </c>
      <c r="S120" s="162">
        <f>'Visi duomenys'!AC120</f>
        <v>0</v>
      </c>
      <c r="T120" s="162">
        <f>'Visi duomenys'!K120</f>
        <v>646255.83000000007</v>
      </c>
      <c r="U120" s="162">
        <f>'Visi duomenys'!P120</f>
        <v>345408.93</v>
      </c>
    </row>
    <row r="121" spans="1:21" ht="25.5" x14ac:dyDescent="0.2">
      <c r="A121" s="227" t="str">
        <f>'Visi duomenys'!A121</f>
        <v>3.1.1.2</v>
      </c>
      <c r="B121" s="227" t="str">
        <f>'Visi duomenys'!B121</f>
        <v/>
      </c>
      <c r="C121" s="227" t="str">
        <f>'Visi duomenys'!C121</f>
        <v>Priemonė: Paviršinių nuotekų sistemų tvarkymas</v>
      </c>
      <c r="D121" s="73">
        <f>SUM(D122)</f>
        <v>0</v>
      </c>
      <c r="E121" s="73">
        <f t="shared" ref="E121:U121" si="49">SUM(E122)</f>
        <v>0</v>
      </c>
      <c r="F121" s="73">
        <f t="shared" si="49"/>
        <v>294117.64747048187</v>
      </c>
      <c r="G121" s="73">
        <f t="shared" si="49"/>
        <v>250000</v>
      </c>
      <c r="H121" s="73">
        <f t="shared" si="49"/>
        <v>390588.23584079993</v>
      </c>
      <c r="I121" s="73">
        <f t="shared" si="49"/>
        <v>332000</v>
      </c>
      <c r="J121" s="73">
        <f t="shared" si="49"/>
        <v>754361.18929112703</v>
      </c>
      <c r="K121" s="73">
        <f t="shared" si="49"/>
        <v>641207.01</v>
      </c>
      <c r="L121" s="73">
        <f t="shared" si="49"/>
        <v>242039.44739759128</v>
      </c>
      <c r="M121" s="73">
        <f t="shared" si="49"/>
        <v>205733.53000000003</v>
      </c>
      <c r="N121" s="73">
        <f t="shared" si="49"/>
        <v>0</v>
      </c>
      <c r="O121" s="73">
        <f t="shared" si="49"/>
        <v>0</v>
      </c>
      <c r="P121" s="73">
        <f t="shared" si="49"/>
        <v>0</v>
      </c>
      <c r="Q121" s="73">
        <f t="shared" si="49"/>
        <v>0</v>
      </c>
      <c r="R121" s="73">
        <f t="shared" si="49"/>
        <v>0</v>
      </c>
      <c r="S121" s="73">
        <f t="shared" si="49"/>
        <v>0</v>
      </c>
      <c r="T121" s="73">
        <f t="shared" si="49"/>
        <v>1681106.52</v>
      </c>
      <c r="U121" s="73">
        <f t="shared" si="49"/>
        <v>1428940.54</v>
      </c>
    </row>
    <row r="122" spans="1:21" s="253" customFormat="1" ht="25.5" hidden="1" x14ac:dyDescent="0.2">
      <c r="A122" s="227" t="str">
        <f>'Visi duomenys'!A122</f>
        <v>3.1.1.2.1</v>
      </c>
      <c r="B122" s="227" t="str">
        <f>'Visi duomenys'!B122</f>
        <v>R080007-080000-1222</v>
      </c>
      <c r="C122" s="227" t="str">
        <f>'Visi duomenys'!C122</f>
        <v>Paviršinių nuotekų sistemų  tvarkymas Tauragės mieste</v>
      </c>
      <c r="D122" s="162">
        <f>IF($U122&gt;0,E122/$U122*$T122,0)</f>
        <v>0</v>
      </c>
      <c r="E122" s="162">
        <f>'Visi duomenys'!V122</f>
        <v>0</v>
      </c>
      <c r="F122" s="162">
        <f>IF($U122&gt;0,G122/$U122*$T122,0)</f>
        <v>294117.64747048187</v>
      </c>
      <c r="G122" s="162">
        <f>'Visi duomenys'!W122</f>
        <v>250000</v>
      </c>
      <c r="H122" s="162">
        <f>IF($U122&gt;0,I122/$U122*$T122,0)</f>
        <v>390588.23584079993</v>
      </c>
      <c r="I122" s="162">
        <f>'Visi duomenys'!X122</f>
        <v>332000</v>
      </c>
      <c r="J122" s="162">
        <f>IF($U122&gt;0,K122/$U122*$T122,0)</f>
        <v>754361.18929112703</v>
      </c>
      <c r="K122" s="162">
        <f>'Visi duomenys'!Y122</f>
        <v>641207.01</v>
      </c>
      <c r="L122" s="162">
        <f>IF($U122&gt;0,M122/$U122*$T122,0)</f>
        <v>242039.44739759128</v>
      </c>
      <c r="M122" s="162">
        <f>'Visi duomenys'!Z122</f>
        <v>205733.53000000003</v>
      </c>
      <c r="N122" s="162">
        <f>IF($U122&gt;0,O122/$U122*$T122,0)</f>
        <v>0</v>
      </c>
      <c r="O122" s="162">
        <f>'Visi duomenys'!AA122</f>
        <v>0</v>
      </c>
      <c r="P122" s="162">
        <f>IF($U122&gt;0,Q122/$U122*$T122,0)</f>
        <v>0</v>
      </c>
      <c r="Q122" s="162">
        <f>'Visi duomenys'!AB122</f>
        <v>0</v>
      </c>
      <c r="R122" s="162">
        <f>IF($U122&gt;0,S122/$U122*$T122,0)</f>
        <v>0</v>
      </c>
      <c r="S122" s="162">
        <f>'Visi duomenys'!AC122</f>
        <v>0</v>
      </c>
      <c r="T122" s="162">
        <f>'Visi duomenys'!K122</f>
        <v>1681106.52</v>
      </c>
      <c r="U122" s="162">
        <f>'Visi duomenys'!P122</f>
        <v>1428940.54</v>
      </c>
    </row>
    <row r="123" spans="1:21" ht="38.25" x14ac:dyDescent="0.2">
      <c r="A123" s="227" t="str">
        <f>'Visi duomenys'!A123</f>
        <v>3.1.2.</v>
      </c>
      <c r="B123" s="227" t="str">
        <f>'Visi duomenys'!B123</f>
        <v/>
      </c>
      <c r="C123" s="227" t="str">
        <f>'Visi duomenys'!C123</f>
        <v>Uždavinys. Plėsti atliekų tvarkymo infrastruktūrą, mažinti sąvartyne šalinamų atliekų kiekį.</v>
      </c>
      <c r="D123" s="162">
        <f>IF($U123&gt;0,E123/$U123*$T123,0)</f>
        <v>0</v>
      </c>
      <c r="E123" s="162">
        <f>'Visi duomenys'!V123</f>
        <v>0</v>
      </c>
      <c r="F123" s="162">
        <f>IF($U123&gt;0,G123/$U123*$T123,0)</f>
        <v>0</v>
      </c>
      <c r="G123" s="162">
        <f>'Visi duomenys'!W123</f>
        <v>0</v>
      </c>
      <c r="H123" s="162">
        <f>IF($U123&gt;0,I123/$U123*$T123,0)</f>
        <v>0</v>
      </c>
      <c r="I123" s="162">
        <f>'Visi duomenys'!X123</f>
        <v>0</v>
      </c>
      <c r="J123" s="162">
        <f>IF($U123&gt;0,K123/$U123*$T123,0)</f>
        <v>0</v>
      </c>
      <c r="K123" s="162">
        <f>'Visi duomenys'!Y123</f>
        <v>0</v>
      </c>
      <c r="L123" s="162">
        <f>IF($U123&gt;0,M123/$U123*$T123,0)</f>
        <v>0</v>
      </c>
      <c r="M123" s="162">
        <f>'Visi duomenys'!Z123</f>
        <v>0</v>
      </c>
      <c r="N123" s="162">
        <f>IF($U123&gt;0,O123/$U123*$T123,0)</f>
        <v>0</v>
      </c>
      <c r="O123" s="162">
        <f>'Visi duomenys'!AA123</f>
        <v>0</v>
      </c>
      <c r="P123" s="162">
        <f>IF($U123&gt;0,Q123/$U123*$T123,0)</f>
        <v>0</v>
      </c>
      <c r="Q123" s="162">
        <f>'Visi duomenys'!AB123</f>
        <v>0</v>
      </c>
      <c r="R123" s="162">
        <f>IF($U123&gt;0,S123/$U123*$T123,0)</f>
        <v>0</v>
      </c>
      <c r="S123" s="162">
        <f>'Visi duomenys'!AC123</f>
        <v>0</v>
      </c>
      <c r="T123" s="162">
        <f>'Visi duomenys'!K123</f>
        <v>0</v>
      </c>
      <c r="U123" s="162">
        <f>'Visi duomenys'!P123</f>
        <v>0</v>
      </c>
    </row>
    <row r="124" spans="1:21" ht="25.5" x14ac:dyDescent="0.2">
      <c r="A124" s="227" t="str">
        <f>'Visi duomenys'!A124</f>
        <v>3.1.2.1</v>
      </c>
      <c r="B124" s="227" t="str">
        <f>'Visi duomenys'!B124</f>
        <v/>
      </c>
      <c r="C124" s="227" t="str">
        <f>'Visi duomenys'!C124</f>
        <v>Priemonė: Komunalinių atliekų tvarkymo infrastruktūros plėtra</v>
      </c>
      <c r="D124" s="73">
        <f>SUM(D125)</f>
        <v>0</v>
      </c>
      <c r="E124" s="73">
        <f t="shared" ref="E124:U124" si="50">SUM(E125)</f>
        <v>0</v>
      </c>
      <c r="F124" s="73">
        <f t="shared" si="50"/>
        <v>1400128.01</v>
      </c>
      <c r="G124" s="73">
        <f t="shared" si="50"/>
        <v>1190108.81</v>
      </c>
      <c r="H124" s="73">
        <f t="shared" si="50"/>
        <v>1400128.01</v>
      </c>
      <c r="I124" s="73">
        <f t="shared" si="50"/>
        <v>1190108.81</v>
      </c>
      <c r="J124" s="73">
        <f t="shared" si="50"/>
        <v>0</v>
      </c>
      <c r="K124" s="73">
        <f t="shared" si="50"/>
        <v>0</v>
      </c>
      <c r="L124" s="73">
        <f t="shared" si="50"/>
        <v>0</v>
      </c>
      <c r="M124" s="73">
        <f t="shared" si="50"/>
        <v>0</v>
      </c>
      <c r="N124" s="73">
        <f t="shared" si="50"/>
        <v>0</v>
      </c>
      <c r="O124" s="73">
        <f t="shared" si="50"/>
        <v>0</v>
      </c>
      <c r="P124" s="73">
        <f t="shared" si="50"/>
        <v>0</v>
      </c>
      <c r="Q124" s="73">
        <f t="shared" si="50"/>
        <v>0</v>
      </c>
      <c r="R124" s="73">
        <f t="shared" si="50"/>
        <v>0</v>
      </c>
      <c r="S124" s="73">
        <f t="shared" si="50"/>
        <v>0</v>
      </c>
      <c r="T124" s="73">
        <f t="shared" si="50"/>
        <v>2800256.02</v>
      </c>
      <c r="U124" s="73">
        <f t="shared" si="50"/>
        <v>2380217.62</v>
      </c>
    </row>
    <row r="125" spans="1:21" s="253" customFormat="1" ht="25.5" hidden="1" x14ac:dyDescent="0.2">
      <c r="A125" s="227" t="str">
        <f>'Visi duomenys'!A125</f>
        <v>3.1.2.1.1</v>
      </c>
      <c r="B125" s="227" t="str">
        <f>'Visi duomenys'!B125</f>
        <v>R080008-050000-1225</v>
      </c>
      <c r="C125" s="227" t="str">
        <f>'Visi duomenys'!C125</f>
        <v>Tauragės regiono komunalinių atliekų tvarkymo infrastruktūros plėtra</v>
      </c>
      <c r="D125" s="162">
        <f>IF($U125&gt;0,E125/$U125*$T125,0)</f>
        <v>0</v>
      </c>
      <c r="E125" s="162">
        <f>'Visi duomenys'!V125</f>
        <v>0</v>
      </c>
      <c r="F125" s="162">
        <f>IF($U125&gt;0,G125/$U125*$T125,0)</f>
        <v>1400128.01</v>
      </c>
      <c r="G125" s="162">
        <f>'Visi duomenys'!W125</f>
        <v>1190108.81</v>
      </c>
      <c r="H125" s="162">
        <f>IF($U125&gt;0,I125/$U125*$T125,0)</f>
        <v>1400128.01</v>
      </c>
      <c r="I125" s="162">
        <f>'Visi duomenys'!X125</f>
        <v>1190108.81</v>
      </c>
      <c r="J125" s="162">
        <f>IF($U125&gt;0,K125/$U125*$T125,0)</f>
        <v>0</v>
      </c>
      <c r="K125" s="162">
        <f>'Visi duomenys'!Y125</f>
        <v>0</v>
      </c>
      <c r="L125" s="162">
        <f>IF($U125&gt;0,M125/$U125*$T125,0)</f>
        <v>0</v>
      </c>
      <c r="M125" s="162">
        <f>'Visi duomenys'!Z125</f>
        <v>0</v>
      </c>
      <c r="N125" s="162">
        <f>IF($U125&gt;0,O125/$U125*$T125,0)</f>
        <v>0</v>
      </c>
      <c r="O125" s="162">
        <f>'Visi duomenys'!AA125</f>
        <v>0</v>
      </c>
      <c r="P125" s="162">
        <f>IF($U125&gt;0,Q125/$U125*$T125,0)</f>
        <v>0</v>
      </c>
      <c r="Q125" s="162">
        <f>'Visi duomenys'!AB125</f>
        <v>0</v>
      </c>
      <c r="R125" s="162">
        <f>IF($U125&gt;0,S125/$U125*$T125,0)</f>
        <v>0</v>
      </c>
      <c r="S125" s="162">
        <f>'Visi duomenys'!AC125</f>
        <v>0</v>
      </c>
      <c r="T125" s="162">
        <f>'Visi duomenys'!K125</f>
        <v>2800256.02</v>
      </c>
      <c r="U125" s="162">
        <f>'Visi duomenys'!P125</f>
        <v>2380217.62</v>
      </c>
    </row>
    <row r="126" spans="1:21" ht="38.25" x14ac:dyDescent="0.2">
      <c r="A126" s="227" t="str">
        <f>'Visi duomenys'!A126</f>
        <v>3.2.</v>
      </c>
      <c r="B126" s="227" t="str">
        <f>'Visi duomenys'!B126</f>
        <v/>
      </c>
      <c r="C126" s="227" t="str">
        <f>'Visi duomenys'!C126</f>
        <v>Tikslas. Saugoti ir tausojančiai naudoti regiono kraštovaizdį, užtikrinant tinkamą jo planavimą, naudojimą ir tvarkymą.</v>
      </c>
      <c r="D126" s="162">
        <f>IF($U126&gt;0,E126/$U126*$T126,0)</f>
        <v>0</v>
      </c>
      <c r="E126" s="162">
        <f>'Visi duomenys'!V126</f>
        <v>0</v>
      </c>
      <c r="F126" s="162">
        <f>IF($U126&gt;0,G126/$U126*$T126,0)</f>
        <v>0</v>
      </c>
      <c r="G126" s="162">
        <f>'Visi duomenys'!W126</f>
        <v>0</v>
      </c>
      <c r="H126" s="162">
        <f>IF($U126&gt;0,I126/$U126*$T126,0)</f>
        <v>0</v>
      </c>
      <c r="I126" s="162">
        <f>'Visi duomenys'!X126</f>
        <v>0</v>
      </c>
      <c r="J126" s="162">
        <f>IF($U126&gt;0,K126/$U126*$T126,0)</f>
        <v>0</v>
      </c>
      <c r="K126" s="162">
        <f>'Visi duomenys'!Y126</f>
        <v>0</v>
      </c>
      <c r="L126" s="162">
        <f>IF($U126&gt;0,M126/$U126*$T126,0)</f>
        <v>0</v>
      </c>
      <c r="M126" s="162">
        <f>'Visi duomenys'!Z126</f>
        <v>0</v>
      </c>
      <c r="N126" s="162">
        <f>IF($U126&gt;0,O126/$U126*$T126,0)</f>
        <v>0</v>
      </c>
      <c r="O126" s="162">
        <f>'Visi duomenys'!AA126</f>
        <v>0</v>
      </c>
      <c r="P126" s="162">
        <f>IF($U126&gt;0,Q126/$U126*$T126,0)</f>
        <v>0</v>
      </c>
      <c r="Q126" s="162">
        <f>'Visi duomenys'!AB126</f>
        <v>0</v>
      </c>
      <c r="R126" s="162">
        <f>IF($U126&gt;0,S126/$U126*$T126,0)</f>
        <v>0</v>
      </c>
      <c r="S126" s="162">
        <f>'Visi duomenys'!AC126</f>
        <v>0</v>
      </c>
      <c r="T126" s="162">
        <f>'Visi duomenys'!K126</f>
        <v>0</v>
      </c>
      <c r="U126" s="162">
        <f>'Visi duomenys'!P126</f>
        <v>0</v>
      </c>
    </row>
    <row r="127" spans="1:21" ht="38.25" x14ac:dyDescent="0.2">
      <c r="A127" s="227" t="str">
        <f>'Visi duomenys'!A127</f>
        <v>3.2.1.</v>
      </c>
      <c r="B127" s="227" t="str">
        <f>'Visi duomenys'!B127</f>
        <v/>
      </c>
      <c r="C127" s="227" t="str">
        <f>'Visi duomenys'!C127</f>
        <v>Uždavinys. Padidinti kraštovaizdžio planavimo, tvarkymo ir racionalaus naudojimo bei apsaugos efektyvumą.</v>
      </c>
      <c r="D127" s="162">
        <f>IF($U127&gt;0,E127/$U127*$T127,0)</f>
        <v>0</v>
      </c>
      <c r="E127" s="162">
        <f>'Visi duomenys'!V127</f>
        <v>0</v>
      </c>
      <c r="F127" s="162">
        <f>IF($U127&gt;0,G127/$U127*$T127,0)</f>
        <v>0</v>
      </c>
      <c r="G127" s="162">
        <f>'Visi duomenys'!W127</f>
        <v>0</v>
      </c>
      <c r="H127" s="162">
        <f>IF($U127&gt;0,I127/$U127*$T127,0)</f>
        <v>0</v>
      </c>
      <c r="I127" s="162">
        <f>'Visi duomenys'!X127</f>
        <v>0</v>
      </c>
      <c r="J127" s="162">
        <f>IF($U127&gt;0,K127/$U127*$T127,0)</f>
        <v>0</v>
      </c>
      <c r="K127" s="162">
        <f>'Visi duomenys'!Y127</f>
        <v>0</v>
      </c>
      <c r="L127" s="162">
        <f>IF($U127&gt;0,M127/$U127*$T127,0)</f>
        <v>0</v>
      </c>
      <c r="M127" s="162">
        <f>'Visi duomenys'!Z127</f>
        <v>0</v>
      </c>
      <c r="N127" s="162">
        <f>IF($U127&gt;0,O127/$U127*$T127,0)</f>
        <v>0</v>
      </c>
      <c r="O127" s="162">
        <f>'Visi duomenys'!AA127</f>
        <v>0</v>
      </c>
      <c r="P127" s="162">
        <f>IF($U127&gt;0,Q127/$U127*$T127,0)</f>
        <v>0</v>
      </c>
      <c r="Q127" s="162">
        <f>'Visi duomenys'!AB127</f>
        <v>0</v>
      </c>
      <c r="R127" s="162">
        <f>IF($U127&gt;0,S127/$U127*$T127,0)</f>
        <v>0</v>
      </c>
      <c r="S127" s="162">
        <f>'Visi duomenys'!AC127</f>
        <v>0</v>
      </c>
      <c r="T127" s="162">
        <f>'Visi duomenys'!K127</f>
        <v>0</v>
      </c>
      <c r="U127" s="162">
        <f>'Visi duomenys'!P127</f>
        <v>0</v>
      </c>
    </row>
    <row r="128" spans="1:21" x14ac:dyDescent="0.2">
      <c r="A128" s="227" t="str">
        <f>'Visi duomenys'!A128</f>
        <v>3.2.1.1</v>
      </c>
      <c r="B128" s="227" t="str">
        <f>'Visi duomenys'!B128</f>
        <v/>
      </c>
      <c r="C128" s="227" t="str">
        <f>'Visi duomenys'!C128</f>
        <v>Priemonė: Kraštovaizdžio apsauga</v>
      </c>
      <c r="D128" s="73">
        <f>SUM(D129:D135)-D132</f>
        <v>0</v>
      </c>
      <c r="E128" s="73">
        <f t="shared" ref="E128:U128" si="51">SUM(E129:E135)-E132</f>
        <v>0</v>
      </c>
      <c r="F128" s="73">
        <f t="shared" si="51"/>
        <v>691533.5749094045</v>
      </c>
      <c r="G128" s="73">
        <f t="shared" si="51"/>
        <v>587803.52</v>
      </c>
      <c r="H128" s="73">
        <f t="shared" si="51"/>
        <v>661676.00019255094</v>
      </c>
      <c r="I128" s="73">
        <f t="shared" si="51"/>
        <v>562424.59</v>
      </c>
      <c r="J128" s="73">
        <f t="shared" si="51"/>
        <v>561702.24389569182</v>
      </c>
      <c r="K128" s="73">
        <f t="shared" si="51"/>
        <v>477446.908</v>
      </c>
      <c r="L128" s="73">
        <f t="shared" si="51"/>
        <v>368292.87600000005</v>
      </c>
      <c r="M128" s="73">
        <f t="shared" si="51"/>
        <v>313048.94800000003</v>
      </c>
      <c r="N128" s="73">
        <f t="shared" si="51"/>
        <v>184146.43800000002</v>
      </c>
      <c r="O128" s="73">
        <f t="shared" si="51"/>
        <v>156524.47400000002</v>
      </c>
      <c r="P128" s="73">
        <f t="shared" si="51"/>
        <v>0</v>
      </c>
      <c r="Q128" s="73">
        <f t="shared" si="51"/>
        <v>0</v>
      </c>
      <c r="R128" s="73">
        <f t="shared" si="51"/>
        <v>0</v>
      </c>
      <c r="S128" s="73">
        <f t="shared" si="51"/>
        <v>0</v>
      </c>
      <c r="T128" s="73">
        <f t="shared" si="51"/>
        <v>2237096.4800000004</v>
      </c>
      <c r="U128" s="73">
        <f t="shared" si="51"/>
        <v>1901532.0000000002</v>
      </c>
    </row>
    <row r="129" spans="1:21" s="253" customFormat="1" ht="25.5" hidden="1" x14ac:dyDescent="0.2">
      <c r="A129" s="227" t="str">
        <f>'Visi duomenys'!A129</f>
        <v>3.2.1.1.1</v>
      </c>
      <c r="B129" s="227" t="str">
        <f>'Visi duomenys'!B129</f>
        <v>R080019-380000-1229</v>
      </c>
      <c r="C129" s="227" t="str">
        <f>'Visi duomenys'!C129</f>
        <v>Kraštovaizdžio apsaugos gerinimas Pagėgių savivaldybėje</v>
      </c>
      <c r="D129" s="162">
        <f t="shared" ref="D129:D135" si="52">IF($U129&gt;0,E129/$U129*$T129,0)</f>
        <v>0</v>
      </c>
      <c r="E129" s="162">
        <f>'Visi duomenys'!V129</f>
        <v>0</v>
      </c>
      <c r="F129" s="162">
        <f t="shared" ref="F129:F135" si="53">IF($U129&gt;0,G129/$U129*$T129,0)</f>
        <v>163371.27111764706</v>
      </c>
      <c r="G129" s="162">
        <f>'Visi duomenys'!W129</f>
        <v>138865.57999999999</v>
      </c>
      <c r="H129" s="162">
        <f t="shared" ref="H129:H135" si="54">IF($U129&gt;0,I129/$U129*$T129,0)</f>
        <v>199675.98888235295</v>
      </c>
      <c r="I129" s="162">
        <f>'Visi duomenys'!X129</f>
        <v>169724.59</v>
      </c>
      <c r="J129" s="162">
        <f t="shared" ref="J129:J135" si="55">IF($U129&gt;0,K129/$U129*$T129,0)</f>
        <v>0</v>
      </c>
      <c r="K129" s="162">
        <f>'Visi duomenys'!Y129</f>
        <v>0</v>
      </c>
      <c r="L129" s="162">
        <f t="shared" ref="L129:L135" si="56">IF($U129&gt;0,M129/$U129*$T129,0)</f>
        <v>0</v>
      </c>
      <c r="M129" s="162">
        <f>'Visi duomenys'!Z129</f>
        <v>0</v>
      </c>
      <c r="N129" s="162">
        <f t="shared" ref="N129:N135" si="57">IF($U129&gt;0,O129/$U129*$T129,0)</f>
        <v>0</v>
      </c>
      <c r="O129" s="162">
        <f>'Visi duomenys'!AA129</f>
        <v>0</v>
      </c>
      <c r="P129" s="162">
        <f t="shared" ref="P129:P135" si="58">IF($U129&gt;0,Q129/$U129*$T129,0)</f>
        <v>0</v>
      </c>
      <c r="Q129" s="162">
        <f>'Visi duomenys'!AB129</f>
        <v>0</v>
      </c>
      <c r="R129" s="162">
        <f t="shared" ref="R129:R135" si="59">IF($U129&gt;0,S129/$U129*$T129,0)</f>
        <v>0</v>
      </c>
      <c r="S129" s="162">
        <f>'Visi duomenys'!AC129</f>
        <v>0</v>
      </c>
      <c r="T129" s="162">
        <f>'Visi duomenys'!K129</f>
        <v>363047.26</v>
      </c>
      <c r="U129" s="162">
        <f>'Visi duomenys'!P129</f>
        <v>308590.17</v>
      </c>
    </row>
    <row r="130" spans="1:21" s="253" customFormat="1" ht="25.5" hidden="1" x14ac:dyDescent="0.2">
      <c r="A130" s="227" t="str">
        <f>'Visi duomenys'!A130</f>
        <v>3.2.1.1.2</v>
      </c>
      <c r="B130" s="227" t="str">
        <f>'Visi duomenys'!B130</f>
        <v>R080019-380000-1230</v>
      </c>
      <c r="C130" s="227" t="str">
        <f>'Visi duomenys'!C130</f>
        <v>Bešeimininkių apleistų statinių likvidavimas Jurbarko rajone</v>
      </c>
      <c r="D130" s="162">
        <f t="shared" si="52"/>
        <v>0</v>
      </c>
      <c r="E130" s="162">
        <f>'Visi duomenys'!V130</f>
        <v>0</v>
      </c>
      <c r="F130" s="162">
        <f t="shared" si="53"/>
        <v>224985.82906313281</v>
      </c>
      <c r="G130" s="162">
        <f>'Visi duomenys'!W130</f>
        <v>191237.94</v>
      </c>
      <c r="H130" s="162">
        <f t="shared" si="54"/>
        <v>58823.53393451446</v>
      </c>
      <c r="I130" s="162">
        <f>'Visi duomenys'!X130</f>
        <v>50000</v>
      </c>
      <c r="J130" s="162">
        <f t="shared" si="55"/>
        <v>0</v>
      </c>
      <c r="K130" s="162">
        <f>'Visi duomenys'!Y130</f>
        <v>0</v>
      </c>
      <c r="L130" s="162">
        <f t="shared" si="56"/>
        <v>0</v>
      </c>
      <c r="M130" s="162">
        <f>'Visi duomenys'!Z130</f>
        <v>0</v>
      </c>
      <c r="N130" s="162">
        <f t="shared" si="57"/>
        <v>0</v>
      </c>
      <c r="O130" s="162">
        <f>'Visi duomenys'!AA130</f>
        <v>0</v>
      </c>
      <c r="P130" s="162">
        <f t="shared" si="58"/>
        <v>0</v>
      </c>
      <c r="Q130" s="162">
        <f>'Visi duomenys'!AB130</f>
        <v>0</v>
      </c>
      <c r="R130" s="162">
        <f t="shared" si="59"/>
        <v>0</v>
      </c>
      <c r="S130" s="162">
        <f>'Visi duomenys'!AC130</f>
        <v>0</v>
      </c>
      <c r="T130" s="162">
        <f>'Visi duomenys'!K130</f>
        <v>53554.71</v>
      </c>
      <c r="U130" s="162">
        <f>'Visi duomenys'!P130</f>
        <v>45521.5</v>
      </c>
    </row>
    <row r="131" spans="1:21" s="253" customFormat="1" hidden="1" x14ac:dyDescent="0.2">
      <c r="A131" s="227" t="str">
        <f>'Visi duomenys'!A131</f>
        <v>3.2.1.1.3</v>
      </c>
      <c r="B131" s="227" t="str">
        <f>'Visi duomenys'!B131</f>
        <v>R080019-380000-1231</v>
      </c>
      <c r="C131" s="227" t="str">
        <f>'Visi duomenys'!C131</f>
        <v>Kraštovaizdžio formavimas Jurbarko rajone</v>
      </c>
      <c r="D131" s="162">
        <f t="shared" si="52"/>
        <v>0</v>
      </c>
      <c r="E131" s="162">
        <f>'Visi duomenys'!V131</f>
        <v>0</v>
      </c>
      <c r="F131" s="162">
        <f t="shared" si="53"/>
        <v>0</v>
      </c>
      <c r="G131" s="162">
        <f>'Visi duomenys'!W131</f>
        <v>0</v>
      </c>
      <c r="H131" s="162">
        <f t="shared" si="54"/>
        <v>0</v>
      </c>
      <c r="I131" s="162">
        <f>'Visi duomenys'!X131</f>
        <v>0</v>
      </c>
      <c r="J131" s="162">
        <f t="shared" si="55"/>
        <v>368292.87600000005</v>
      </c>
      <c r="K131" s="162">
        <f>'Visi duomenys'!Y131</f>
        <v>313048.94800000003</v>
      </c>
      <c r="L131" s="162">
        <f t="shared" si="56"/>
        <v>368292.87600000005</v>
      </c>
      <c r="M131" s="162">
        <f>'Visi duomenys'!Z131</f>
        <v>313048.94800000003</v>
      </c>
      <c r="N131" s="162">
        <f t="shared" si="57"/>
        <v>184146.43800000002</v>
      </c>
      <c r="O131" s="162">
        <f>'Visi duomenys'!AA131</f>
        <v>156524.47400000002</v>
      </c>
      <c r="P131" s="162">
        <f t="shared" si="58"/>
        <v>0</v>
      </c>
      <c r="Q131" s="162">
        <f>'Visi duomenys'!AB131</f>
        <v>0</v>
      </c>
      <c r="R131" s="162">
        <f t="shared" si="59"/>
        <v>0</v>
      </c>
      <c r="S131" s="162">
        <f>'Visi duomenys'!AC131</f>
        <v>0</v>
      </c>
      <c r="T131" s="162">
        <f>'Visi duomenys'!K131</f>
        <v>920732.19000000018</v>
      </c>
      <c r="U131" s="162">
        <f>'Visi duomenys'!P131</f>
        <v>782622.37000000011</v>
      </c>
    </row>
    <row r="132" spans="1:21" s="253" customFormat="1" hidden="1" x14ac:dyDescent="0.2">
      <c r="A132" s="227" t="str">
        <f>'Visi duomenys'!A132</f>
        <v>3.2.1.1.4</v>
      </c>
      <c r="B132" s="227" t="str">
        <f>'Visi duomenys'!B132</f>
        <v>R080019-380000-1232</v>
      </c>
      <c r="C132" s="227" t="str">
        <f>'Visi duomenys'!C132</f>
        <v>Smalininkų uosto šlaitų ir pylimų tvarkymas</v>
      </c>
      <c r="D132" s="162">
        <f t="shared" si="52"/>
        <v>0</v>
      </c>
      <c r="E132" s="162">
        <f>'Visi duomenys'!V132</f>
        <v>0</v>
      </c>
      <c r="F132" s="162">
        <f t="shared" si="53"/>
        <v>0</v>
      </c>
      <c r="G132" s="162">
        <f>'Visi duomenys'!W132</f>
        <v>0</v>
      </c>
      <c r="H132" s="162">
        <f t="shared" si="54"/>
        <v>0</v>
      </c>
      <c r="I132" s="162">
        <f>'Visi duomenys'!X132</f>
        <v>0</v>
      </c>
      <c r="J132" s="162">
        <f t="shared" si="55"/>
        <v>0</v>
      </c>
      <c r="K132" s="162">
        <f>'Visi duomenys'!Y132</f>
        <v>0</v>
      </c>
      <c r="L132" s="162">
        <f t="shared" si="56"/>
        <v>0</v>
      </c>
      <c r="M132" s="162">
        <f>'Visi duomenys'!Z132</f>
        <v>0</v>
      </c>
      <c r="N132" s="162">
        <f t="shared" si="57"/>
        <v>0</v>
      </c>
      <c r="O132" s="162">
        <f>'Visi duomenys'!AA132</f>
        <v>0</v>
      </c>
      <c r="P132" s="162">
        <f t="shared" si="58"/>
        <v>0</v>
      </c>
      <c r="Q132" s="162">
        <f>'Visi duomenys'!AB132</f>
        <v>0</v>
      </c>
      <c r="R132" s="162">
        <f t="shared" si="59"/>
        <v>0</v>
      </c>
      <c r="S132" s="162">
        <f>'Visi duomenys'!AC132</f>
        <v>0</v>
      </c>
      <c r="T132" s="162">
        <f>'Visi duomenys'!K132</f>
        <v>296511.84999999998</v>
      </c>
      <c r="U132" s="162">
        <f>'Visi duomenys'!P132</f>
        <v>252035.07</v>
      </c>
    </row>
    <row r="133" spans="1:21" s="253" customFormat="1" ht="25.5" hidden="1" x14ac:dyDescent="0.2">
      <c r="A133" s="227" t="str">
        <f>'Visi duomenys'!A133</f>
        <v>3.2.1.1.5</v>
      </c>
      <c r="B133" s="227" t="str">
        <f>'Visi duomenys'!B133</f>
        <v>R080019-380000-1233</v>
      </c>
      <c r="C133" s="227" t="str">
        <f>'Visi duomenys'!C133</f>
        <v xml:space="preserve">Kraštovaizdžio formavimas ir ekologinės būklės gerinimas Tauragės mieste  </v>
      </c>
      <c r="D133" s="162">
        <f t="shared" si="52"/>
        <v>0</v>
      </c>
      <c r="E133" s="162">
        <f>'Visi duomenys'!V133</f>
        <v>0</v>
      </c>
      <c r="F133" s="162">
        <f t="shared" si="53"/>
        <v>164705.88649333056</v>
      </c>
      <c r="G133" s="162">
        <f>'Visi duomenys'!W133</f>
        <v>140000</v>
      </c>
      <c r="H133" s="162">
        <f t="shared" si="54"/>
        <v>164705.88649333056</v>
      </c>
      <c r="I133" s="162">
        <f>'Visi duomenys'!X133</f>
        <v>140000</v>
      </c>
      <c r="J133" s="162">
        <f t="shared" si="55"/>
        <v>21590.777013338869</v>
      </c>
      <c r="K133" s="162">
        <f>'Visi duomenys'!Y133</f>
        <v>18352.16</v>
      </c>
      <c r="L133" s="162">
        <f t="shared" si="56"/>
        <v>0</v>
      </c>
      <c r="M133" s="162">
        <f>'Visi duomenys'!Z133</f>
        <v>0</v>
      </c>
      <c r="N133" s="162">
        <f t="shared" si="57"/>
        <v>0</v>
      </c>
      <c r="O133" s="162">
        <f>'Visi duomenys'!AA133</f>
        <v>0</v>
      </c>
      <c r="P133" s="162">
        <f t="shared" si="58"/>
        <v>0</v>
      </c>
      <c r="Q133" s="162">
        <f>'Visi duomenys'!AB133</f>
        <v>0</v>
      </c>
      <c r="R133" s="162">
        <f t="shared" si="59"/>
        <v>0</v>
      </c>
      <c r="S133" s="162">
        <f>'Visi duomenys'!AC133</f>
        <v>0</v>
      </c>
      <c r="T133" s="162">
        <f>'Visi duomenys'!K133</f>
        <v>351002.55</v>
      </c>
      <c r="U133" s="162">
        <f>'Visi duomenys'!P133</f>
        <v>298352.15999999997</v>
      </c>
    </row>
    <row r="134" spans="1:21" s="253" customFormat="1" hidden="1" x14ac:dyDescent="0.2">
      <c r="A134" s="227" t="str">
        <f>'Visi duomenys'!A134</f>
        <v>3.2.1.1.6</v>
      </c>
      <c r="B134" s="227" t="str">
        <f>'Visi duomenys'!B134</f>
        <v>R080019-380000-1234</v>
      </c>
      <c r="C134" s="227" t="str">
        <f>'Visi duomenys'!C134</f>
        <v xml:space="preserve">Kraštovaizdžio formavimas  Šilalės mieste  </v>
      </c>
      <c r="D134" s="162">
        <f t="shared" si="52"/>
        <v>0</v>
      </c>
      <c r="E134" s="162">
        <f>'Visi duomenys'!V134</f>
        <v>0</v>
      </c>
      <c r="F134" s="162">
        <f t="shared" si="53"/>
        <v>138470.58823529413</v>
      </c>
      <c r="G134" s="162">
        <f>'Visi duomenys'!W134</f>
        <v>117700</v>
      </c>
      <c r="H134" s="162">
        <f t="shared" si="54"/>
        <v>173764.70588235295</v>
      </c>
      <c r="I134" s="162">
        <f>'Visi duomenys'!X134</f>
        <v>147700</v>
      </c>
      <c r="J134" s="162">
        <f t="shared" si="55"/>
        <v>107112.70588235295</v>
      </c>
      <c r="K134" s="162">
        <f>'Visi duomenys'!Y134</f>
        <v>91045.8</v>
      </c>
      <c r="L134" s="162">
        <f t="shared" si="56"/>
        <v>0</v>
      </c>
      <c r="M134" s="162">
        <f>'Visi duomenys'!Z134</f>
        <v>0</v>
      </c>
      <c r="N134" s="162">
        <f t="shared" si="57"/>
        <v>0</v>
      </c>
      <c r="O134" s="162">
        <f>'Visi duomenys'!AA134</f>
        <v>0</v>
      </c>
      <c r="P134" s="162">
        <f t="shared" si="58"/>
        <v>0</v>
      </c>
      <c r="Q134" s="162">
        <f>'Visi duomenys'!AB134</f>
        <v>0</v>
      </c>
      <c r="R134" s="162">
        <f t="shared" si="59"/>
        <v>0</v>
      </c>
      <c r="S134" s="162">
        <f>'Visi duomenys'!AC134</f>
        <v>0</v>
      </c>
      <c r="T134" s="162">
        <f>'Visi duomenys'!K134</f>
        <v>419348</v>
      </c>
      <c r="U134" s="162">
        <f>'Visi duomenys'!P134</f>
        <v>356445.8</v>
      </c>
    </row>
    <row r="135" spans="1:21" s="253" customFormat="1" ht="51" hidden="1" x14ac:dyDescent="0.2">
      <c r="A135" s="227" t="str">
        <f>'Visi duomenys'!A135</f>
        <v>3.2.1.1.7</v>
      </c>
      <c r="B135" s="227" t="str">
        <f>'Visi duomenys'!B135</f>
        <v>R080019-380000-1235</v>
      </c>
      <c r="C135" s="227" t="str">
        <f>'Visi duomenys'!C135</f>
        <v>Šilalės rajono savivaldybės teritorijos bendrojo plano  gamtinio karkaso sprendinių koregavimas  ir bešeimininkių apleistų pastatų likvidavimas  rajone</v>
      </c>
      <c r="D135" s="162">
        <f t="shared" si="52"/>
        <v>0</v>
      </c>
      <c r="E135" s="162">
        <f>'Visi duomenys'!V135</f>
        <v>0</v>
      </c>
      <c r="F135" s="162">
        <f t="shared" si="53"/>
        <v>0</v>
      </c>
      <c r="G135" s="162">
        <f>'Visi duomenys'!W135</f>
        <v>0</v>
      </c>
      <c r="H135" s="162">
        <f t="shared" si="54"/>
        <v>64705.885000000002</v>
      </c>
      <c r="I135" s="162">
        <f>'Visi duomenys'!X135</f>
        <v>55000</v>
      </c>
      <c r="J135" s="162">
        <f t="shared" si="55"/>
        <v>64705.885000000002</v>
      </c>
      <c r="K135" s="162">
        <f>'Visi duomenys'!Y135</f>
        <v>55000</v>
      </c>
      <c r="L135" s="162">
        <f t="shared" si="56"/>
        <v>0</v>
      </c>
      <c r="M135" s="162">
        <f>'Visi duomenys'!Z135</f>
        <v>0</v>
      </c>
      <c r="N135" s="162">
        <f t="shared" si="57"/>
        <v>0</v>
      </c>
      <c r="O135" s="162">
        <f>'Visi duomenys'!AA135</f>
        <v>0</v>
      </c>
      <c r="P135" s="162">
        <f t="shared" si="58"/>
        <v>0</v>
      </c>
      <c r="Q135" s="162">
        <f>'Visi duomenys'!AB135</f>
        <v>0</v>
      </c>
      <c r="R135" s="162">
        <f t="shared" si="59"/>
        <v>0</v>
      </c>
      <c r="S135" s="162">
        <f>'Visi duomenys'!AC135</f>
        <v>0</v>
      </c>
      <c r="T135" s="162">
        <f>'Visi duomenys'!K135</f>
        <v>129411.77</v>
      </c>
      <c r="U135" s="162">
        <f>'Visi duomenys'!P135</f>
        <v>110000</v>
      </c>
    </row>
    <row r="136" spans="1:21" x14ac:dyDescent="0.2">
      <c r="A136" s="433" t="s">
        <v>408</v>
      </c>
      <c r="B136" s="436"/>
      <c r="C136" s="436"/>
      <c r="D136" s="436"/>
      <c r="E136" s="436"/>
      <c r="F136" s="436"/>
      <c r="G136" s="436"/>
      <c r="H136" s="436"/>
      <c r="I136" s="436"/>
      <c r="J136" s="436"/>
      <c r="K136" s="436"/>
      <c r="L136" s="436"/>
      <c r="M136" s="436"/>
      <c r="N136" s="436"/>
      <c r="O136" s="436"/>
      <c r="P136" s="436"/>
      <c r="Q136" s="436"/>
      <c r="R136" s="436"/>
      <c r="S136" s="436"/>
      <c r="T136" s="436"/>
      <c r="U136" s="434"/>
    </row>
    <row r="137" spans="1:21" ht="27" customHeight="1" x14ac:dyDescent="0.2">
      <c r="A137" s="439"/>
      <c r="B137" s="440"/>
      <c r="C137" s="441"/>
      <c r="D137" s="432" t="s">
        <v>32</v>
      </c>
      <c r="E137" s="432"/>
      <c r="F137" s="432" t="s">
        <v>33</v>
      </c>
      <c r="G137" s="432"/>
      <c r="H137" s="432" t="s">
        <v>34</v>
      </c>
      <c r="I137" s="432"/>
      <c r="J137" s="432" t="s">
        <v>35</v>
      </c>
      <c r="K137" s="432"/>
      <c r="L137" s="432" t="s">
        <v>36</v>
      </c>
      <c r="M137" s="432"/>
      <c r="N137" s="432" t="s">
        <v>505</v>
      </c>
      <c r="O137" s="432"/>
      <c r="P137" s="432" t="s">
        <v>898</v>
      </c>
      <c r="Q137" s="432"/>
      <c r="R137" s="433" t="s">
        <v>953</v>
      </c>
      <c r="S137" s="434"/>
      <c r="T137" s="432" t="s">
        <v>400</v>
      </c>
      <c r="U137" s="432"/>
    </row>
    <row r="138" spans="1:21" x14ac:dyDescent="0.2">
      <c r="A138" s="442"/>
      <c r="B138" s="443"/>
      <c r="C138" s="444"/>
      <c r="D138" s="297" t="s">
        <v>401</v>
      </c>
      <c r="E138" s="297" t="s">
        <v>17</v>
      </c>
      <c r="F138" s="297" t="s">
        <v>401</v>
      </c>
      <c r="G138" s="297" t="s">
        <v>17</v>
      </c>
      <c r="H138" s="297" t="s">
        <v>401</v>
      </c>
      <c r="I138" s="297" t="s">
        <v>17</v>
      </c>
      <c r="J138" s="297" t="s">
        <v>401</v>
      </c>
      <c r="K138" s="297" t="s">
        <v>17</v>
      </c>
      <c r="L138" s="297" t="s">
        <v>401</v>
      </c>
      <c r="M138" s="297" t="s">
        <v>17</v>
      </c>
      <c r="N138" s="297" t="s">
        <v>401</v>
      </c>
      <c r="O138" s="297" t="s">
        <v>17</v>
      </c>
      <c r="P138" s="297" t="s">
        <v>401</v>
      </c>
      <c r="Q138" s="297" t="s">
        <v>17</v>
      </c>
      <c r="R138" s="297" t="s">
        <v>401</v>
      </c>
      <c r="S138" s="297" t="s">
        <v>17</v>
      </c>
      <c r="T138" s="297" t="s">
        <v>401</v>
      </c>
      <c r="U138" s="297" t="s">
        <v>17</v>
      </c>
    </row>
    <row r="139" spans="1:21" x14ac:dyDescent="0.2">
      <c r="A139" s="445"/>
      <c r="B139" s="446"/>
      <c r="C139" s="447"/>
      <c r="D139" s="110">
        <f>SUBTOTAL(9,D5:D128)</f>
        <v>1102938.2844155016</v>
      </c>
      <c r="E139" s="110">
        <f>SUBTOTAL(9,E5:E128)</f>
        <v>937488.9</v>
      </c>
      <c r="F139" s="110">
        <f>SUBTOTAL(9,F5:F128)</f>
        <v>9816202.2808930334</v>
      </c>
      <c r="G139" s="110">
        <f>SUBTOTAL(9,G5:G128)</f>
        <v>7245511.5669999998</v>
      </c>
      <c r="H139" s="110">
        <f>SUBTOTAL(9,H5:H128)</f>
        <v>14817858.55932139</v>
      </c>
      <c r="I139" s="110">
        <f t="shared" ref="I139:U139" si="60">SUBTOTAL(9,I5:I128)</f>
        <v>10996337.593273394</v>
      </c>
      <c r="J139" s="110">
        <f t="shared" si="60"/>
        <v>9559212.7019007728</v>
      </c>
      <c r="K139" s="110">
        <f t="shared" si="60"/>
        <v>7117192.2638630979</v>
      </c>
      <c r="L139" s="110">
        <f t="shared" si="60"/>
        <v>2737715.8195902505</v>
      </c>
      <c r="M139" s="110">
        <f t="shared" si="60"/>
        <v>2062960.2643635094</v>
      </c>
      <c r="N139" s="110">
        <f t="shared" si="60"/>
        <v>509618.89653743483</v>
      </c>
      <c r="O139" s="110">
        <f t="shared" si="60"/>
        <v>433175.804</v>
      </c>
      <c r="P139" s="110">
        <f t="shared" si="60"/>
        <v>11764.705882352942</v>
      </c>
      <c r="Q139" s="110">
        <f t="shared" si="60"/>
        <v>10000</v>
      </c>
      <c r="R139" s="110">
        <f t="shared" si="60"/>
        <v>0</v>
      </c>
      <c r="S139" s="110">
        <f t="shared" si="60"/>
        <v>0</v>
      </c>
      <c r="T139" s="110">
        <f t="shared" si="60"/>
        <v>38172961.471764699</v>
      </c>
      <c r="U139" s="110">
        <f t="shared" si="60"/>
        <v>31745831.069999997</v>
      </c>
    </row>
    <row r="140" spans="1:21" x14ac:dyDescent="0.2">
      <c r="A140" s="65"/>
      <c r="B140" s="65"/>
      <c r="C140" s="109"/>
      <c r="D140" s="299"/>
      <c r="E140" s="299"/>
      <c r="F140" s="299"/>
      <c r="G140" s="299"/>
      <c r="H140" s="299"/>
      <c r="I140" s="299"/>
      <c r="J140" s="299"/>
      <c r="K140" s="299"/>
      <c r="L140" s="299"/>
      <c r="M140" s="299"/>
      <c r="N140" s="299"/>
      <c r="O140" s="299"/>
      <c r="P140" s="299"/>
      <c r="Q140" s="299"/>
      <c r="R140" s="299"/>
      <c r="S140" s="299"/>
      <c r="T140" s="299"/>
      <c r="U140" s="299"/>
    </row>
    <row r="141" spans="1:21" x14ac:dyDescent="0.2">
      <c r="A141" s="65"/>
      <c r="B141" s="65"/>
      <c r="C141" s="109"/>
      <c r="D141" s="299"/>
      <c r="E141" s="299"/>
      <c r="F141" s="299"/>
      <c r="G141" s="299"/>
      <c r="H141" s="299"/>
      <c r="I141" s="299"/>
      <c r="J141" s="117"/>
      <c r="K141" s="299"/>
      <c r="L141" s="299"/>
      <c r="M141" s="299"/>
      <c r="N141" s="299"/>
      <c r="O141" s="299"/>
      <c r="P141" s="299"/>
      <c r="Q141" s="299"/>
      <c r="R141" s="299"/>
      <c r="S141" s="299"/>
      <c r="T141" s="299"/>
      <c r="U141" s="117"/>
    </row>
    <row r="142" spans="1:21" x14ac:dyDescent="0.2">
      <c r="A142" s="65"/>
      <c r="B142" s="65"/>
      <c r="C142" s="109"/>
      <c r="D142" s="299"/>
      <c r="E142" s="299"/>
      <c r="F142" s="299"/>
      <c r="G142" s="299"/>
      <c r="H142" s="299"/>
      <c r="I142" s="299"/>
      <c r="J142" s="299"/>
      <c r="K142" s="299"/>
      <c r="L142" s="299"/>
      <c r="M142" s="299"/>
      <c r="N142" s="299"/>
      <c r="O142" s="299"/>
      <c r="P142" s="299"/>
      <c r="Q142" s="299"/>
      <c r="R142" s="299"/>
      <c r="S142" s="299"/>
      <c r="T142" s="299"/>
      <c r="U142" s="299"/>
    </row>
    <row r="143" spans="1:21" x14ac:dyDescent="0.2">
      <c r="A143" s="65"/>
      <c r="B143" s="65"/>
      <c r="C143" s="109"/>
      <c r="D143" s="299"/>
      <c r="E143" s="299"/>
      <c r="F143" s="299"/>
      <c r="G143" s="299"/>
      <c r="H143" s="299"/>
      <c r="I143" s="299"/>
      <c r="J143" s="299"/>
      <c r="K143" s="299"/>
      <c r="L143" s="299"/>
      <c r="M143" s="299"/>
      <c r="N143" s="299"/>
      <c r="O143" s="299"/>
      <c r="P143" s="299"/>
      <c r="Q143" s="299"/>
      <c r="R143" s="299"/>
      <c r="S143" s="299"/>
      <c r="T143" s="299"/>
      <c r="U143" s="299"/>
    </row>
    <row r="144" spans="1:21" x14ac:dyDescent="0.2">
      <c r="A144" s="299"/>
      <c r="B144" s="252"/>
      <c r="C144" s="109"/>
      <c r="D144" s="299"/>
      <c r="E144" s="299"/>
      <c r="F144" s="299"/>
      <c r="G144" s="299"/>
      <c r="H144" s="299"/>
      <c r="I144" s="299"/>
      <c r="J144" s="299"/>
      <c r="K144" s="299"/>
      <c r="L144" s="299"/>
      <c r="M144" s="299"/>
      <c r="N144" s="299"/>
      <c r="O144" s="299"/>
      <c r="P144" s="299"/>
      <c r="Q144" s="299"/>
      <c r="R144" s="299"/>
      <c r="S144" s="299"/>
      <c r="T144" s="299"/>
      <c r="U144" s="299"/>
    </row>
    <row r="145" spans="1:3" x14ac:dyDescent="0.2">
      <c r="A145" s="437"/>
      <c r="B145" s="437"/>
      <c r="C145" s="438"/>
    </row>
    <row r="150" spans="1:3" x14ac:dyDescent="0.2">
      <c r="A150" s="419"/>
      <c r="B150" s="419"/>
      <c r="C150" s="419"/>
    </row>
    <row r="151" spans="1:3" x14ac:dyDescent="0.2">
      <c r="A151" s="419"/>
      <c r="B151" s="419"/>
      <c r="C151" s="419"/>
    </row>
    <row r="152" spans="1:3" x14ac:dyDescent="0.2">
      <c r="A152" s="419"/>
      <c r="B152" s="419"/>
      <c r="C152" s="419"/>
    </row>
    <row r="159" spans="1:3" x14ac:dyDescent="0.2">
      <c r="A159" s="300"/>
      <c r="B159" s="253"/>
    </row>
    <row r="160" spans="1:3" x14ac:dyDescent="0.2">
      <c r="A160" s="300"/>
      <c r="B160" s="253"/>
    </row>
    <row r="161" spans="1:2" x14ac:dyDescent="0.2">
      <c r="A161" s="66"/>
      <c r="B161" s="66"/>
    </row>
    <row r="162" spans="1:2" x14ac:dyDescent="0.2">
      <c r="A162" s="300"/>
      <c r="B162" s="253"/>
    </row>
    <row r="163" spans="1:2" x14ac:dyDescent="0.2">
      <c r="A163" s="300"/>
      <c r="B163" s="253"/>
    </row>
    <row r="164" spans="1:2" x14ac:dyDescent="0.2">
      <c r="A164" s="300"/>
      <c r="B164" s="253"/>
    </row>
  </sheetData>
  <autoFilter ref="A4:U138">
    <filterColumn colId="0">
      <filters blank="1">
        <filter val="1.1"/>
        <filter val="1.1.1"/>
        <filter val="1.1.1.1"/>
        <filter val="1.1.1.2"/>
        <filter val="1.1.1.3"/>
        <filter val="1.1.1.4"/>
        <filter val="1.1.2."/>
        <filter val="1.1.2.1"/>
        <filter val="1.2."/>
        <filter val="1.2.1."/>
        <filter val="1.2.1.1"/>
        <filter val="1.2.1.2"/>
        <filter val="1.2.1.3"/>
        <filter val="1.2.1.4"/>
        <filter val="1.2.2."/>
        <filter val="1.2.2.1"/>
        <filter val="1.2.2.2"/>
        <filter val="1.2.3."/>
        <filter val="1.2.3.1"/>
        <filter val="2.1."/>
        <filter val="2.1.1."/>
        <filter val="2.1.1.1"/>
        <filter val="2.1.1.2"/>
        <filter val="2.1.1.3"/>
        <filter val="2.1.2."/>
        <filter val="2.1.2.1"/>
        <filter val="2.1.2.2"/>
        <filter val="2.1.2.3"/>
        <filter val="2.1.3."/>
        <filter val="2.1.3.1"/>
        <filter val="2.1.3.2"/>
        <filter val="2.2."/>
        <filter val="2.2.1."/>
        <filter val="2.2.1.1"/>
        <filter val="3.1."/>
        <filter val="3.1.1."/>
        <filter val="3.1.1.1"/>
        <filter val="3.1.1.2"/>
        <filter val="3.1.2."/>
        <filter val="3.1.2.1"/>
        <filter val="3.2."/>
        <filter val="3.2.1."/>
        <filter val="3.2.1.1"/>
        <filter val="IŠ VISO planui įgyvendinti:"/>
      </filters>
    </filterColumn>
  </autoFilter>
  <mergeCells count="25">
    <mergeCell ref="A150:C150"/>
    <mergeCell ref="A151:C151"/>
    <mergeCell ref="A152:C152"/>
    <mergeCell ref="L137:M137"/>
    <mergeCell ref="N137:O137"/>
    <mergeCell ref="A145:C145"/>
    <mergeCell ref="A137:C139"/>
    <mergeCell ref="D137:E137"/>
    <mergeCell ref="F137:G137"/>
    <mergeCell ref="H137:I137"/>
    <mergeCell ref="J137:K137"/>
    <mergeCell ref="P137:Q137"/>
    <mergeCell ref="R137:S137"/>
    <mergeCell ref="T137:U137"/>
    <mergeCell ref="N3:O3"/>
    <mergeCell ref="P3:Q3"/>
    <mergeCell ref="R3:S3"/>
    <mergeCell ref="T3:U3"/>
    <mergeCell ref="A136:U136"/>
    <mergeCell ref="A3:C3"/>
    <mergeCell ref="D3:E3"/>
    <mergeCell ref="F3:G3"/>
    <mergeCell ref="H3:I3"/>
    <mergeCell ref="J3:K3"/>
    <mergeCell ref="L3:M3"/>
  </mergeCells>
  <pageMargins left="0.7" right="0.7" top="0.75" bottom="0.75" header="0.3" footer="0.3"/>
  <pageSetup paperSize="9" scale="48" fitToHeight="0" orientation="landscape"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apas6">
    <pageSetUpPr fitToPage="1"/>
  </sheetPr>
  <dimension ref="A1:W168"/>
  <sheetViews>
    <sheetView showZeros="0" tabSelected="1" topLeftCell="E85" zoomScaleNormal="100" workbookViewId="0">
      <selection activeCell="S85" sqref="S85"/>
    </sheetView>
  </sheetViews>
  <sheetFormatPr defaultRowHeight="12.75" x14ac:dyDescent="0.2"/>
  <cols>
    <col min="1" max="1" width="8.85546875" style="63" customWidth="1"/>
    <col min="2" max="2" width="18" style="63" customWidth="1"/>
    <col min="3" max="3" width="47.5703125" style="64" customWidth="1"/>
    <col min="4" max="4" width="7" style="64" customWidth="1"/>
    <col min="5" max="5" width="6.42578125" style="64" customWidth="1"/>
    <col min="6" max="6" width="8.7109375" style="64" customWidth="1"/>
    <col min="7" max="7" width="15.28515625" style="64" customWidth="1"/>
    <col min="8" max="8" width="3.7109375" style="64" customWidth="1"/>
    <col min="9" max="9" width="4.85546875" style="64" customWidth="1"/>
    <col min="10" max="10" width="4.140625" style="64" customWidth="1"/>
    <col min="11" max="11" width="12.28515625" style="64" customWidth="1"/>
    <col min="12" max="15" width="11.42578125" style="64" customWidth="1"/>
    <col min="16" max="16" width="12" style="64" customWidth="1"/>
    <col min="17" max="18" width="8.7109375" style="64" customWidth="1"/>
    <col min="19" max="19" width="5" style="64" customWidth="1"/>
    <col min="20" max="20" width="3.7109375" style="64" customWidth="1"/>
    <col min="21" max="21" width="5.7109375" style="368" customWidth="1"/>
    <col min="22" max="16384" width="9.140625" style="64"/>
  </cols>
  <sheetData>
    <row r="1" spans="1:21" ht="18.75" x14ac:dyDescent="0.2">
      <c r="A1" s="448" t="s">
        <v>409</v>
      </c>
      <c r="B1" s="448"/>
      <c r="C1" s="448"/>
      <c r="D1" s="448"/>
      <c r="E1" s="448"/>
      <c r="F1" s="448"/>
      <c r="G1" s="448"/>
      <c r="H1" s="448"/>
      <c r="I1" s="448"/>
      <c r="J1" s="448"/>
      <c r="K1" s="448"/>
      <c r="L1" s="448"/>
      <c r="M1" s="448"/>
      <c r="N1" s="448"/>
      <c r="O1" s="448"/>
      <c r="P1" s="448"/>
      <c r="Q1" s="448"/>
      <c r="R1" s="448"/>
      <c r="S1" s="448"/>
      <c r="T1" s="448"/>
      <c r="U1" s="448"/>
    </row>
    <row r="2" spans="1:21" ht="13.5" thickBot="1" x14ac:dyDescent="0.25"/>
    <row r="3" spans="1:21" s="101" customFormat="1" ht="42" customHeight="1" thickBot="1" x14ac:dyDescent="0.25">
      <c r="A3" s="424" t="s">
        <v>1</v>
      </c>
      <c r="B3" s="425"/>
      <c r="C3" s="425"/>
      <c r="D3" s="425"/>
      <c r="E3" s="425"/>
      <c r="F3" s="425"/>
      <c r="G3" s="425"/>
      <c r="H3" s="425"/>
      <c r="I3" s="425"/>
      <c r="J3" s="426"/>
      <c r="K3" s="424" t="s">
        <v>0</v>
      </c>
      <c r="L3" s="425"/>
      <c r="M3" s="425"/>
      <c r="N3" s="425"/>
      <c r="O3" s="425"/>
      <c r="P3" s="426"/>
      <c r="Q3" s="427" t="s">
        <v>2</v>
      </c>
      <c r="R3" s="427"/>
      <c r="S3" s="427"/>
      <c r="T3" s="427"/>
      <c r="U3" s="427"/>
    </row>
    <row r="4" spans="1:21" s="101" customFormat="1" ht="123.75" customHeight="1" thickBot="1" x14ac:dyDescent="0.25">
      <c r="A4" s="39" t="s">
        <v>3</v>
      </c>
      <c r="B4" s="296" t="s">
        <v>959</v>
      </c>
      <c r="C4" s="296" t="s">
        <v>4</v>
      </c>
      <c r="D4" s="254" t="s">
        <v>5</v>
      </c>
      <c r="E4" s="254" t="s">
        <v>6</v>
      </c>
      <c r="F4" s="254" t="s">
        <v>7</v>
      </c>
      <c r="G4" s="254" t="s">
        <v>8</v>
      </c>
      <c r="H4" s="254" t="s">
        <v>9</v>
      </c>
      <c r="I4" s="254" t="s">
        <v>10</v>
      </c>
      <c r="J4" s="254" t="s">
        <v>11</v>
      </c>
      <c r="K4" s="254" t="s">
        <v>12</v>
      </c>
      <c r="L4" s="254" t="s">
        <v>13</v>
      </c>
      <c r="M4" s="254" t="s">
        <v>14</v>
      </c>
      <c r="N4" s="254" t="s">
        <v>15</v>
      </c>
      <c r="O4" s="254" t="s">
        <v>16</v>
      </c>
      <c r="P4" s="254" t="s">
        <v>17</v>
      </c>
      <c r="Q4" s="67" t="s">
        <v>18</v>
      </c>
      <c r="R4" s="67" t="s">
        <v>19</v>
      </c>
      <c r="S4" s="449" t="s">
        <v>20</v>
      </c>
      <c r="T4" s="450"/>
      <c r="U4" s="369" t="s">
        <v>21</v>
      </c>
    </row>
    <row r="5" spans="1:21" ht="37.5" customHeight="1" x14ac:dyDescent="0.2">
      <c r="A5" s="370" t="str">
        <f>'Visi duomenys'!A5</f>
        <v>1.1</v>
      </c>
      <c r="B5" s="370" t="str">
        <f>'Visi duomenys'!B5</f>
        <v/>
      </c>
      <c r="C5" s="371" t="str">
        <f>'Visi duomenys'!C5</f>
        <v>Tikslas. Mažinti išsivystymo skirtumus regiono viduje, skatinti ūkinės veiklos įvairovę mieste ir kaime, didinti ekonomikos augimą.</v>
      </c>
      <c r="D5" s="370">
        <f>'Visi duomenys'!D5</f>
        <v>0</v>
      </c>
      <c r="E5" s="370">
        <f>'Visi duomenys'!E5</f>
        <v>0</v>
      </c>
      <c r="F5" s="370">
        <f>'Visi duomenys'!F5</f>
        <v>0</v>
      </c>
      <c r="G5" s="370">
        <f>'Visi duomenys'!G5</f>
        <v>0</v>
      </c>
      <c r="H5" s="370">
        <f>'Visi duomenys'!H5</f>
        <v>0</v>
      </c>
      <c r="I5" s="370">
        <f>'Visi duomenys'!I5</f>
        <v>0</v>
      </c>
      <c r="J5" s="370">
        <f>'Visi duomenys'!J5</f>
        <v>0</v>
      </c>
      <c r="K5" s="372">
        <f>'Visi duomenys'!K5</f>
        <v>0</v>
      </c>
      <c r="L5" s="372">
        <f>'Visi duomenys'!L5</f>
        <v>0</v>
      </c>
      <c r="M5" s="372">
        <f>'Visi duomenys'!M5</f>
        <v>0</v>
      </c>
      <c r="N5" s="372">
        <f>'Visi duomenys'!N5</f>
        <v>0</v>
      </c>
      <c r="O5" s="372">
        <f>'Visi duomenys'!O5</f>
        <v>0</v>
      </c>
      <c r="P5" s="372">
        <f>'Visi duomenys'!P5</f>
        <v>0</v>
      </c>
      <c r="Q5" s="370">
        <f>'Visi duomenys'!Q5</f>
        <v>0</v>
      </c>
      <c r="R5" s="370">
        <f>'Visi duomenys'!R5</f>
        <v>0</v>
      </c>
      <c r="S5" s="373">
        <f>'Visi duomenys'!S5</f>
        <v>0</v>
      </c>
      <c r="T5" s="374">
        <f>'Visi duomenys'!T5</f>
        <v>0</v>
      </c>
      <c r="U5" s="375">
        <f>'Visi duomenys'!U5</f>
        <v>0</v>
      </c>
    </row>
    <row r="6" spans="1:21" ht="37.5" customHeight="1" x14ac:dyDescent="0.2">
      <c r="A6" s="370" t="str">
        <f>'Visi duomenys'!A6</f>
        <v>1.1.1</v>
      </c>
      <c r="B6" s="370" t="str">
        <f>'Visi duomenys'!B6</f>
        <v/>
      </c>
      <c r="C6" s="371" t="str">
        <f>'Visi duomenys'!C6</f>
        <v>Uždavinys. Vystyti tikslines teritorijas, padidinti ūkinės veiklos įvairovę, pagerinti sukurtų darbo vietų pasiekiamumą.</v>
      </c>
      <c r="D6" s="370">
        <f>'Visi duomenys'!D6</f>
        <v>0</v>
      </c>
      <c r="E6" s="370">
        <f>'Visi duomenys'!E6</f>
        <v>0</v>
      </c>
      <c r="F6" s="370">
        <f>'Visi duomenys'!F6</f>
        <v>0</v>
      </c>
      <c r="G6" s="370">
        <f>'Visi duomenys'!G6</f>
        <v>0</v>
      </c>
      <c r="H6" s="370">
        <f>'Visi duomenys'!H6</f>
        <v>0</v>
      </c>
      <c r="I6" s="370">
        <f>'Visi duomenys'!I6</f>
        <v>0</v>
      </c>
      <c r="J6" s="370">
        <f>'Visi duomenys'!J6</f>
        <v>0</v>
      </c>
      <c r="K6" s="372">
        <f>'Visi duomenys'!K6</f>
        <v>0</v>
      </c>
      <c r="L6" s="372">
        <f>'Visi duomenys'!L6</f>
        <v>0</v>
      </c>
      <c r="M6" s="372">
        <f>'Visi duomenys'!M6</f>
        <v>0</v>
      </c>
      <c r="N6" s="372">
        <f>'Visi duomenys'!N6</f>
        <v>0</v>
      </c>
      <c r="O6" s="372">
        <f>'Visi duomenys'!O6</f>
        <v>0</v>
      </c>
      <c r="P6" s="372">
        <f>'Visi duomenys'!P6</f>
        <v>0</v>
      </c>
      <c r="Q6" s="376">
        <f>'Visi duomenys'!Q6</f>
        <v>0</v>
      </c>
      <c r="R6" s="376">
        <f>'Visi duomenys'!R6</f>
        <v>0</v>
      </c>
      <c r="S6" s="377">
        <f>'Visi duomenys'!S6</f>
        <v>0</v>
      </c>
      <c r="T6" s="378">
        <f>'Visi duomenys'!T6</f>
        <v>0</v>
      </c>
      <c r="U6" s="375">
        <f>'Visi duomenys'!U6</f>
        <v>0</v>
      </c>
    </row>
    <row r="7" spans="1:21" ht="37.5" customHeight="1" x14ac:dyDescent="0.2">
      <c r="A7" s="379" t="str">
        <f>'Visi duomenys'!A7</f>
        <v>1.1.1.1</v>
      </c>
      <c r="B7" s="379" t="str">
        <f>'Visi duomenys'!B7</f>
        <v/>
      </c>
      <c r="C7" s="380" t="str">
        <f>'Visi duomenys'!C7</f>
        <v>Priemonė: Kaimo (1-6 tūkst. Gyventojų) gyvenamųjų vietovių atnaujinimas</v>
      </c>
      <c r="D7" s="379">
        <f>'Visi duomenys'!D7</f>
        <v>0</v>
      </c>
      <c r="E7" s="379">
        <f>'Visi duomenys'!E7</f>
        <v>0</v>
      </c>
      <c r="F7" s="379">
        <f>'Visi duomenys'!F7</f>
        <v>0</v>
      </c>
      <c r="G7" s="379">
        <f>'Visi duomenys'!G7</f>
        <v>0</v>
      </c>
      <c r="H7" s="379">
        <f>'Visi duomenys'!H7</f>
        <v>0</v>
      </c>
      <c r="I7" s="379">
        <f>'Visi duomenys'!I7</f>
        <v>0</v>
      </c>
      <c r="J7" s="379">
        <f>'Visi duomenys'!J7</f>
        <v>0</v>
      </c>
      <c r="K7" s="381">
        <f>'Visi duomenys'!K7</f>
        <v>0</v>
      </c>
      <c r="L7" s="381">
        <f>'Visi duomenys'!L7</f>
        <v>0</v>
      </c>
      <c r="M7" s="381">
        <f>'Visi duomenys'!M7</f>
        <v>0</v>
      </c>
      <c r="N7" s="381">
        <f>'Visi duomenys'!N7</f>
        <v>0</v>
      </c>
      <c r="O7" s="381">
        <f>'Visi duomenys'!O7</f>
        <v>0</v>
      </c>
      <c r="P7" s="381">
        <f>'Visi duomenys'!P7</f>
        <v>0</v>
      </c>
      <c r="Q7" s="382">
        <f>'Visi duomenys'!Q7</f>
        <v>0</v>
      </c>
      <c r="R7" s="382">
        <f>'Visi duomenys'!R7</f>
        <v>0</v>
      </c>
      <c r="S7" s="383">
        <f>'Visi duomenys'!S7</f>
        <v>0</v>
      </c>
      <c r="T7" s="384">
        <f>'Visi duomenys'!T7</f>
        <v>0</v>
      </c>
      <c r="U7" s="385">
        <f>'Visi duomenys'!U7</f>
        <v>0</v>
      </c>
    </row>
    <row r="8" spans="1:21" ht="37.5" customHeight="1" x14ac:dyDescent="0.2">
      <c r="A8" s="386" t="str">
        <f>'Visi duomenys'!A8</f>
        <v>1.1.1.1.1</v>
      </c>
      <c r="B8" s="386" t="str">
        <f>'Visi duomenys'!B8</f>
        <v>R089908-293034-1125</v>
      </c>
      <c r="C8" s="387" t="str">
        <f>'Visi duomenys'!C8</f>
        <v>Šilalės rajono Kvėdarnos gyvenamosios vietovės atnaujinimas</v>
      </c>
      <c r="D8" s="386" t="str">
        <f>'Visi duomenys'!D8</f>
        <v>ŠRSA</v>
      </c>
      <c r="E8" s="386" t="str">
        <f>'Visi duomenys'!E8</f>
        <v>VRM</v>
      </c>
      <c r="F8" s="386" t="str">
        <f>'Visi duomenys'!F8</f>
        <v>Kvėdarna</v>
      </c>
      <c r="G8" s="386" t="str">
        <f>'Visi duomenys'!G8</f>
        <v>08.2.1-CPVA-R-908</v>
      </c>
      <c r="H8" s="386" t="str">
        <f>'Visi duomenys'!H8</f>
        <v>R</v>
      </c>
      <c r="I8" s="386">
        <f>'Visi duomenys'!I8</f>
        <v>0</v>
      </c>
      <c r="J8" s="386">
        <f>'Visi duomenys'!J8</f>
        <v>0</v>
      </c>
      <c r="K8" s="388">
        <f>'Visi duomenys'!K8</f>
        <v>996471.76</v>
      </c>
      <c r="L8" s="388">
        <f>'Visi duomenys'!L8</f>
        <v>74735.38</v>
      </c>
      <c r="M8" s="388">
        <f>'Visi duomenys'!M8</f>
        <v>74735.38</v>
      </c>
      <c r="N8" s="388">
        <f>'Visi duomenys'!N8</f>
        <v>0</v>
      </c>
      <c r="O8" s="388">
        <f>'Visi duomenys'!O8</f>
        <v>0</v>
      </c>
      <c r="P8" s="388">
        <f>'Visi duomenys'!P8</f>
        <v>847001</v>
      </c>
      <c r="Q8" s="389">
        <f>'Visi duomenys'!Q8</f>
        <v>42705</v>
      </c>
      <c r="R8" s="389">
        <f>'Visi duomenys'!R8</f>
        <v>42767</v>
      </c>
      <c r="S8" s="390" t="str">
        <f>'Visi duomenys'!S8</f>
        <v>2017/</v>
      </c>
      <c r="T8" s="391">
        <f>'Visi duomenys'!T8</f>
        <v>42856</v>
      </c>
      <c r="U8" s="392">
        <f>'Visi duomenys'!U8</f>
        <v>2019</v>
      </c>
    </row>
    <row r="9" spans="1:21" ht="37.5" customHeight="1" x14ac:dyDescent="0.2">
      <c r="A9" s="386" t="str">
        <f>'Visi duomenys'!A9</f>
        <v>1.1.1.1.2</v>
      </c>
      <c r="B9" s="386" t="str">
        <f>'Visi duomenys'!B9</f>
        <v>R089908-293000-1126</v>
      </c>
      <c r="C9" s="387" t="str">
        <f>'Visi duomenys'!C9</f>
        <v>Skaudvilės miesto infrastruktūros sutvarkymas</v>
      </c>
      <c r="D9" s="386" t="str">
        <f>'Visi duomenys'!D9</f>
        <v>TRSA</v>
      </c>
      <c r="E9" s="386" t="str">
        <f>'Visi duomenys'!E9</f>
        <v>VRM</v>
      </c>
      <c r="F9" s="386" t="str">
        <f>'Visi duomenys'!F9</f>
        <v>Skaudvilė</v>
      </c>
      <c r="G9" s="386" t="str">
        <f>'Visi duomenys'!G9</f>
        <v>08.2.1-CPVA-R-908</v>
      </c>
      <c r="H9" s="386" t="str">
        <f>'Visi duomenys'!H9</f>
        <v>R</v>
      </c>
      <c r="I9" s="386">
        <f>'Visi duomenys'!I9</f>
        <v>0</v>
      </c>
      <c r="J9" s="386">
        <f>'Visi duomenys'!J9</f>
        <v>0</v>
      </c>
      <c r="K9" s="388">
        <f>'Visi duomenys'!K9</f>
        <v>870553</v>
      </c>
      <c r="L9" s="388">
        <f>'Visi duomenys'!L9</f>
        <v>65292</v>
      </c>
      <c r="M9" s="388">
        <f>'Visi duomenys'!M9</f>
        <v>65291</v>
      </c>
      <c r="N9" s="388">
        <f>'Visi duomenys'!N9</f>
        <v>0</v>
      </c>
      <c r="O9" s="388">
        <f>'Visi duomenys'!O9</f>
        <v>0</v>
      </c>
      <c r="P9" s="388">
        <f>'Visi duomenys'!P9</f>
        <v>739970</v>
      </c>
      <c r="Q9" s="389">
        <f>'Visi duomenys'!Q9</f>
        <v>42583</v>
      </c>
      <c r="R9" s="389">
        <f>'Visi duomenys'!R9</f>
        <v>42614</v>
      </c>
      <c r="S9" s="390" t="str">
        <f>'Visi duomenys'!S9</f>
        <v>2016/</v>
      </c>
      <c r="T9" s="391">
        <f>'Visi duomenys'!T9</f>
        <v>42675</v>
      </c>
      <c r="U9" s="392">
        <f>'Visi duomenys'!U9</f>
        <v>2018</v>
      </c>
    </row>
    <row r="10" spans="1:21" ht="37.5" customHeight="1" x14ac:dyDescent="0.2">
      <c r="A10" s="379" t="str">
        <f>'Visi duomenys'!A10</f>
        <v>1.1.1.2</v>
      </c>
      <c r="B10" s="379" t="str">
        <f>'Visi duomenys'!B10</f>
        <v/>
      </c>
      <c r="C10" s="380" t="str">
        <f>'Visi duomenys'!C10</f>
        <v>Priemonė: Miestų kompleksinė plėtra</v>
      </c>
      <c r="D10" s="379">
        <f>'Visi duomenys'!D10</f>
        <v>0</v>
      </c>
      <c r="E10" s="379">
        <f>'Visi duomenys'!E10</f>
        <v>0</v>
      </c>
      <c r="F10" s="379">
        <f>'Visi duomenys'!F10</f>
        <v>0</v>
      </c>
      <c r="G10" s="379">
        <f>'Visi duomenys'!G10</f>
        <v>0</v>
      </c>
      <c r="H10" s="379">
        <f>'Visi duomenys'!H10</f>
        <v>0</v>
      </c>
      <c r="I10" s="379">
        <f>'Visi duomenys'!I10</f>
        <v>0</v>
      </c>
      <c r="J10" s="379">
        <f>'Visi duomenys'!J10</f>
        <v>0</v>
      </c>
      <c r="K10" s="381">
        <f>'Visi duomenys'!K10</f>
        <v>0</v>
      </c>
      <c r="L10" s="381">
        <f>'Visi duomenys'!L10</f>
        <v>0</v>
      </c>
      <c r="M10" s="381">
        <f>'Visi duomenys'!M10</f>
        <v>0</v>
      </c>
      <c r="N10" s="381">
        <f>'Visi duomenys'!N10</f>
        <v>0</v>
      </c>
      <c r="O10" s="381">
        <f>'Visi duomenys'!O10</f>
        <v>0</v>
      </c>
      <c r="P10" s="381">
        <f>'Visi duomenys'!P10</f>
        <v>0</v>
      </c>
      <c r="Q10" s="382">
        <f>'Visi duomenys'!Q10</f>
        <v>0</v>
      </c>
      <c r="R10" s="382">
        <f>'Visi duomenys'!R10</f>
        <v>0</v>
      </c>
      <c r="S10" s="383">
        <f>'Visi duomenys'!S10</f>
        <v>0</v>
      </c>
      <c r="T10" s="384">
        <f>'Visi duomenys'!T10</f>
        <v>0</v>
      </c>
      <c r="U10" s="385">
        <f>'Visi duomenys'!U10</f>
        <v>0</v>
      </c>
    </row>
    <row r="11" spans="1:21" ht="37.5" customHeight="1" x14ac:dyDescent="0.2">
      <c r="A11" s="386" t="str">
        <f>'Visi duomenys'!A11</f>
        <v>1.1.1.2.1</v>
      </c>
      <c r="B11" s="386" t="str">
        <f>'Visi duomenys'!B11</f>
        <v>R089905-290000-1128</v>
      </c>
      <c r="C11" s="387" t="str">
        <f>'Visi duomenys'!C11</f>
        <v>Pagėgių miesto Turgaus aikštės įrengimas ir jos prieigų sutvarkymas</v>
      </c>
      <c r="D11" s="386" t="str">
        <f>'Visi duomenys'!D11</f>
        <v>PSA</v>
      </c>
      <c r="E11" s="386" t="str">
        <f>'Visi duomenys'!E11</f>
        <v>VRM</v>
      </c>
      <c r="F11" s="386" t="str">
        <f>'Visi duomenys'!F11</f>
        <v>Pagėgiai</v>
      </c>
      <c r="G11" s="386" t="str">
        <f>'Visi duomenys'!G11</f>
        <v xml:space="preserve">07.1.1-CPVA-R-905 </v>
      </c>
      <c r="H11" s="386" t="str">
        <f>'Visi duomenys'!H11</f>
        <v>R</v>
      </c>
      <c r="I11" s="386" t="str">
        <f>'Visi duomenys'!I11</f>
        <v>ITI</v>
      </c>
      <c r="J11" s="386">
        <f>'Visi duomenys'!J11</f>
        <v>0</v>
      </c>
      <c r="K11" s="388">
        <f>'Visi duomenys'!K11</f>
        <v>511094</v>
      </c>
      <c r="L11" s="388">
        <f>'Visi duomenys'!L11</f>
        <v>38332</v>
      </c>
      <c r="M11" s="388">
        <f>'Visi duomenys'!M11</f>
        <v>38332</v>
      </c>
      <c r="N11" s="388">
        <f>'Visi duomenys'!N11</f>
        <v>0</v>
      </c>
      <c r="O11" s="388">
        <f>'Visi duomenys'!O11</f>
        <v>0</v>
      </c>
      <c r="P11" s="388">
        <f>'Visi duomenys'!P11</f>
        <v>434430</v>
      </c>
      <c r="Q11" s="389">
        <f>'Visi duomenys'!Q11</f>
        <v>42675</v>
      </c>
      <c r="R11" s="389">
        <f>'Visi duomenys'!R11</f>
        <v>42705</v>
      </c>
      <c r="S11" s="390" t="str">
        <f>'Visi duomenys'!S11</f>
        <v>2017/</v>
      </c>
      <c r="T11" s="391">
        <f>'Visi duomenys'!T11</f>
        <v>42795</v>
      </c>
      <c r="U11" s="392">
        <f>'Visi duomenys'!U11</f>
        <v>2019</v>
      </c>
    </row>
    <row r="12" spans="1:21" ht="37.5" customHeight="1" x14ac:dyDescent="0.2">
      <c r="A12" s="386" t="str">
        <f>'Visi duomenys'!A12</f>
        <v>1.1.1.2.2</v>
      </c>
      <c r="B12" s="386" t="str">
        <f>'Visi duomenys'!B12</f>
        <v>R089905-280000-1129</v>
      </c>
      <c r="C12" s="387" t="str">
        <f>'Visi duomenys'!C12</f>
        <v>Apleistos teritorijos už Kultūros centro Pagėgių mieste konversija ir pritaikymas rekreaciniams, poilsio ir sveikatinimo poreikiams</v>
      </c>
      <c r="D12" s="386" t="str">
        <f>'Visi duomenys'!D12</f>
        <v>PSA</v>
      </c>
      <c r="E12" s="386" t="str">
        <f>'Visi duomenys'!E12</f>
        <v>VRM</v>
      </c>
      <c r="F12" s="386" t="str">
        <f>'Visi duomenys'!F12</f>
        <v>Pagėgiai</v>
      </c>
      <c r="G12" s="386" t="str">
        <f>'Visi duomenys'!G12</f>
        <v xml:space="preserve">07.1.1-CPVA-R-905 </v>
      </c>
      <c r="H12" s="386" t="str">
        <f>'Visi duomenys'!H12</f>
        <v>R</v>
      </c>
      <c r="I12" s="386" t="str">
        <f>'Visi duomenys'!I12</f>
        <v>ITI</v>
      </c>
      <c r="J12" s="386">
        <f>'Visi duomenys'!J12</f>
        <v>0</v>
      </c>
      <c r="K12" s="388">
        <f>'Visi duomenys'!K12</f>
        <v>406458</v>
      </c>
      <c r="L12" s="388">
        <f>'Visi duomenys'!L12</f>
        <v>30485</v>
      </c>
      <c r="M12" s="388">
        <f>'Visi duomenys'!M12</f>
        <v>30484</v>
      </c>
      <c r="N12" s="388">
        <f>'Visi duomenys'!N12</f>
        <v>0</v>
      </c>
      <c r="O12" s="388">
        <f>'Visi duomenys'!O12</f>
        <v>0</v>
      </c>
      <c r="P12" s="388">
        <f>'Visi duomenys'!P12</f>
        <v>345489</v>
      </c>
      <c r="Q12" s="389">
        <f>'Visi duomenys'!Q12</f>
        <v>42675</v>
      </c>
      <c r="R12" s="389">
        <f>'Visi duomenys'!R12</f>
        <v>42705</v>
      </c>
      <c r="S12" s="390" t="str">
        <f>'Visi duomenys'!S12</f>
        <v>2017/</v>
      </c>
      <c r="T12" s="391">
        <f>'Visi duomenys'!T12</f>
        <v>42795</v>
      </c>
      <c r="U12" s="392">
        <f>'Visi duomenys'!U12</f>
        <v>2019</v>
      </c>
    </row>
    <row r="13" spans="1:21" ht="37.5" customHeight="1" x14ac:dyDescent="0.2">
      <c r="A13" s="379" t="str">
        <f>'Visi duomenys'!A13</f>
        <v>1.1.1.3</v>
      </c>
      <c r="B13" s="379" t="str">
        <f>'Visi duomenys'!B13</f>
        <v/>
      </c>
      <c r="C13" s="380" t="str">
        <f>'Visi duomenys'!C13</f>
        <v>Priemonė: Pereinamojo laikotarpio tikslinių teritorijų vystymas. I</v>
      </c>
      <c r="D13" s="379">
        <f>'Visi duomenys'!D13</f>
        <v>0</v>
      </c>
      <c r="E13" s="379">
        <f>'Visi duomenys'!E13</f>
        <v>0</v>
      </c>
      <c r="F13" s="379">
        <f>'Visi duomenys'!F13</f>
        <v>0</v>
      </c>
      <c r="G13" s="379">
        <f>'Visi duomenys'!G13</f>
        <v>0</v>
      </c>
      <c r="H13" s="379">
        <f>'Visi duomenys'!H13</f>
        <v>0</v>
      </c>
      <c r="I13" s="379">
        <f>'Visi duomenys'!I13</f>
        <v>0</v>
      </c>
      <c r="J13" s="379">
        <f>'Visi duomenys'!J13</f>
        <v>0</v>
      </c>
      <c r="K13" s="381">
        <f>'Visi duomenys'!K13</f>
        <v>0</v>
      </c>
      <c r="L13" s="381">
        <f>'Visi duomenys'!L13</f>
        <v>0</v>
      </c>
      <c r="M13" s="381">
        <f>'Visi duomenys'!M13</f>
        <v>0</v>
      </c>
      <c r="N13" s="381">
        <f>'Visi duomenys'!N13</f>
        <v>0</v>
      </c>
      <c r="O13" s="381">
        <f>'Visi duomenys'!O13</f>
        <v>0</v>
      </c>
      <c r="P13" s="381">
        <f>'Visi duomenys'!P13</f>
        <v>0</v>
      </c>
      <c r="Q13" s="382">
        <f>'Visi duomenys'!Q13</f>
        <v>0</v>
      </c>
      <c r="R13" s="382">
        <f>'Visi duomenys'!R13</f>
        <v>0</v>
      </c>
      <c r="S13" s="383">
        <f>'Visi duomenys'!S13</f>
        <v>0</v>
      </c>
      <c r="T13" s="384">
        <f>'Visi duomenys'!T13</f>
        <v>0</v>
      </c>
      <c r="U13" s="385">
        <f>'Visi duomenys'!U13</f>
        <v>0</v>
      </c>
    </row>
    <row r="14" spans="1:21" ht="37.5" customHeight="1" x14ac:dyDescent="0.2">
      <c r="A14" s="386" t="str">
        <f>'Visi duomenys'!A14</f>
        <v>1.1.1.3.1</v>
      </c>
      <c r="B14" s="386" t="str">
        <f>'Visi duomenys'!B14</f>
        <v>R089902-340000-1131</v>
      </c>
      <c r="C14" s="387" t="str">
        <f>'Visi duomenys'!C14</f>
        <v>Apleistos teritorijos Tauragės miesto buvusiame kariniame  miestelyje viešųjų pastatų sutvarkymas ir pritaikymas  bendruomenės poreikiams</v>
      </c>
      <c r="D14" s="386" t="str">
        <f>'Visi duomenys'!D14</f>
        <v>TRSA</v>
      </c>
      <c r="E14" s="386" t="str">
        <f>'Visi duomenys'!E14</f>
        <v>VRM</v>
      </c>
      <c r="F14" s="386" t="str">
        <f>'Visi duomenys'!F14</f>
        <v>Tauragės miestas</v>
      </c>
      <c r="G14" s="386" t="str">
        <f>'Visi duomenys'!G14</f>
        <v xml:space="preserve">07.1.1-CPVA-V-902 </v>
      </c>
      <c r="H14" s="386" t="str">
        <f>'Visi duomenys'!H14</f>
        <v>V</v>
      </c>
      <c r="I14" s="386" t="str">
        <f>'Visi duomenys'!I14</f>
        <v>ITI</v>
      </c>
      <c r="J14" s="386">
        <f>'Visi duomenys'!J14</f>
        <v>0</v>
      </c>
      <c r="K14" s="388">
        <f>'Visi duomenys'!K14</f>
        <v>1022250</v>
      </c>
      <c r="L14" s="388">
        <f>'Visi duomenys'!L14</f>
        <v>76682</v>
      </c>
      <c r="M14" s="388">
        <f>'Visi duomenys'!M14</f>
        <v>76668</v>
      </c>
      <c r="N14" s="388">
        <f>'Visi duomenys'!N14</f>
        <v>0</v>
      </c>
      <c r="O14" s="388">
        <f>'Visi duomenys'!O14</f>
        <v>0</v>
      </c>
      <c r="P14" s="388">
        <f>'Visi duomenys'!P14</f>
        <v>868900</v>
      </c>
      <c r="Q14" s="389">
        <f>'Visi duomenys'!Q14</f>
        <v>42309</v>
      </c>
      <c r="R14" s="389">
        <f>'Visi duomenys'!R14</f>
        <v>42491</v>
      </c>
      <c r="S14" s="390" t="str">
        <f>'Visi duomenys'!S14</f>
        <v>2016/</v>
      </c>
      <c r="T14" s="391">
        <f>'Visi duomenys'!T14</f>
        <v>42644</v>
      </c>
      <c r="U14" s="392">
        <f>'Visi duomenys'!U14</f>
        <v>2018</v>
      </c>
    </row>
    <row r="15" spans="1:21" ht="37.5" customHeight="1" x14ac:dyDescent="0.2">
      <c r="A15" s="379" t="str">
        <f>'Visi duomenys'!A15</f>
        <v>1.1.1.4</v>
      </c>
      <c r="B15" s="379" t="str">
        <f>'Visi duomenys'!B15</f>
        <v/>
      </c>
      <c r="C15" s="380" t="str">
        <f>'Visi duomenys'!C15</f>
        <v>Priemonė: Pereinamojo laikotarpio tikslinių teritorijų vystymas. II</v>
      </c>
      <c r="D15" s="379">
        <f>'Visi duomenys'!D15</f>
        <v>0</v>
      </c>
      <c r="E15" s="379">
        <f>'Visi duomenys'!E15</f>
        <v>0</v>
      </c>
      <c r="F15" s="379">
        <f>'Visi duomenys'!F15</f>
        <v>0</v>
      </c>
      <c r="G15" s="379">
        <f>'Visi duomenys'!G15</f>
        <v>0</v>
      </c>
      <c r="H15" s="379">
        <f>'Visi duomenys'!H15</f>
        <v>0</v>
      </c>
      <c r="I15" s="379">
        <f>'Visi duomenys'!I15</f>
        <v>0</v>
      </c>
      <c r="J15" s="379">
        <f>'Visi duomenys'!J15</f>
        <v>0</v>
      </c>
      <c r="K15" s="381">
        <f>'Visi duomenys'!K15</f>
        <v>0</v>
      </c>
      <c r="L15" s="381">
        <f>'Visi duomenys'!L15</f>
        <v>0</v>
      </c>
      <c r="M15" s="381">
        <f>'Visi duomenys'!M15</f>
        <v>0</v>
      </c>
      <c r="N15" s="381">
        <f>'Visi duomenys'!N15</f>
        <v>0</v>
      </c>
      <c r="O15" s="381">
        <f>'Visi duomenys'!O15</f>
        <v>0</v>
      </c>
      <c r="P15" s="381">
        <f>'Visi duomenys'!P15</f>
        <v>0</v>
      </c>
      <c r="Q15" s="382">
        <f>'Visi duomenys'!Q15</f>
        <v>0</v>
      </c>
      <c r="R15" s="382">
        <f>'Visi duomenys'!R15</f>
        <v>0</v>
      </c>
      <c r="S15" s="383">
        <f>'Visi duomenys'!S15</f>
        <v>0</v>
      </c>
      <c r="T15" s="384">
        <f>'Visi duomenys'!T15</f>
        <v>0</v>
      </c>
      <c r="U15" s="385">
        <f>'Visi duomenys'!U15</f>
        <v>0</v>
      </c>
    </row>
    <row r="16" spans="1:21" ht="37.5" customHeight="1" x14ac:dyDescent="0.2">
      <c r="A16" s="386" t="str">
        <f>'Visi duomenys'!A16</f>
        <v>1.1.1.4.1</v>
      </c>
      <c r="B16" s="386" t="str">
        <f>'Visi duomenys'!B16</f>
        <v>R089903-300000-1133</v>
      </c>
      <c r="C16" s="387" t="str">
        <f>'Visi duomenys'!C16</f>
        <v>Gyvenamųjų namų kvartalų kompleksinis sutvarkymas Jurbarko mieste</v>
      </c>
      <c r="D16" s="386" t="str">
        <f>'Visi duomenys'!D16</f>
        <v>JRSA</v>
      </c>
      <c r="E16" s="386" t="str">
        <f>'Visi duomenys'!E16</f>
        <v>VRM</v>
      </c>
      <c r="F16" s="386" t="str">
        <f>'Visi duomenys'!F16</f>
        <v>Jurbarkas</v>
      </c>
      <c r="G16" s="386" t="str">
        <f>'Visi duomenys'!G16</f>
        <v xml:space="preserve">07.1.1-CPVA-R-903 </v>
      </c>
      <c r="H16" s="386" t="str">
        <f>'Visi duomenys'!H16</f>
        <v>R</v>
      </c>
      <c r="I16" s="386" t="str">
        <f>'Visi duomenys'!I16</f>
        <v>ITI</v>
      </c>
      <c r="J16" s="386">
        <f>'Visi duomenys'!J16</f>
        <v>0</v>
      </c>
      <c r="K16" s="388">
        <f>'Visi duomenys'!K16</f>
        <v>461773</v>
      </c>
      <c r="L16" s="388">
        <f>'Visi duomenys'!L16</f>
        <v>34633</v>
      </c>
      <c r="M16" s="388">
        <f>'Visi duomenys'!M16</f>
        <v>34633</v>
      </c>
      <c r="N16" s="388">
        <f>'Visi duomenys'!N16</f>
        <v>0</v>
      </c>
      <c r="O16" s="388">
        <f>'Visi duomenys'!O16</f>
        <v>0</v>
      </c>
      <c r="P16" s="388">
        <f>'Visi duomenys'!P16</f>
        <v>392507</v>
      </c>
      <c r="Q16" s="389">
        <f>'Visi duomenys'!Q16</f>
        <v>42491</v>
      </c>
      <c r="R16" s="389">
        <f>'Visi duomenys'!R16</f>
        <v>42644</v>
      </c>
      <c r="S16" s="390" t="str">
        <f>'Visi duomenys'!S16</f>
        <v>2016/</v>
      </c>
      <c r="T16" s="391">
        <f>'Visi duomenys'!T16</f>
        <v>42705</v>
      </c>
      <c r="U16" s="392">
        <f>'Visi duomenys'!U16</f>
        <v>2019</v>
      </c>
    </row>
    <row r="17" spans="1:21" ht="37.5" customHeight="1" x14ac:dyDescent="0.2">
      <c r="A17" s="370" t="str">
        <f>'Visi duomenys'!A17</f>
        <v>1.1.2.</v>
      </c>
      <c r="B17" s="370" t="str">
        <f>'Visi duomenys'!B17</f>
        <v/>
      </c>
      <c r="C17" s="371" t="str">
        <f>'Visi duomenys'!C17</f>
        <v>Uždavinys. Mažinti atskirtį tarp miesto ir kaimo, remti kompleksišką kaimo atnaujinimą ir plėtrą,  gerinti kaimo gyvenamąją aplinką, didinti gyventojų užimtumą ir saugumą.</v>
      </c>
      <c r="D17" s="370">
        <f>'Visi duomenys'!D17</f>
        <v>0</v>
      </c>
      <c r="E17" s="370">
        <f>'Visi duomenys'!E17</f>
        <v>0</v>
      </c>
      <c r="F17" s="370">
        <f>'Visi duomenys'!F17</f>
        <v>0</v>
      </c>
      <c r="G17" s="370">
        <f>'Visi duomenys'!G17</f>
        <v>0</v>
      </c>
      <c r="H17" s="370">
        <f>'Visi duomenys'!H17</f>
        <v>0</v>
      </c>
      <c r="I17" s="370">
        <f>'Visi duomenys'!I17</f>
        <v>0</v>
      </c>
      <c r="J17" s="370">
        <f>'Visi duomenys'!J17</f>
        <v>0</v>
      </c>
      <c r="K17" s="372">
        <f>'Visi duomenys'!K17</f>
        <v>0</v>
      </c>
      <c r="L17" s="372">
        <f>'Visi duomenys'!L17</f>
        <v>0</v>
      </c>
      <c r="M17" s="372">
        <f>'Visi duomenys'!M17</f>
        <v>0</v>
      </c>
      <c r="N17" s="372">
        <f>'Visi duomenys'!N17</f>
        <v>0</v>
      </c>
      <c r="O17" s="372">
        <f>'Visi duomenys'!O17</f>
        <v>0</v>
      </c>
      <c r="P17" s="372">
        <f>'Visi duomenys'!P17</f>
        <v>0</v>
      </c>
      <c r="Q17" s="376">
        <f>'Visi duomenys'!Q17</f>
        <v>0</v>
      </c>
      <c r="R17" s="376">
        <f>'Visi duomenys'!R17</f>
        <v>0</v>
      </c>
      <c r="S17" s="377">
        <f>'Visi duomenys'!S17</f>
        <v>0</v>
      </c>
      <c r="T17" s="378">
        <f>'Visi duomenys'!T17</f>
        <v>0</v>
      </c>
      <c r="U17" s="375">
        <f>'Visi duomenys'!U17</f>
        <v>0</v>
      </c>
    </row>
    <row r="18" spans="1:21" ht="37.5" customHeight="1" x14ac:dyDescent="0.2">
      <c r="A18" s="379" t="str">
        <f>'Visi duomenys'!A18</f>
        <v>1.1.2.1</v>
      </c>
      <c r="B18" s="379" t="str">
        <f>'Visi duomenys'!B18</f>
        <v/>
      </c>
      <c r="C18" s="380" t="str">
        <f>'Visi duomenys'!C18</f>
        <v>Priemonė: Pagrindinės paslaugos ir kaimų atnaujinimas kaimo vietovėse</v>
      </c>
      <c r="D18" s="379" t="str">
        <f>'Visi duomenys'!D18</f>
        <v>JRSA, PSA, ŠRSA, TRSA</v>
      </c>
      <c r="E18" s="379" t="str">
        <f>'Visi duomenys'!E18</f>
        <v>ŽŪM</v>
      </c>
      <c r="F18" s="379" t="str">
        <f>'Visi duomenys'!F18</f>
        <v>Tauragės regionas</v>
      </c>
      <c r="G18" s="379" t="str">
        <f>'Visi duomenys'!G18</f>
        <v>7.2</v>
      </c>
      <c r="H18" s="379" t="str">
        <f>'Visi duomenys'!H18</f>
        <v>R</v>
      </c>
      <c r="I18" s="379">
        <f>'Visi duomenys'!I18</f>
        <v>0</v>
      </c>
      <c r="J18" s="379">
        <f>'Visi duomenys'!J18</f>
        <v>0</v>
      </c>
      <c r="K18" s="381">
        <f>'Visi duomenys'!K18</f>
        <v>0</v>
      </c>
      <c r="L18" s="381">
        <f>'Visi duomenys'!L18</f>
        <v>0</v>
      </c>
      <c r="M18" s="381">
        <f>'Visi duomenys'!M18</f>
        <v>0</v>
      </c>
      <c r="N18" s="381">
        <f>'Visi duomenys'!N18</f>
        <v>0</v>
      </c>
      <c r="O18" s="381">
        <f>'Visi duomenys'!O18</f>
        <v>0</v>
      </c>
      <c r="P18" s="381">
        <f>'Visi duomenys'!P18</f>
        <v>3321362</v>
      </c>
      <c r="Q18" s="382">
        <f>'Visi duomenys'!Q18</f>
        <v>0</v>
      </c>
      <c r="R18" s="382">
        <f>'Visi duomenys'!R18</f>
        <v>0</v>
      </c>
      <c r="S18" s="383" t="str">
        <f>'Visi duomenys'!S18</f>
        <v>2017/</v>
      </c>
      <c r="T18" s="384">
        <f>'Visi duomenys'!T18</f>
        <v>0</v>
      </c>
      <c r="U18" s="385">
        <f>'Visi duomenys'!U18</f>
        <v>0</v>
      </c>
    </row>
    <row r="19" spans="1:21" ht="37.5" customHeight="1" x14ac:dyDescent="0.2">
      <c r="A19" s="370" t="str">
        <f>'Visi duomenys'!A19</f>
        <v>1.2.</v>
      </c>
      <c r="B19" s="370" t="str">
        <f>'Visi duomenys'!B19</f>
        <v/>
      </c>
      <c r="C19" s="371" t="str">
        <f>'Visi duomenys'!C19</f>
        <v>Tikslas. Pagerinti sąlygas investicijų pritraukimui, sudaryti palankią aplinką verslui vystytis, ekonominės veiklos efektyvumui didinti.</v>
      </c>
      <c r="D19" s="370">
        <f>'Visi duomenys'!D19</f>
        <v>0</v>
      </c>
      <c r="E19" s="370">
        <f>'Visi duomenys'!E19</f>
        <v>0</v>
      </c>
      <c r="F19" s="370">
        <f>'Visi duomenys'!F19</f>
        <v>0</v>
      </c>
      <c r="G19" s="370">
        <f>'Visi duomenys'!G19</f>
        <v>0</v>
      </c>
      <c r="H19" s="370">
        <f>'Visi duomenys'!H19</f>
        <v>0</v>
      </c>
      <c r="I19" s="370">
        <f>'Visi duomenys'!I19</f>
        <v>0</v>
      </c>
      <c r="J19" s="370">
        <f>'Visi duomenys'!J19</f>
        <v>0</v>
      </c>
      <c r="K19" s="372">
        <f>'Visi duomenys'!K19</f>
        <v>0</v>
      </c>
      <c r="L19" s="372">
        <f>'Visi duomenys'!L19</f>
        <v>0</v>
      </c>
      <c r="M19" s="372">
        <f>'Visi duomenys'!M19</f>
        <v>0</v>
      </c>
      <c r="N19" s="372">
        <f>'Visi duomenys'!N19</f>
        <v>0</v>
      </c>
      <c r="O19" s="372">
        <f>'Visi duomenys'!O19</f>
        <v>0</v>
      </c>
      <c r="P19" s="372">
        <f>'Visi duomenys'!P19</f>
        <v>0</v>
      </c>
      <c r="Q19" s="376">
        <f>'Visi duomenys'!Q19</f>
        <v>0</v>
      </c>
      <c r="R19" s="376">
        <f>'Visi duomenys'!R19</f>
        <v>0</v>
      </c>
      <c r="S19" s="377">
        <f>'Visi duomenys'!S19</f>
        <v>0</v>
      </c>
      <c r="T19" s="378">
        <f>'Visi duomenys'!T19</f>
        <v>0</v>
      </c>
      <c r="U19" s="375">
        <f>'Visi duomenys'!U19</f>
        <v>0</v>
      </c>
    </row>
    <row r="20" spans="1:21" ht="37.5" customHeight="1" x14ac:dyDescent="0.2">
      <c r="A20" s="370" t="str">
        <f>'Visi duomenys'!A20</f>
        <v>1.2.1.</v>
      </c>
      <c r="B20" s="370" t="str">
        <f>'Visi duomenys'!B20</f>
        <v/>
      </c>
      <c r="C20" s="371" t="str">
        <f>'Visi duomenys'!C20</f>
        <v>Uždavinys. Tobulinti susisiekimo sistemas regione, vystyti ekologiškai darnią transporto infrastruktūrą, padidinti darbo jėgos judumą, gerinti eismo saugumą.</v>
      </c>
      <c r="D20" s="370">
        <f>'Visi duomenys'!D20</f>
        <v>0</v>
      </c>
      <c r="E20" s="370">
        <f>'Visi duomenys'!E20</f>
        <v>0</v>
      </c>
      <c r="F20" s="370">
        <f>'Visi duomenys'!F20</f>
        <v>0</v>
      </c>
      <c r="G20" s="370">
        <f>'Visi duomenys'!G20</f>
        <v>0</v>
      </c>
      <c r="H20" s="370">
        <f>'Visi duomenys'!H20</f>
        <v>0</v>
      </c>
      <c r="I20" s="370">
        <f>'Visi duomenys'!I20</f>
        <v>0</v>
      </c>
      <c r="J20" s="370">
        <f>'Visi duomenys'!J20</f>
        <v>0</v>
      </c>
      <c r="K20" s="372">
        <f>'Visi duomenys'!K20</f>
        <v>0</v>
      </c>
      <c r="L20" s="372">
        <f>'Visi duomenys'!L20</f>
        <v>0</v>
      </c>
      <c r="M20" s="372">
        <f>'Visi duomenys'!M20</f>
        <v>0</v>
      </c>
      <c r="N20" s="372">
        <f>'Visi duomenys'!N20</f>
        <v>0</v>
      </c>
      <c r="O20" s="372">
        <f>'Visi duomenys'!O20</f>
        <v>0</v>
      </c>
      <c r="P20" s="372">
        <f>'Visi duomenys'!P20</f>
        <v>0</v>
      </c>
      <c r="Q20" s="376">
        <f>'Visi duomenys'!Q20</f>
        <v>0</v>
      </c>
      <c r="R20" s="376">
        <f>'Visi duomenys'!R20</f>
        <v>0</v>
      </c>
      <c r="S20" s="377">
        <f>'Visi duomenys'!S20</f>
        <v>0</v>
      </c>
      <c r="T20" s="378">
        <f>'Visi duomenys'!T20</f>
        <v>0</v>
      </c>
      <c r="U20" s="375">
        <f>'Visi duomenys'!U20</f>
        <v>0</v>
      </c>
    </row>
    <row r="21" spans="1:21" s="393" customFormat="1" ht="37.5" customHeight="1" x14ac:dyDescent="0.2">
      <c r="A21" s="379" t="str">
        <f>'Visi duomenys'!A21</f>
        <v>1.2.1.1</v>
      </c>
      <c r="B21" s="379" t="str">
        <f>'Visi duomenys'!B21</f>
        <v/>
      </c>
      <c r="C21" s="380" t="str">
        <f>'Visi duomenys'!C21</f>
        <v>Priemonė: Vietinių kelių techninių parametrų ir eismo saugos gerinimas</v>
      </c>
      <c r="D21" s="379">
        <f>'Visi duomenys'!D21</f>
        <v>0</v>
      </c>
      <c r="E21" s="379">
        <f>'Visi duomenys'!E21</f>
        <v>0</v>
      </c>
      <c r="F21" s="379">
        <f>'Visi duomenys'!F21</f>
        <v>0</v>
      </c>
      <c r="G21" s="379">
        <f>'Visi duomenys'!G21</f>
        <v>0</v>
      </c>
      <c r="H21" s="379">
        <f>'Visi duomenys'!H21</f>
        <v>0</v>
      </c>
      <c r="I21" s="379">
        <f>'Visi duomenys'!I21</f>
        <v>0</v>
      </c>
      <c r="J21" s="379">
        <f>'Visi duomenys'!J21</f>
        <v>0</v>
      </c>
      <c r="K21" s="381">
        <f>'Visi duomenys'!K21</f>
        <v>0</v>
      </c>
      <c r="L21" s="381">
        <f>'Visi duomenys'!L21</f>
        <v>0</v>
      </c>
      <c r="M21" s="381">
        <f>'Visi duomenys'!M21</f>
        <v>0</v>
      </c>
      <c r="N21" s="381">
        <f>'Visi duomenys'!N21</f>
        <v>0</v>
      </c>
      <c r="O21" s="381">
        <f>'Visi duomenys'!O21</f>
        <v>0</v>
      </c>
      <c r="P21" s="381">
        <f>'Visi duomenys'!P21</f>
        <v>0</v>
      </c>
      <c r="Q21" s="382">
        <f>'Visi duomenys'!Q21</f>
        <v>0</v>
      </c>
      <c r="R21" s="382">
        <f>'Visi duomenys'!R21</f>
        <v>0</v>
      </c>
      <c r="S21" s="383">
        <f>'Visi duomenys'!S21</f>
        <v>0</v>
      </c>
      <c r="T21" s="384">
        <f>'Visi duomenys'!T21</f>
        <v>0</v>
      </c>
      <c r="U21" s="385">
        <f>'Visi duomenys'!U21</f>
        <v>0</v>
      </c>
    </row>
    <row r="22" spans="1:21" ht="37.5" customHeight="1" x14ac:dyDescent="0.2">
      <c r="A22" s="386" t="str">
        <f>'Visi duomenys'!A22</f>
        <v>1.2.1.1.1</v>
      </c>
      <c r="B22" s="386" t="str">
        <f>'Visi duomenys'!B22</f>
        <v>R085511-190000-1139</v>
      </c>
      <c r="C22" s="387" t="str">
        <f>'Visi duomenys'!C22</f>
        <v>Eismo saugumo priemonių diegimas Šilalės mieste ir rajono gyvenvietėse</v>
      </c>
      <c r="D22" s="386" t="str">
        <f>'Visi duomenys'!D22</f>
        <v>ŠRSA</v>
      </c>
      <c r="E22" s="386" t="str">
        <f>'Visi duomenys'!E22</f>
        <v>SM</v>
      </c>
      <c r="F22" s="386" t="str">
        <f>'Visi duomenys'!F22</f>
        <v>Šilalės r.</v>
      </c>
      <c r="G22" s="386" t="str">
        <f>'Visi duomenys'!G22</f>
        <v>06.2.1-TID-R-511</v>
      </c>
      <c r="H22" s="386" t="str">
        <f>'Visi duomenys'!H22</f>
        <v>R</v>
      </c>
      <c r="I22" s="386">
        <f>'Visi duomenys'!I22</f>
        <v>0</v>
      </c>
      <c r="J22" s="386">
        <f>'Visi duomenys'!J22</f>
        <v>0</v>
      </c>
      <c r="K22" s="388">
        <f>'Visi duomenys'!K22</f>
        <v>822057.65</v>
      </c>
      <c r="L22" s="388">
        <f>'Visi duomenys'!L22</f>
        <v>123308.65</v>
      </c>
      <c r="M22" s="388">
        <f>'Visi duomenys'!M22</f>
        <v>0</v>
      </c>
      <c r="N22" s="388">
        <f>'Visi duomenys'!N22</f>
        <v>0</v>
      </c>
      <c r="O22" s="388">
        <f>'Visi duomenys'!O22</f>
        <v>0</v>
      </c>
      <c r="P22" s="388">
        <f>'Visi duomenys'!P22</f>
        <v>698749</v>
      </c>
      <c r="Q22" s="389">
        <f>'Visi duomenys'!Q22</f>
        <v>42675</v>
      </c>
      <c r="R22" s="389">
        <f>'Visi duomenys'!R22</f>
        <v>42826</v>
      </c>
      <c r="S22" s="390" t="str">
        <f>'Visi duomenys'!S22</f>
        <v>2017/</v>
      </c>
      <c r="T22" s="391">
        <f>'Visi duomenys'!T22</f>
        <v>42917</v>
      </c>
      <c r="U22" s="392">
        <f>'Visi duomenys'!U22</f>
        <v>2019</v>
      </c>
    </row>
    <row r="23" spans="1:21" ht="37.5" customHeight="1" x14ac:dyDescent="0.2">
      <c r="A23" s="386" t="str">
        <f>'Visi duomenys'!A23</f>
        <v>1.2.1.1.2</v>
      </c>
      <c r="B23" s="386" t="str">
        <f>'Visi duomenys'!B23</f>
        <v>R085511-120000-1140</v>
      </c>
      <c r="C23" s="387" t="str">
        <f>'Visi duomenys'!C23</f>
        <v>Jaunimo ir Rambyno gatvių Pagėgiuose infrastruktūros sutvarkymas</v>
      </c>
      <c r="D23" s="386" t="str">
        <f>'Visi duomenys'!D23</f>
        <v>PSA</v>
      </c>
      <c r="E23" s="386" t="str">
        <f>'Visi duomenys'!E23</f>
        <v>SM</v>
      </c>
      <c r="F23" s="386" t="str">
        <f>'Visi duomenys'!F23</f>
        <v>Pagėgių miestas</v>
      </c>
      <c r="G23" s="386" t="str">
        <f>'Visi duomenys'!G23</f>
        <v>06.2.1-TID-R-511</v>
      </c>
      <c r="H23" s="386" t="str">
        <f>'Visi duomenys'!H23</f>
        <v>R</v>
      </c>
      <c r="I23" s="386" t="str">
        <f>'Visi duomenys'!I23</f>
        <v>ITI</v>
      </c>
      <c r="J23" s="386">
        <f>'Visi duomenys'!J23</f>
        <v>0</v>
      </c>
      <c r="K23" s="388">
        <f>'Visi duomenys'!K23</f>
        <v>336192.2</v>
      </c>
      <c r="L23" s="388">
        <f>'Visi duomenys'!L23</f>
        <v>43873.7</v>
      </c>
      <c r="M23" s="388">
        <f>'Visi duomenys'!M23</f>
        <v>0</v>
      </c>
      <c r="N23" s="388">
        <f>'Visi duomenys'!N23</f>
        <v>0</v>
      </c>
      <c r="O23" s="388">
        <f>'Visi duomenys'!O23</f>
        <v>23701.5</v>
      </c>
      <c r="P23" s="388">
        <f>'Visi duomenys'!P23</f>
        <v>268617</v>
      </c>
      <c r="Q23" s="389">
        <f>'Visi duomenys'!Q23</f>
        <v>42675</v>
      </c>
      <c r="R23" s="389">
        <f>'Visi duomenys'!R23</f>
        <v>42736</v>
      </c>
      <c r="S23" s="390" t="str">
        <f>'Visi duomenys'!S23</f>
        <v>2017/</v>
      </c>
      <c r="T23" s="391">
        <f>'Visi duomenys'!T23</f>
        <v>42826</v>
      </c>
      <c r="U23" s="392">
        <f>'Visi duomenys'!U23</f>
        <v>2018</v>
      </c>
    </row>
    <row r="24" spans="1:21" ht="37.5" customHeight="1" x14ac:dyDescent="0.2">
      <c r="A24" s="386" t="str">
        <f>'Visi duomenys'!A24</f>
        <v>1.2.1.1.3</v>
      </c>
      <c r="B24" s="386" t="str">
        <f>'Visi duomenys'!B24</f>
        <v>R085511-120000-1141</v>
      </c>
      <c r="C24" s="387" t="str">
        <f>'Visi duomenys'!C24</f>
        <v>A. Giedraičio-Giedriaus gatvės rekonstravimas Jurbarko mieste</v>
      </c>
      <c r="D24" s="386" t="str">
        <f>'Visi duomenys'!D24</f>
        <v>JRSA</v>
      </c>
      <c r="E24" s="386" t="str">
        <f>'Visi duomenys'!E24</f>
        <v>SM</v>
      </c>
      <c r="F24" s="386" t="str">
        <f>'Visi duomenys'!F24</f>
        <v>Jurbarko miestas</v>
      </c>
      <c r="G24" s="386" t="str">
        <f>'Visi duomenys'!G24</f>
        <v>06.2.1-TID-R-511</v>
      </c>
      <c r="H24" s="386" t="str">
        <f>'Visi duomenys'!H24</f>
        <v>R</v>
      </c>
      <c r="I24" s="386" t="str">
        <f>'Visi duomenys'!I24</f>
        <v>ITI</v>
      </c>
      <c r="J24" s="386">
        <f>'Visi duomenys'!J24</f>
        <v>0</v>
      </c>
      <c r="K24" s="388">
        <f>'Visi duomenys'!K24</f>
        <v>794019</v>
      </c>
      <c r="L24" s="388">
        <f>'Visi duomenys'!L24</f>
        <v>59552</v>
      </c>
      <c r="M24" s="388">
        <f>'Visi duomenys'!M24</f>
        <v>0</v>
      </c>
      <c r="N24" s="388">
        <f>'Visi duomenys'!N24</f>
        <v>0</v>
      </c>
      <c r="O24" s="388">
        <f>'Visi duomenys'!O24</f>
        <v>59551</v>
      </c>
      <c r="P24" s="388">
        <f>'Visi duomenys'!P24</f>
        <v>674916</v>
      </c>
      <c r="Q24" s="389">
        <f>'Visi duomenys'!Q24</f>
        <v>42675</v>
      </c>
      <c r="R24" s="389">
        <f>'Visi duomenys'!R24</f>
        <v>42917</v>
      </c>
      <c r="S24" s="390" t="str">
        <f>'Visi duomenys'!S24</f>
        <v>2017/</v>
      </c>
      <c r="T24" s="391">
        <f>'Visi duomenys'!T24</f>
        <v>42979</v>
      </c>
      <c r="U24" s="392">
        <f>'Visi duomenys'!U24</f>
        <v>2019</v>
      </c>
    </row>
    <row r="25" spans="1:21" ht="37.5" customHeight="1" x14ac:dyDescent="0.2">
      <c r="A25" s="386" t="str">
        <f>'Visi duomenys'!A25</f>
        <v>1.2.1.1.4</v>
      </c>
      <c r="B25" s="386" t="str">
        <f>'Visi duomenys'!B25</f>
        <v>R085511-190000-1142</v>
      </c>
      <c r="C25" s="387" t="str">
        <f>'Visi duomenys'!C25</f>
        <v>Eismo saugos priemonių diegimas Jurbarko miesto Lauko gatvėje</v>
      </c>
      <c r="D25" s="386" t="str">
        <f>'Visi duomenys'!D25</f>
        <v>JRSA</v>
      </c>
      <c r="E25" s="386" t="str">
        <f>'Visi duomenys'!E25</f>
        <v>SM</v>
      </c>
      <c r="F25" s="386" t="str">
        <f>'Visi duomenys'!F25</f>
        <v>Jurbarko miestas</v>
      </c>
      <c r="G25" s="386" t="str">
        <f>'Visi duomenys'!G25</f>
        <v>06.2.1-TID-R-511</v>
      </c>
      <c r="H25" s="386" t="str">
        <f>'Visi duomenys'!H25</f>
        <v>R</v>
      </c>
      <c r="I25" s="386" t="str">
        <f>'Visi duomenys'!I25</f>
        <v>ITI</v>
      </c>
      <c r="J25" s="386">
        <f>'Visi duomenys'!J25</f>
        <v>0</v>
      </c>
      <c r="K25" s="388">
        <f>'Visi duomenys'!K25</f>
        <v>194118</v>
      </c>
      <c r="L25" s="388">
        <f>'Visi duomenys'!L25</f>
        <v>64860</v>
      </c>
      <c r="M25" s="388">
        <f>'Visi duomenys'!M25</f>
        <v>0</v>
      </c>
      <c r="N25" s="388">
        <f>'Visi duomenys'!N25</f>
        <v>0</v>
      </c>
      <c r="O25" s="388">
        <f>'Visi duomenys'!O25</f>
        <v>14558</v>
      </c>
      <c r="P25" s="388">
        <f>'Visi duomenys'!P25</f>
        <v>114700</v>
      </c>
      <c r="Q25" s="389">
        <f>'Visi duomenys'!Q25</f>
        <v>42675</v>
      </c>
      <c r="R25" s="389">
        <f>'Visi duomenys'!R25</f>
        <v>43374</v>
      </c>
      <c r="S25" s="390" t="str">
        <f>'Visi duomenys'!S25</f>
        <v>2018/</v>
      </c>
      <c r="T25" s="391">
        <f>'Visi duomenys'!T25</f>
        <v>43435</v>
      </c>
      <c r="U25" s="392">
        <f>'Visi duomenys'!U25</f>
        <v>2020</v>
      </c>
    </row>
    <row r="26" spans="1:21" ht="37.5" customHeight="1" x14ac:dyDescent="0.2">
      <c r="A26" s="386" t="str">
        <f>'Visi duomenys'!A26</f>
        <v>1.2.1.1.5</v>
      </c>
      <c r="B26" s="386" t="str">
        <f>'Visi duomenys'!B26</f>
        <v>R085511-120000-1143</v>
      </c>
      <c r="C26" s="387" t="str">
        <f>'Visi duomenys'!C26</f>
        <v>Tauragės miesto gatvių rekonstrukcija (Žemaitės, Smėlynų g. ir Smėlynų skg.)</v>
      </c>
      <c r="D26" s="386" t="str">
        <f>'Visi duomenys'!D26</f>
        <v>TRSA</v>
      </c>
      <c r="E26" s="386" t="str">
        <f>'Visi duomenys'!E26</f>
        <v>SM</v>
      </c>
      <c r="F26" s="386" t="str">
        <f>'Visi duomenys'!F26</f>
        <v>Tauragės miestas</v>
      </c>
      <c r="G26" s="386" t="str">
        <f>'Visi duomenys'!G26</f>
        <v>06.2.1-TID-R-511</v>
      </c>
      <c r="H26" s="386" t="str">
        <f>'Visi duomenys'!H26</f>
        <v>R</v>
      </c>
      <c r="I26" s="386" t="str">
        <f>'Visi duomenys'!I26</f>
        <v>ITI</v>
      </c>
      <c r="J26" s="386">
        <f>'Visi duomenys'!J26</f>
        <v>0</v>
      </c>
      <c r="K26" s="388">
        <f>'Visi duomenys'!K26</f>
        <v>1866751.15</v>
      </c>
      <c r="L26" s="388">
        <f>'Visi duomenys'!L26</f>
        <v>678877.04</v>
      </c>
      <c r="M26" s="388">
        <f>'Visi duomenys'!M26</f>
        <v>0</v>
      </c>
      <c r="N26" s="388">
        <f>'Visi duomenys'!N26</f>
        <v>0</v>
      </c>
      <c r="O26" s="388">
        <f>'Visi duomenys'!O26</f>
        <v>96314.11</v>
      </c>
      <c r="P26" s="388">
        <f>'Visi duomenys'!P26</f>
        <v>1091560</v>
      </c>
      <c r="Q26" s="389">
        <f>'Visi duomenys'!Q26</f>
        <v>42675</v>
      </c>
      <c r="R26" s="389">
        <f>'Visi duomenys'!R26</f>
        <v>42795</v>
      </c>
      <c r="S26" s="390" t="str">
        <f>'Visi duomenys'!S26</f>
        <v>2017/</v>
      </c>
      <c r="T26" s="391">
        <f>'Visi duomenys'!T26</f>
        <v>42887</v>
      </c>
      <c r="U26" s="392">
        <f>'Visi duomenys'!U26</f>
        <v>2020</v>
      </c>
    </row>
    <row r="27" spans="1:21" ht="37.5" customHeight="1" x14ac:dyDescent="0.2">
      <c r="A27" s="379" t="str">
        <f>'Visi duomenys'!A27</f>
        <v>1.2.1.2</v>
      </c>
      <c r="B27" s="379" t="str">
        <f>'Visi duomenys'!B27</f>
        <v/>
      </c>
      <c r="C27" s="380" t="str">
        <f>'Visi duomenys'!C27</f>
        <v>Priemonė: Darnaus judumo priemonių diegimas</v>
      </c>
      <c r="D27" s="379">
        <f>'Visi duomenys'!D27</f>
        <v>0</v>
      </c>
      <c r="E27" s="379">
        <f>'Visi duomenys'!E27</f>
        <v>0</v>
      </c>
      <c r="F27" s="379">
        <f>'Visi duomenys'!F27</f>
        <v>0</v>
      </c>
      <c r="G27" s="379">
        <f>'Visi duomenys'!G27</f>
        <v>0</v>
      </c>
      <c r="H27" s="379">
        <f>'Visi duomenys'!H27</f>
        <v>0</v>
      </c>
      <c r="I27" s="379">
        <f>'Visi duomenys'!I27</f>
        <v>0</v>
      </c>
      <c r="J27" s="379">
        <f>'Visi duomenys'!J27</f>
        <v>0</v>
      </c>
      <c r="K27" s="381">
        <f>'Visi duomenys'!K27</f>
        <v>0</v>
      </c>
      <c r="L27" s="381">
        <f>'Visi duomenys'!L27</f>
        <v>0</v>
      </c>
      <c r="M27" s="381">
        <f>'Visi duomenys'!M27</f>
        <v>0</v>
      </c>
      <c r="N27" s="381">
        <f>'Visi duomenys'!N27</f>
        <v>0</v>
      </c>
      <c r="O27" s="381">
        <f>'Visi duomenys'!O27</f>
        <v>0</v>
      </c>
      <c r="P27" s="381">
        <f>'Visi duomenys'!P27</f>
        <v>0</v>
      </c>
      <c r="Q27" s="382">
        <f>'Visi duomenys'!Q27</f>
        <v>0</v>
      </c>
      <c r="R27" s="382">
        <f>'Visi duomenys'!R27</f>
        <v>0</v>
      </c>
      <c r="S27" s="383">
        <f>'Visi duomenys'!S27</f>
        <v>0</v>
      </c>
      <c r="T27" s="384">
        <f>'Visi duomenys'!T27</f>
        <v>0</v>
      </c>
      <c r="U27" s="385">
        <f>'Visi duomenys'!U27</f>
        <v>0</v>
      </c>
    </row>
    <row r="28" spans="1:21" ht="37.5" customHeight="1" x14ac:dyDescent="0.2">
      <c r="A28" s="386" t="str">
        <f>'Visi duomenys'!A28</f>
        <v>1.2.1.2.1</v>
      </c>
      <c r="B28" s="386" t="str">
        <f>'Visi duomenys'!B28</f>
        <v>R085514-190000-1145</v>
      </c>
      <c r="C28" s="387" t="str">
        <f>'Visi duomenys'!C28</f>
        <v>Darnaus judumo priemonių diegimas Tauragės mieste</v>
      </c>
      <c r="D28" s="386" t="str">
        <f>'Visi duomenys'!D28</f>
        <v>TRSA</v>
      </c>
      <c r="E28" s="386" t="str">
        <f>'Visi duomenys'!E28</f>
        <v>SM</v>
      </c>
      <c r="F28" s="386" t="str">
        <f>'Visi duomenys'!F28</f>
        <v>Tauragės miestas</v>
      </c>
      <c r="G28" s="386" t="str">
        <f>'Visi duomenys'!G28</f>
        <v>04.5.1-TID-R-514</v>
      </c>
      <c r="H28" s="386" t="str">
        <f>'Visi duomenys'!H28</f>
        <v>R</v>
      </c>
      <c r="I28" s="386" t="str">
        <f>'Visi duomenys'!I28</f>
        <v>ITI</v>
      </c>
      <c r="J28" s="386">
        <f>'Visi duomenys'!J28</f>
        <v>0</v>
      </c>
      <c r="K28" s="388">
        <f>'Visi duomenys'!K28</f>
        <v>772237</v>
      </c>
      <c r="L28" s="388">
        <f>'Visi duomenys'!L28</f>
        <v>115836</v>
      </c>
      <c r="M28" s="388">
        <f>'Visi duomenys'!M28</f>
        <v>0</v>
      </c>
      <c r="N28" s="388">
        <f>'Visi duomenys'!N28</f>
        <v>0</v>
      </c>
      <c r="O28" s="388">
        <f>'Visi duomenys'!O28</f>
        <v>0</v>
      </c>
      <c r="P28" s="388">
        <f>'Visi duomenys'!P28</f>
        <v>656401</v>
      </c>
      <c r="Q28" s="389">
        <f>'Visi duomenys'!Q28</f>
        <v>43344</v>
      </c>
      <c r="R28" s="389">
        <f>'Visi duomenys'!R28</f>
        <v>43374</v>
      </c>
      <c r="S28" s="390" t="str">
        <f>'Visi duomenys'!S28</f>
        <v>2018/</v>
      </c>
      <c r="T28" s="391">
        <f>'Visi duomenys'!T28</f>
        <v>43465</v>
      </c>
      <c r="U28" s="392">
        <f>'Visi duomenys'!U28</f>
        <v>2021</v>
      </c>
    </row>
    <row r="29" spans="1:21" ht="37.5" customHeight="1" x14ac:dyDescent="0.2">
      <c r="A29" s="386" t="str">
        <f>'Visi duomenys'!A29</f>
        <v>1.2.1.2.2</v>
      </c>
      <c r="B29" s="386" t="str">
        <f>'Visi duomenys'!B29</f>
        <v>R085513-500000-1146</v>
      </c>
      <c r="C29" s="387" t="str">
        <f>'Visi duomenys'!C29</f>
        <v xml:space="preserve">Tauragės miesto darnaus judumo plano parengimas </v>
      </c>
      <c r="D29" s="386" t="str">
        <f>'Visi duomenys'!D29</f>
        <v>TRSA</v>
      </c>
      <c r="E29" s="386" t="str">
        <f>'Visi duomenys'!E29</f>
        <v>SM</v>
      </c>
      <c r="F29" s="386" t="str">
        <f>'Visi duomenys'!F29</f>
        <v>Tauragės miestas</v>
      </c>
      <c r="G29" s="386" t="str">
        <f>'Visi duomenys'!G29</f>
        <v>04.5.1-TID-V-513</v>
      </c>
      <c r="H29" s="386" t="str">
        <f>'Visi duomenys'!H29</f>
        <v>V</v>
      </c>
      <c r="I29" s="386" t="str">
        <f>'Visi duomenys'!I29</f>
        <v>ITI</v>
      </c>
      <c r="J29" s="386">
        <f>'Visi duomenys'!J29</f>
        <v>0</v>
      </c>
      <c r="K29" s="388">
        <f>'Visi duomenys'!K29</f>
        <v>11900</v>
      </c>
      <c r="L29" s="388">
        <f>'Visi duomenys'!L29</f>
        <v>1785</v>
      </c>
      <c r="M29" s="388">
        <f>'Visi duomenys'!M29</f>
        <v>0</v>
      </c>
      <c r="N29" s="388">
        <f>'Visi duomenys'!N29</f>
        <v>0</v>
      </c>
      <c r="O29" s="388">
        <f>'Visi duomenys'!O29</f>
        <v>0</v>
      </c>
      <c r="P29" s="388">
        <f>'Visi duomenys'!P29</f>
        <v>10115</v>
      </c>
      <c r="Q29" s="389">
        <f>'Visi duomenys'!Q29</f>
        <v>42644</v>
      </c>
      <c r="R29" s="389">
        <f>'Visi duomenys'!R29</f>
        <v>42705</v>
      </c>
      <c r="S29" s="390" t="str">
        <f>'Visi duomenys'!S29</f>
        <v>2016/</v>
      </c>
      <c r="T29" s="391">
        <f>'Visi duomenys'!T29</f>
        <v>42705</v>
      </c>
      <c r="U29" s="392">
        <f>'Visi duomenys'!U29</f>
        <v>2017</v>
      </c>
    </row>
    <row r="30" spans="1:21" s="393" customFormat="1" ht="37.5" customHeight="1" x14ac:dyDescent="0.2">
      <c r="A30" s="379" t="str">
        <f>'Visi duomenys'!A30</f>
        <v>1.2.1.3</v>
      </c>
      <c r="B30" s="379" t="str">
        <f>'Visi duomenys'!B30</f>
        <v/>
      </c>
      <c r="C30" s="380" t="str">
        <f>'Visi duomenys'!C30</f>
        <v>Priemonė: Pėsčiųjų ir dviračių takų rekonstrukcija ir plėtra</v>
      </c>
      <c r="D30" s="379">
        <f>'Visi duomenys'!D30</f>
        <v>0</v>
      </c>
      <c r="E30" s="379">
        <f>'Visi duomenys'!E30</f>
        <v>0</v>
      </c>
      <c r="F30" s="379">
        <f>'Visi duomenys'!F30</f>
        <v>0</v>
      </c>
      <c r="G30" s="379">
        <f>'Visi duomenys'!G30</f>
        <v>0</v>
      </c>
      <c r="H30" s="379">
        <f>'Visi duomenys'!H30</f>
        <v>0</v>
      </c>
      <c r="I30" s="379">
        <f>'Visi duomenys'!I30</f>
        <v>0</v>
      </c>
      <c r="J30" s="379">
        <f>'Visi duomenys'!J30</f>
        <v>0</v>
      </c>
      <c r="K30" s="381">
        <f>'Visi duomenys'!K30</f>
        <v>0</v>
      </c>
      <c r="L30" s="381">
        <f>'Visi duomenys'!L30</f>
        <v>0</v>
      </c>
      <c r="M30" s="381">
        <f>'Visi duomenys'!M30</f>
        <v>0</v>
      </c>
      <c r="N30" s="381">
        <f>'Visi duomenys'!N30</f>
        <v>0</v>
      </c>
      <c r="O30" s="381">
        <f>'Visi duomenys'!O30</f>
        <v>0</v>
      </c>
      <c r="P30" s="381">
        <f>'Visi duomenys'!P30</f>
        <v>0</v>
      </c>
      <c r="Q30" s="382">
        <f>'Visi duomenys'!Q30</f>
        <v>0</v>
      </c>
      <c r="R30" s="382">
        <f>'Visi duomenys'!R30</f>
        <v>0</v>
      </c>
      <c r="S30" s="383">
        <f>'Visi duomenys'!S30</f>
        <v>0</v>
      </c>
      <c r="T30" s="384">
        <f>'Visi duomenys'!T30</f>
        <v>0</v>
      </c>
      <c r="U30" s="385">
        <f>'Visi duomenys'!U30</f>
        <v>0</v>
      </c>
    </row>
    <row r="31" spans="1:21" ht="37.5" customHeight="1" x14ac:dyDescent="0.2">
      <c r="A31" s="386" t="str">
        <f>'Visi duomenys'!A31</f>
        <v>1.2.1.3.1</v>
      </c>
      <c r="B31" s="386" t="str">
        <f>'Visi duomenys'!B31</f>
        <v>R085516-190000-1148</v>
      </c>
      <c r="C31" s="387" t="str">
        <f>'Visi duomenys'!C31</f>
        <v>Pėsčiųjų tako Vytauto Didžiojo gatvėje  Šilalės m. rekonstrukcija</v>
      </c>
      <c r="D31" s="386" t="str">
        <f>'Visi duomenys'!D31</f>
        <v>ŠRSA</v>
      </c>
      <c r="E31" s="386" t="str">
        <f>'Visi duomenys'!E31</f>
        <v>SM</v>
      </c>
      <c r="F31" s="386" t="str">
        <f>'Visi duomenys'!F31</f>
        <v>Šilalė</v>
      </c>
      <c r="G31" s="386" t="str">
        <f>'Visi duomenys'!G31</f>
        <v xml:space="preserve">04.5.1-TID-R-516 </v>
      </c>
      <c r="H31" s="386" t="str">
        <f>'Visi duomenys'!H31</f>
        <v>R</v>
      </c>
      <c r="I31" s="386">
        <f>'Visi duomenys'!I31</f>
        <v>0</v>
      </c>
      <c r="J31" s="386">
        <f>'Visi duomenys'!J31</f>
        <v>0</v>
      </c>
      <c r="K31" s="388">
        <f>'Visi duomenys'!K31</f>
        <v>83796.47</v>
      </c>
      <c r="L31" s="388">
        <f>'Visi duomenys'!L31</f>
        <v>12569.47</v>
      </c>
      <c r="M31" s="388">
        <f>'Visi duomenys'!M31</f>
        <v>0</v>
      </c>
      <c r="N31" s="388">
        <f>'Visi duomenys'!N31</f>
        <v>0</v>
      </c>
      <c r="O31" s="388">
        <f>'Visi duomenys'!O31</f>
        <v>0</v>
      </c>
      <c r="P31" s="388">
        <f>'Visi duomenys'!P31</f>
        <v>71227</v>
      </c>
      <c r="Q31" s="389">
        <f>'Visi duomenys'!Q31</f>
        <v>42795</v>
      </c>
      <c r="R31" s="389">
        <f>'Visi duomenys'!R31</f>
        <v>42948</v>
      </c>
      <c r="S31" s="390" t="str">
        <f>'Visi duomenys'!S31</f>
        <v>2017/</v>
      </c>
      <c r="T31" s="391">
        <f>'Visi duomenys'!T31</f>
        <v>43040</v>
      </c>
      <c r="U31" s="392">
        <f>'Visi duomenys'!U31</f>
        <v>2018</v>
      </c>
    </row>
    <row r="32" spans="1:21" ht="37.5" customHeight="1" x14ac:dyDescent="0.2">
      <c r="A32" s="386" t="str">
        <f>'Visi duomenys'!A32</f>
        <v>1.2.1.3.2</v>
      </c>
      <c r="B32" s="386" t="str">
        <f>'Visi duomenys'!B32</f>
        <v>R085516-190000-1149</v>
      </c>
      <c r="C32" s="387" t="str">
        <f>'Visi duomenys'!C32</f>
        <v>Pėsčiųjų ir dviračių takų įrengimas prie Jankaus gatvės Pagėgiuose</v>
      </c>
      <c r="D32" s="386" t="str">
        <f>'Visi duomenys'!D32</f>
        <v>PSA</v>
      </c>
      <c r="E32" s="386" t="str">
        <f>'Visi duomenys'!E32</f>
        <v>SM</v>
      </c>
      <c r="F32" s="386" t="str">
        <f>'Visi duomenys'!F32</f>
        <v>Pagėgių miestas</v>
      </c>
      <c r="G32" s="386" t="str">
        <f>'Visi duomenys'!G32</f>
        <v xml:space="preserve">04.5.1-TID-R-516 </v>
      </c>
      <c r="H32" s="386" t="str">
        <f>'Visi duomenys'!H32</f>
        <v>R</v>
      </c>
      <c r="I32" s="386" t="str">
        <f>'Visi duomenys'!I32</f>
        <v>ITI</v>
      </c>
      <c r="J32" s="386">
        <f>'Visi duomenys'!J32</f>
        <v>0</v>
      </c>
      <c r="K32" s="388">
        <f>'Visi duomenys'!K32</f>
        <v>34280.82</v>
      </c>
      <c r="L32" s="388">
        <f>'Visi duomenys'!L32</f>
        <v>6898.82</v>
      </c>
      <c r="M32" s="388">
        <f>'Visi duomenys'!M32</f>
        <v>0</v>
      </c>
      <c r="N32" s="388">
        <f>'Visi duomenys'!N32</f>
        <v>0</v>
      </c>
      <c r="O32" s="388">
        <f>'Visi duomenys'!O32</f>
        <v>0</v>
      </c>
      <c r="P32" s="388">
        <f>'Visi duomenys'!P32</f>
        <v>27382</v>
      </c>
      <c r="Q32" s="389">
        <f>'Visi duomenys'!Q32</f>
        <v>42675</v>
      </c>
      <c r="R32" s="389">
        <f>'Visi duomenys'!R32</f>
        <v>42886</v>
      </c>
      <c r="S32" s="390" t="str">
        <f>'Visi duomenys'!S32</f>
        <v>2017/</v>
      </c>
      <c r="T32" s="391">
        <f>'Visi duomenys'!T32</f>
        <v>42947</v>
      </c>
      <c r="U32" s="392">
        <f>'Visi duomenys'!U32</f>
        <v>2019</v>
      </c>
    </row>
    <row r="33" spans="1:21" ht="37.5" customHeight="1" x14ac:dyDescent="0.2">
      <c r="A33" s="386" t="str">
        <f>'Visi duomenys'!A33</f>
        <v>1.2.1.3.3</v>
      </c>
      <c r="B33" s="386" t="str">
        <f>'Visi duomenys'!B33</f>
        <v>R085516-190000-1150</v>
      </c>
      <c r="C33" s="387" t="str">
        <f>'Visi duomenys'!C33</f>
        <v>Pėsčiųjų ir dviračių tako įrengimas Jurbarko miesto Barkūnų gatvėje</v>
      </c>
      <c r="D33" s="386" t="str">
        <f>'Visi duomenys'!D33</f>
        <v>JRSA</v>
      </c>
      <c r="E33" s="386" t="str">
        <f>'Visi duomenys'!E33</f>
        <v>SM</v>
      </c>
      <c r="F33" s="386" t="str">
        <f>'Visi duomenys'!F33</f>
        <v>Jurbarko miestas</v>
      </c>
      <c r="G33" s="386" t="str">
        <f>'Visi duomenys'!G33</f>
        <v xml:space="preserve">04.5.1-TID-R-516 </v>
      </c>
      <c r="H33" s="386" t="str">
        <f>'Visi duomenys'!H33</f>
        <v>R</v>
      </c>
      <c r="I33" s="386" t="str">
        <f>'Visi duomenys'!I33</f>
        <v>ITI</v>
      </c>
      <c r="J33" s="386">
        <f>'Visi duomenys'!J33</f>
        <v>0</v>
      </c>
      <c r="K33" s="388">
        <f>'Visi duomenys'!K33</f>
        <v>100770</v>
      </c>
      <c r="L33" s="388">
        <f>'Visi duomenys'!L33</f>
        <v>20280</v>
      </c>
      <c r="M33" s="388">
        <f>'Visi duomenys'!M33</f>
        <v>0</v>
      </c>
      <c r="N33" s="388">
        <f>'Visi duomenys'!N33</f>
        <v>0</v>
      </c>
      <c r="O33" s="388">
        <f>'Visi duomenys'!O33</f>
        <v>0</v>
      </c>
      <c r="P33" s="388">
        <f>'Visi duomenys'!P33</f>
        <v>80490</v>
      </c>
      <c r="Q33" s="389">
        <f>'Visi duomenys'!Q33</f>
        <v>42979</v>
      </c>
      <c r="R33" s="389">
        <f>'Visi duomenys'!R33</f>
        <v>43554</v>
      </c>
      <c r="S33" s="390" t="str">
        <f>'Visi duomenys'!S33</f>
        <v>2019/</v>
      </c>
      <c r="T33" s="391">
        <f>'Visi duomenys'!T33</f>
        <v>43221</v>
      </c>
      <c r="U33" s="392">
        <f>'Visi duomenys'!U33</f>
        <v>2020</v>
      </c>
    </row>
    <row r="34" spans="1:21" ht="37.5" customHeight="1" x14ac:dyDescent="0.2">
      <c r="A34" s="386" t="str">
        <f>'Visi duomenys'!A34</f>
        <v>1.2.1.3.4</v>
      </c>
      <c r="B34" s="386" t="str">
        <f>'Visi duomenys'!B34</f>
        <v>R085516-190000-1151</v>
      </c>
      <c r="C34" s="387" t="str">
        <f>'Visi duomenys'!C34</f>
        <v>Pėsčiųjų ir dviračių tako įrengimas iki Norkaičių gyvenvietės</v>
      </c>
      <c r="D34" s="386" t="str">
        <f>'Visi duomenys'!D34</f>
        <v>TRSA</v>
      </c>
      <c r="E34" s="386" t="str">
        <f>'Visi duomenys'!E34</f>
        <v>SM</v>
      </c>
      <c r="F34" s="386" t="str">
        <f>'Visi duomenys'!F34</f>
        <v>Tauragės rajonas</v>
      </c>
      <c r="G34" s="386" t="str">
        <f>'Visi duomenys'!G34</f>
        <v xml:space="preserve">04.5.1-TID-R-516 </v>
      </c>
      <c r="H34" s="386" t="str">
        <f>'Visi duomenys'!H34</f>
        <v>R</v>
      </c>
      <c r="I34" s="386">
        <f>'Visi duomenys'!I34</f>
        <v>0</v>
      </c>
      <c r="J34" s="386">
        <f>'Visi duomenys'!J34</f>
        <v>0</v>
      </c>
      <c r="K34" s="388">
        <f>'Visi duomenys'!K34</f>
        <v>139304.47</v>
      </c>
      <c r="L34" s="388">
        <f>'Visi duomenys'!L34</f>
        <v>28035.47</v>
      </c>
      <c r="M34" s="388">
        <v>0</v>
      </c>
      <c r="N34" s="388">
        <f>'Visi duomenys'!N34</f>
        <v>0</v>
      </c>
      <c r="O34" s="388">
        <f>'Visi duomenys'!O34</f>
        <v>0</v>
      </c>
      <c r="P34" s="388">
        <f>'Visi duomenys'!P34</f>
        <v>111269</v>
      </c>
      <c r="Q34" s="389">
        <f>'Visi duomenys'!Q34</f>
        <v>42705</v>
      </c>
      <c r="R34" s="389">
        <f>'Visi duomenys'!R34</f>
        <v>42886</v>
      </c>
      <c r="S34" s="390" t="str">
        <f>'Visi duomenys'!S34</f>
        <v>2017/</v>
      </c>
      <c r="T34" s="391">
        <f>'Visi duomenys'!T34</f>
        <v>42978</v>
      </c>
      <c r="U34" s="392">
        <f>'Visi duomenys'!U34</f>
        <v>2019</v>
      </c>
    </row>
    <row r="35" spans="1:21" ht="37.5" customHeight="1" x14ac:dyDescent="0.2">
      <c r="A35" s="379" t="str">
        <f>'Visi duomenys'!A35</f>
        <v>1.2.1.4</v>
      </c>
      <c r="B35" s="379" t="str">
        <f>'Visi duomenys'!B35</f>
        <v/>
      </c>
      <c r="C35" s="380" t="str">
        <f>'Visi duomenys'!C35</f>
        <v>Priemonė: Vietinio susisiekimo viešojo transporto priemonių parko atnaujinimas</v>
      </c>
      <c r="D35" s="379">
        <f>'Visi duomenys'!D35</f>
        <v>0</v>
      </c>
      <c r="E35" s="379">
        <f>'Visi duomenys'!E35</f>
        <v>0</v>
      </c>
      <c r="F35" s="379">
        <f>'Visi duomenys'!F35</f>
        <v>0</v>
      </c>
      <c r="G35" s="379">
        <f>'Visi duomenys'!G35</f>
        <v>0</v>
      </c>
      <c r="H35" s="379">
        <f>'Visi duomenys'!H35</f>
        <v>0</v>
      </c>
      <c r="I35" s="379">
        <f>'Visi duomenys'!I35</f>
        <v>0</v>
      </c>
      <c r="J35" s="379">
        <f>'Visi duomenys'!J35</f>
        <v>0</v>
      </c>
      <c r="K35" s="381">
        <f>'Visi duomenys'!K35</f>
        <v>0</v>
      </c>
      <c r="L35" s="381">
        <f>'Visi duomenys'!L35</f>
        <v>0</v>
      </c>
      <c r="M35" s="381">
        <f>'Visi duomenys'!M35</f>
        <v>0</v>
      </c>
      <c r="N35" s="381">
        <f>'Visi duomenys'!N35</f>
        <v>0</v>
      </c>
      <c r="O35" s="381">
        <f>'Visi duomenys'!O35</f>
        <v>0</v>
      </c>
      <c r="P35" s="381">
        <f>'Visi duomenys'!P35</f>
        <v>0</v>
      </c>
      <c r="Q35" s="382">
        <f>'Visi duomenys'!Q35</f>
        <v>0</v>
      </c>
      <c r="R35" s="382">
        <f>'Visi duomenys'!R35</f>
        <v>0</v>
      </c>
      <c r="S35" s="383">
        <f>'Visi duomenys'!S35</f>
        <v>0</v>
      </c>
      <c r="T35" s="384">
        <f>'Visi duomenys'!T35</f>
        <v>0</v>
      </c>
      <c r="U35" s="385">
        <f>'Visi duomenys'!U35</f>
        <v>0</v>
      </c>
    </row>
    <row r="36" spans="1:21" ht="37.5" customHeight="1" x14ac:dyDescent="0.2">
      <c r="A36" s="386" t="str">
        <f>'Visi duomenys'!A36</f>
        <v>1.2.1.4.1</v>
      </c>
      <c r="B36" s="386" t="str">
        <f>'Visi duomenys'!B36</f>
        <v>R085518-100000-1153</v>
      </c>
      <c r="C36" s="387" t="str">
        <f>'Visi duomenys'!C36</f>
        <v>Tauragės miesto viešojo susisiekimo parko transporto priemonių atnaujinimas</v>
      </c>
      <c r="D36" s="386" t="str">
        <f>'Visi duomenys'!D36</f>
        <v>TRSA</v>
      </c>
      <c r="E36" s="386" t="str">
        <f>'Visi duomenys'!E36</f>
        <v>SM</v>
      </c>
      <c r="F36" s="386" t="str">
        <f>'Visi duomenys'!F36</f>
        <v>Tauragės miestas</v>
      </c>
      <c r="G36" s="386" t="str">
        <f>'Visi duomenys'!G36</f>
        <v>04.5.1-TID-R-518</v>
      </c>
      <c r="H36" s="386" t="str">
        <f>'Visi duomenys'!H36</f>
        <v>R</v>
      </c>
      <c r="I36" s="386" t="str">
        <f>'Visi duomenys'!I36</f>
        <v>ITI</v>
      </c>
      <c r="J36" s="386">
        <f>'Visi duomenys'!J36</f>
        <v>0</v>
      </c>
      <c r="K36" s="388">
        <f>'Visi duomenys'!K36</f>
        <v>798964</v>
      </c>
      <c r="L36" s="388">
        <f>'Visi duomenys'!L36</f>
        <v>119845</v>
      </c>
      <c r="M36" s="388">
        <f>'Visi duomenys'!M36</f>
        <v>0</v>
      </c>
      <c r="N36" s="388">
        <f>'Visi duomenys'!N36</f>
        <v>0</v>
      </c>
      <c r="O36" s="388">
        <f>'Visi duomenys'!O36</f>
        <v>0</v>
      </c>
      <c r="P36" s="388">
        <f>'Visi duomenys'!P36</f>
        <v>679119</v>
      </c>
      <c r="Q36" s="389">
        <f>'Visi duomenys'!Q36</f>
        <v>42887</v>
      </c>
      <c r="R36" s="389">
        <f>'Visi duomenys'!R36</f>
        <v>42979</v>
      </c>
      <c r="S36" s="390" t="str">
        <f>'Visi duomenys'!S36</f>
        <v>2017/</v>
      </c>
      <c r="T36" s="391">
        <f>'Visi duomenys'!T36</f>
        <v>43070</v>
      </c>
      <c r="U36" s="392">
        <f>'Visi duomenys'!U36</f>
        <v>2018</v>
      </c>
    </row>
    <row r="37" spans="1:21" ht="37.5" customHeight="1" x14ac:dyDescent="0.2">
      <c r="A37" s="370" t="str">
        <f>'Visi duomenys'!A37</f>
        <v>1.2.2.</v>
      </c>
      <c r="B37" s="370" t="str">
        <f>'Visi duomenys'!B37</f>
        <v/>
      </c>
      <c r="C37" s="371" t="str">
        <f>'Visi duomenys'!C37</f>
        <v>Uždavinys. Modernizuoti kultūros įstaigų fizinę ir informacinę infrastruktūrą, kultūros paslaugoms pritaikyti  kultūros paveldo objektus ir netradicines erdves,  didinti paslaugų prieinamumą.</v>
      </c>
      <c r="D37" s="370">
        <f>'Visi duomenys'!D37</f>
        <v>0</v>
      </c>
      <c r="E37" s="370">
        <f>'Visi duomenys'!E37</f>
        <v>0</v>
      </c>
      <c r="F37" s="370">
        <f>'Visi duomenys'!F37</f>
        <v>0</v>
      </c>
      <c r="G37" s="370">
        <f>'Visi duomenys'!G37</f>
        <v>0</v>
      </c>
      <c r="H37" s="370">
        <f>'Visi duomenys'!H37</f>
        <v>0</v>
      </c>
      <c r="I37" s="370">
        <f>'Visi duomenys'!I37</f>
        <v>0</v>
      </c>
      <c r="J37" s="370">
        <f>'Visi duomenys'!J37</f>
        <v>0</v>
      </c>
      <c r="K37" s="372">
        <f>'Visi duomenys'!K37</f>
        <v>0</v>
      </c>
      <c r="L37" s="372">
        <f>'Visi duomenys'!L37</f>
        <v>0</v>
      </c>
      <c r="M37" s="372">
        <f>'Visi duomenys'!M37</f>
        <v>0</v>
      </c>
      <c r="N37" s="372">
        <f>'Visi duomenys'!N37</f>
        <v>0</v>
      </c>
      <c r="O37" s="372">
        <f>'Visi duomenys'!O37</f>
        <v>0</v>
      </c>
      <c r="P37" s="372">
        <f>'Visi duomenys'!P37</f>
        <v>0</v>
      </c>
      <c r="Q37" s="376">
        <f>'Visi duomenys'!Q37</f>
        <v>0</v>
      </c>
      <c r="R37" s="376">
        <f>'Visi duomenys'!R37</f>
        <v>0</v>
      </c>
      <c r="S37" s="377">
        <f>'Visi duomenys'!S37</f>
        <v>0</v>
      </c>
      <c r="T37" s="378">
        <f>'Visi duomenys'!T37</f>
        <v>0</v>
      </c>
      <c r="U37" s="375">
        <f>'Visi duomenys'!U37</f>
        <v>0</v>
      </c>
    </row>
    <row r="38" spans="1:21" ht="37.5" customHeight="1" x14ac:dyDescent="0.2">
      <c r="A38" s="379" t="str">
        <f>'Visi duomenys'!A38</f>
        <v>1.2.2.1</v>
      </c>
      <c r="B38" s="379" t="str">
        <f>'Visi duomenys'!B38</f>
        <v/>
      </c>
      <c r="C38" s="380" t="str">
        <f>'Visi duomenys'!C38</f>
        <v>Priemonė: Modernizuoti savivaldybių kultūros infrastruktūrą</v>
      </c>
      <c r="D38" s="379">
        <f>'Visi duomenys'!D38</f>
        <v>0</v>
      </c>
      <c r="E38" s="379">
        <f>'Visi duomenys'!E38</f>
        <v>0</v>
      </c>
      <c r="F38" s="379">
        <f>'Visi duomenys'!F38</f>
        <v>0</v>
      </c>
      <c r="G38" s="379">
        <f>'Visi duomenys'!G38</f>
        <v>0</v>
      </c>
      <c r="H38" s="379">
        <f>'Visi duomenys'!H38</f>
        <v>0</v>
      </c>
      <c r="I38" s="379">
        <f>'Visi duomenys'!I38</f>
        <v>0</v>
      </c>
      <c r="J38" s="379">
        <f>'Visi duomenys'!J38</f>
        <v>0</v>
      </c>
      <c r="K38" s="381">
        <f>'Visi duomenys'!K38</f>
        <v>0</v>
      </c>
      <c r="L38" s="381">
        <f>'Visi duomenys'!L38</f>
        <v>0</v>
      </c>
      <c r="M38" s="381">
        <f>'Visi duomenys'!M38</f>
        <v>0</v>
      </c>
      <c r="N38" s="381">
        <f>'Visi duomenys'!N38</f>
        <v>0</v>
      </c>
      <c r="O38" s="381">
        <f>'Visi duomenys'!O38</f>
        <v>0</v>
      </c>
      <c r="P38" s="381">
        <f>'Visi duomenys'!P38</f>
        <v>0</v>
      </c>
      <c r="Q38" s="382">
        <f>'Visi duomenys'!Q38</f>
        <v>0</v>
      </c>
      <c r="R38" s="382">
        <f>'Visi duomenys'!R38</f>
        <v>0</v>
      </c>
      <c r="S38" s="383">
        <f>'Visi duomenys'!S38</f>
        <v>0</v>
      </c>
      <c r="T38" s="384">
        <f>'Visi duomenys'!T38</f>
        <v>0</v>
      </c>
      <c r="U38" s="385">
        <f>'Visi duomenys'!U38</f>
        <v>0</v>
      </c>
    </row>
    <row r="39" spans="1:21" ht="37.5" customHeight="1" x14ac:dyDescent="0.2">
      <c r="A39" s="386" t="str">
        <f>'Visi duomenys'!A39</f>
        <v>1.2.2.1.1</v>
      </c>
      <c r="B39" s="386" t="str">
        <f>'Visi duomenys'!B39</f>
        <v>R083305-330000-1156</v>
      </c>
      <c r="C39" s="387" t="str">
        <f>'Visi duomenys'!C39</f>
        <v>Tauragės krašto muziejaus modernizavimas</v>
      </c>
      <c r="D39" s="386" t="str">
        <f>'Visi duomenys'!D39</f>
        <v>TRSA</v>
      </c>
      <c r="E39" s="386" t="str">
        <f>'Visi duomenys'!E39</f>
        <v>KM</v>
      </c>
      <c r="F39" s="386" t="str">
        <f>'Visi duomenys'!F39</f>
        <v>Tauragės miestas</v>
      </c>
      <c r="G39" s="386" t="str">
        <f>'Visi duomenys'!G39</f>
        <v>07.1.1-CPVA-R-305</v>
      </c>
      <c r="H39" s="386" t="str">
        <f>'Visi duomenys'!H39</f>
        <v>R</v>
      </c>
      <c r="I39" s="386" t="str">
        <f>'Visi duomenys'!I39</f>
        <v>ITI</v>
      </c>
      <c r="J39" s="386">
        <f>'Visi duomenys'!J39</f>
        <v>0</v>
      </c>
      <c r="K39" s="388">
        <f>'Visi duomenys'!K39</f>
        <v>588358</v>
      </c>
      <c r="L39" s="388">
        <f>'Visi duomenys'!L39</f>
        <v>88253.84</v>
      </c>
      <c r="M39" s="388">
        <f>'Visi duomenys'!M39</f>
        <v>0</v>
      </c>
      <c r="N39" s="388">
        <f>'Visi duomenys'!N39</f>
        <v>0</v>
      </c>
      <c r="O39" s="388">
        <f>'Visi duomenys'!O39</f>
        <v>0</v>
      </c>
      <c r="P39" s="388">
        <f>'Visi duomenys'!P39</f>
        <v>500104.16</v>
      </c>
      <c r="Q39" s="389">
        <f>'Visi duomenys'!Q39</f>
        <v>42644</v>
      </c>
      <c r="R39" s="389">
        <f>'Visi duomenys'!R39</f>
        <v>42705</v>
      </c>
      <c r="S39" s="390" t="str">
        <f>'Visi duomenys'!S39</f>
        <v>2017/</v>
      </c>
      <c r="T39" s="391">
        <f>'Visi duomenys'!T39</f>
        <v>42795</v>
      </c>
      <c r="U39" s="392">
        <f>'Visi duomenys'!U39</f>
        <v>2019</v>
      </c>
    </row>
    <row r="40" spans="1:21" ht="37.5" customHeight="1" x14ac:dyDescent="0.2">
      <c r="A40" s="386" t="str">
        <f>'Visi duomenys'!A40</f>
        <v>1.2.2.1.2</v>
      </c>
      <c r="B40" s="386" t="str">
        <f>'Visi duomenys'!B40</f>
        <v>R083305-330000-1157</v>
      </c>
      <c r="C40" s="387" t="str">
        <f>'Visi duomenys'!C40</f>
        <v>Jurbarko kultūros centro modernizavimas</v>
      </c>
      <c r="D40" s="386" t="str">
        <f>'Visi duomenys'!D40</f>
        <v>JRSA</v>
      </c>
      <c r="E40" s="386" t="str">
        <f>'Visi duomenys'!E40</f>
        <v>KM</v>
      </c>
      <c r="F40" s="386" t="str">
        <f>'Visi duomenys'!F40</f>
        <v>Jurbarko miestas</v>
      </c>
      <c r="G40" s="386" t="str">
        <f>'Visi duomenys'!G40</f>
        <v>07.1.1-CPVA-R-305</v>
      </c>
      <c r="H40" s="386" t="str">
        <f>'Visi duomenys'!H40</f>
        <v>R</v>
      </c>
      <c r="I40" s="386" t="str">
        <f>'Visi duomenys'!I40</f>
        <v>ITI</v>
      </c>
      <c r="J40" s="386">
        <f>'Visi duomenys'!J40</f>
        <v>0</v>
      </c>
      <c r="K40" s="388">
        <f>'Visi duomenys'!K40</f>
        <v>515526.52</v>
      </c>
      <c r="L40" s="388">
        <f>'Visi duomenys'!L40</f>
        <v>97732.29</v>
      </c>
      <c r="M40" s="388">
        <f>'Visi duomenys'!M40</f>
        <v>0</v>
      </c>
      <c r="N40" s="388">
        <f>'Visi duomenys'!N40</f>
        <v>0</v>
      </c>
      <c r="O40" s="388">
        <f>'Visi duomenys'!O40</f>
        <v>226000</v>
      </c>
      <c r="P40" s="388">
        <f>'Visi duomenys'!P40</f>
        <v>191794.23</v>
      </c>
      <c r="Q40" s="389">
        <f>'Visi duomenys'!Q40</f>
        <v>42675</v>
      </c>
      <c r="R40" s="389">
        <f>'Visi duomenys'!R40</f>
        <v>42705</v>
      </c>
      <c r="S40" s="390" t="str">
        <f>'Visi duomenys'!S40</f>
        <v>2017/</v>
      </c>
      <c r="T40" s="391">
        <f>'Visi duomenys'!T40</f>
        <v>42795</v>
      </c>
      <c r="U40" s="392">
        <f>'Visi duomenys'!U40</f>
        <v>2018</v>
      </c>
    </row>
    <row r="41" spans="1:21" ht="37.5" customHeight="1" x14ac:dyDescent="0.2">
      <c r="A41" s="379" t="str">
        <f>'Visi duomenys'!A41</f>
        <v>1.2.2.2</v>
      </c>
      <c r="B41" s="379" t="str">
        <f>'Visi duomenys'!B41</f>
        <v/>
      </c>
      <c r="C41" s="380" t="str">
        <f>'Visi duomenys'!C41</f>
        <v>Priemonė: Aktualizuoti savivaldybių kultūros paveldo objektus</v>
      </c>
      <c r="D41" s="379">
        <f>'Visi duomenys'!D41</f>
        <v>0</v>
      </c>
      <c r="E41" s="379">
        <f>'Visi duomenys'!E41</f>
        <v>0</v>
      </c>
      <c r="F41" s="379">
        <f>'Visi duomenys'!F41</f>
        <v>0</v>
      </c>
      <c r="G41" s="379">
        <f>'Visi duomenys'!G41</f>
        <v>0</v>
      </c>
      <c r="H41" s="379">
        <f>'Visi duomenys'!H41</f>
        <v>0</v>
      </c>
      <c r="I41" s="379">
        <f>'Visi duomenys'!I41</f>
        <v>0</v>
      </c>
      <c r="J41" s="379">
        <f>'Visi duomenys'!J41</f>
        <v>0</v>
      </c>
      <c r="K41" s="381">
        <f>'Visi duomenys'!K41</f>
        <v>0</v>
      </c>
      <c r="L41" s="381">
        <f>'Visi duomenys'!L41</f>
        <v>0</v>
      </c>
      <c r="M41" s="381">
        <f>'Visi duomenys'!M41</f>
        <v>0</v>
      </c>
      <c r="N41" s="381">
        <f>'Visi duomenys'!N41</f>
        <v>0</v>
      </c>
      <c r="O41" s="381">
        <f>'Visi duomenys'!O41</f>
        <v>0</v>
      </c>
      <c r="P41" s="381">
        <f>'Visi duomenys'!P41</f>
        <v>0</v>
      </c>
      <c r="Q41" s="382">
        <f>'Visi duomenys'!Q41</f>
        <v>0</v>
      </c>
      <c r="R41" s="382">
        <f>'Visi duomenys'!R41</f>
        <v>0</v>
      </c>
      <c r="S41" s="383">
        <f>'Visi duomenys'!S41</f>
        <v>0</v>
      </c>
      <c r="T41" s="384">
        <f>'Visi duomenys'!T41</f>
        <v>0</v>
      </c>
      <c r="U41" s="385">
        <f>'Visi duomenys'!U41</f>
        <v>0</v>
      </c>
    </row>
    <row r="42" spans="1:21" ht="37.5" customHeight="1" x14ac:dyDescent="0.2">
      <c r="A42" s="386" t="str">
        <f>'Visi duomenys'!A42</f>
        <v>1.2.2.2.1</v>
      </c>
      <c r="B42" s="386" t="str">
        <f>'Visi duomenys'!B42</f>
        <v>R083302-440000-1159</v>
      </c>
      <c r="C42" s="387" t="str">
        <f>'Visi duomenys'!C42</f>
        <v>Pastatų komplekso, vad. Tauragės pilimi (adresu S. Dariaus ir S. Girėno g. 5, Tauragė; unikalus Nr. 1665), kompleksinis atnaujinimas (I etapas: kultūros paveldo savybių išsaugojimas ir pritaikymas bendruomeniniams poreikiams)</v>
      </c>
      <c r="D42" s="386" t="str">
        <f>'Visi duomenys'!D42</f>
        <v>TRSA</v>
      </c>
      <c r="E42" s="386" t="str">
        <f>'Visi duomenys'!E42</f>
        <v>KM</v>
      </c>
      <c r="F42" s="386" t="str">
        <f>'Visi duomenys'!F42</f>
        <v>Tauragės miestas</v>
      </c>
      <c r="G42" s="386" t="str">
        <f>'Visi duomenys'!G42</f>
        <v>05.4.1-CPVA-R-302</v>
      </c>
      <c r="H42" s="386" t="str">
        <f>'Visi duomenys'!H42</f>
        <v>R</v>
      </c>
      <c r="I42" s="386" t="str">
        <f>'Visi duomenys'!I42</f>
        <v>ITI</v>
      </c>
      <c r="J42" s="386">
        <f>'Visi duomenys'!J42</f>
        <v>0</v>
      </c>
      <c r="K42" s="388">
        <f>'Visi duomenys'!K42</f>
        <v>464475</v>
      </c>
      <c r="L42" s="388">
        <f>'Visi duomenys'!L42</f>
        <v>69671</v>
      </c>
      <c r="M42" s="388">
        <f>'Visi duomenys'!M42</f>
        <v>0</v>
      </c>
      <c r="N42" s="388">
        <f>'Visi duomenys'!N42</f>
        <v>0</v>
      </c>
      <c r="O42" s="388">
        <f>'Visi duomenys'!O42</f>
        <v>0</v>
      </c>
      <c r="P42" s="388">
        <f>'Visi duomenys'!P42</f>
        <v>394804</v>
      </c>
      <c r="Q42" s="389">
        <f>'Visi duomenys'!Q42</f>
        <v>42644</v>
      </c>
      <c r="R42" s="389">
        <f>'Visi duomenys'!R42</f>
        <v>42767</v>
      </c>
      <c r="S42" s="390" t="str">
        <f>'Visi duomenys'!S42</f>
        <v>2017/</v>
      </c>
      <c r="T42" s="391">
        <f>'Visi duomenys'!T42</f>
        <v>42856</v>
      </c>
      <c r="U42" s="392">
        <f>'Visi duomenys'!U42</f>
        <v>2019</v>
      </c>
    </row>
    <row r="43" spans="1:21" ht="37.5" customHeight="1" x14ac:dyDescent="0.2">
      <c r="A43" s="386" t="str">
        <f>'Visi duomenys'!A43</f>
        <v>1.2.2.2.2</v>
      </c>
      <c r="B43" s="386" t="str">
        <f>'Visi duomenys'!B43</f>
        <v>R083302-440000-1160</v>
      </c>
      <c r="C43" s="387" t="str">
        <f>'Visi duomenys'!C43</f>
        <v>Požerės Kristaus Atsimainymo bažnyčios komplekso aktualizavimas vietos bendruomenės poreikiams</v>
      </c>
      <c r="D43" s="386" t="str">
        <f>'Visi duomenys'!D43</f>
        <v>ŠRSA</v>
      </c>
      <c r="E43" s="386" t="str">
        <f>'Visi duomenys'!E43</f>
        <v>KM</v>
      </c>
      <c r="F43" s="386" t="str">
        <f>'Visi duomenys'!F43</f>
        <v>Požerės k.</v>
      </c>
      <c r="G43" s="386" t="str">
        <f>'Visi duomenys'!G43</f>
        <v>05.4.1-CPVA-R-302</v>
      </c>
      <c r="H43" s="386" t="str">
        <f>'Visi duomenys'!H43</f>
        <v>R</v>
      </c>
      <c r="I43" s="386">
        <f>'Visi duomenys'!I43</f>
        <v>0</v>
      </c>
      <c r="J43" s="386">
        <f>'Visi duomenys'!J43</f>
        <v>0</v>
      </c>
      <c r="K43" s="388">
        <f>'Visi duomenys'!K43</f>
        <v>297327.13</v>
      </c>
      <c r="L43" s="388">
        <f>'Visi duomenys'!L43</f>
        <v>44599.07</v>
      </c>
      <c r="M43" s="388">
        <f>'Visi duomenys'!M43</f>
        <v>0</v>
      </c>
      <c r="N43" s="388">
        <f>'Visi duomenys'!N43</f>
        <v>0</v>
      </c>
      <c r="O43" s="388">
        <f>'Visi duomenys'!O43</f>
        <v>0</v>
      </c>
      <c r="P43" s="388">
        <f>'Visi duomenys'!P43</f>
        <v>252728.06</v>
      </c>
      <c r="Q43" s="389">
        <f>'Visi duomenys'!Q43</f>
        <v>42705</v>
      </c>
      <c r="R43" s="389">
        <f>'Visi duomenys'!R43</f>
        <v>42795</v>
      </c>
      <c r="S43" s="390" t="str">
        <f>'Visi duomenys'!S43</f>
        <v>2017/</v>
      </c>
      <c r="T43" s="391">
        <f>'Visi duomenys'!T43</f>
        <v>42887</v>
      </c>
      <c r="U43" s="392">
        <f>'Visi duomenys'!U43</f>
        <v>2019</v>
      </c>
    </row>
    <row r="44" spans="1:21" ht="37.5" customHeight="1" x14ac:dyDescent="0.2">
      <c r="A44" s="386" t="str">
        <f>'Visi duomenys'!A44</f>
        <v>1.2.2.2.3</v>
      </c>
      <c r="B44" s="386" t="str">
        <f>'Visi duomenys'!B44</f>
        <v>R083302-440000-1161</v>
      </c>
      <c r="C44" s="387" t="str">
        <f>'Visi duomenys'!C44</f>
        <v xml:space="preserve">Buvusio Kristijono Donelaičio gimnazijos pastato Vilniaus g. 46, Pagėgiai, aktų salės ir vidaus laiptų paveldosaugos vertingųjų savybių sutvarkymas </v>
      </c>
      <c r="D44" s="386" t="str">
        <f>'Visi duomenys'!D44</f>
        <v>PSA</v>
      </c>
      <c r="E44" s="386" t="str">
        <f>'Visi duomenys'!E44</f>
        <v>KM</v>
      </c>
      <c r="F44" s="386" t="str">
        <f>'Visi duomenys'!F44</f>
        <v>Pagėgiai</v>
      </c>
      <c r="G44" s="386" t="str">
        <f>'Visi duomenys'!G44</f>
        <v>05.4.1-CPVA-R-302</v>
      </c>
      <c r="H44" s="386" t="str">
        <f>'Visi duomenys'!H44</f>
        <v>R</v>
      </c>
      <c r="I44" s="386" t="str">
        <f>'Visi duomenys'!I44</f>
        <v>ITI</v>
      </c>
      <c r="J44" s="386">
        <f>'Visi duomenys'!J44</f>
        <v>0</v>
      </c>
      <c r="K44" s="388">
        <f>'Visi duomenys'!K44</f>
        <v>114301</v>
      </c>
      <c r="L44" s="388">
        <f>'Visi duomenys'!L44</f>
        <v>17146</v>
      </c>
      <c r="M44" s="388">
        <f>'Visi duomenys'!M44</f>
        <v>0</v>
      </c>
      <c r="N44" s="388">
        <f>'Visi duomenys'!N44</f>
        <v>0</v>
      </c>
      <c r="O44" s="388">
        <f>'Visi duomenys'!O44</f>
        <v>0</v>
      </c>
      <c r="P44" s="388">
        <f>'Visi duomenys'!P44</f>
        <v>97155</v>
      </c>
      <c r="Q44" s="389">
        <f>'Visi duomenys'!Q44</f>
        <v>42644</v>
      </c>
      <c r="R44" s="389">
        <f>'Visi duomenys'!R44</f>
        <v>42767</v>
      </c>
      <c r="S44" s="390" t="str">
        <f>'Visi duomenys'!S44</f>
        <v>2017/</v>
      </c>
      <c r="T44" s="391">
        <f>'Visi duomenys'!T44</f>
        <v>42826</v>
      </c>
      <c r="U44" s="392">
        <f>'Visi duomenys'!U44</f>
        <v>2018</v>
      </c>
    </row>
    <row r="45" spans="1:21" ht="37.5" customHeight="1" x14ac:dyDescent="0.2">
      <c r="A45" s="386" t="str">
        <f>'Visi duomenys'!A45</f>
        <v>1.2.2.2.4</v>
      </c>
      <c r="B45" s="386" t="str">
        <f>'Visi duomenys'!B45</f>
        <v>R083302-440000-1162</v>
      </c>
      <c r="C45" s="387" t="str">
        <f>'Visi duomenys'!C45</f>
        <v>Mažosios Lietuvos Jurbarko krašto kultūros centro aktualizavimas</v>
      </c>
      <c r="D45" s="386" t="str">
        <f>'Visi duomenys'!D45</f>
        <v>JRSA</v>
      </c>
      <c r="E45" s="386" t="str">
        <f>'Visi duomenys'!E45</f>
        <v>KM</v>
      </c>
      <c r="F45" s="386" t="str">
        <f>'Visi duomenys'!F45</f>
        <v>Jurbarko rajonas</v>
      </c>
      <c r="G45" s="386" t="str">
        <f>'Visi duomenys'!G45</f>
        <v>05.4.1-CPVA-R-302</v>
      </c>
      <c r="H45" s="386" t="str">
        <f>'Visi duomenys'!H45</f>
        <v>R</v>
      </c>
      <c r="I45" s="386">
        <f>'Visi duomenys'!I45</f>
        <v>0</v>
      </c>
      <c r="J45" s="386">
        <f>'Visi duomenys'!J45</f>
        <v>0</v>
      </c>
      <c r="K45" s="388">
        <f>'Visi duomenys'!K45</f>
        <v>335993</v>
      </c>
      <c r="L45" s="388">
        <f>'Visi duomenys'!L45</f>
        <v>50398.95</v>
      </c>
      <c r="M45" s="388">
        <f>'Visi duomenys'!M45</f>
        <v>0</v>
      </c>
      <c r="N45" s="388">
        <f>'Visi duomenys'!N45</f>
        <v>0</v>
      </c>
      <c r="O45" s="388">
        <f>'Visi duomenys'!O45</f>
        <v>0</v>
      </c>
      <c r="P45" s="388">
        <f>'Visi duomenys'!P45</f>
        <v>285594.05</v>
      </c>
      <c r="Q45" s="389">
        <f>'Visi duomenys'!Q45</f>
        <v>42675</v>
      </c>
      <c r="R45" s="389">
        <f>'Visi duomenys'!R45</f>
        <v>43189</v>
      </c>
      <c r="S45" s="390" t="str">
        <f>'Visi duomenys'!S45</f>
        <v>2018/</v>
      </c>
      <c r="T45" s="391">
        <f>'Visi duomenys'!T45</f>
        <v>43281</v>
      </c>
      <c r="U45" s="392">
        <f>'Visi duomenys'!U45</f>
        <v>2019</v>
      </c>
    </row>
    <row r="46" spans="1:21" ht="37.5" customHeight="1" x14ac:dyDescent="0.2">
      <c r="A46" s="370" t="str">
        <f>'Visi duomenys'!A46</f>
        <v>1.2.3.</v>
      </c>
      <c r="B46" s="370" t="str">
        <f>'Visi duomenys'!B46</f>
        <v/>
      </c>
      <c r="C46" s="371" t="str">
        <f>'Visi duomenys'!C46</f>
        <v xml:space="preserve">Uždavinys. Vykdyti informacines marketingo priemones, skatinančias viešąsias ir privačias investicijas  į rekreacijos ir turizmo sistemos plėtrą, gerinti turizmo įvaizdį ir didinti paslaugų prieinamumą.  </v>
      </c>
      <c r="D46" s="370">
        <f>'Visi duomenys'!D46</f>
        <v>0</v>
      </c>
      <c r="E46" s="370">
        <f>'Visi duomenys'!E46</f>
        <v>0</v>
      </c>
      <c r="F46" s="370">
        <f>'Visi duomenys'!F46</f>
        <v>0</v>
      </c>
      <c r="G46" s="370">
        <f>'Visi duomenys'!G46</f>
        <v>0</v>
      </c>
      <c r="H46" s="370">
        <f>'Visi duomenys'!H46</f>
        <v>0</v>
      </c>
      <c r="I46" s="370">
        <f>'Visi duomenys'!I46</f>
        <v>0</v>
      </c>
      <c r="J46" s="370">
        <f>'Visi duomenys'!J46</f>
        <v>0</v>
      </c>
      <c r="K46" s="372">
        <f>'Visi duomenys'!K46</f>
        <v>0</v>
      </c>
      <c r="L46" s="372">
        <f>'Visi duomenys'!L46</f>
        <v>0</v>
      </c>
      <c r="M46" s="372">
        <f>'Visi duomenys'!M46</f>
        <v>0</v>
      </c>
      <c r="N46" s="372">
        <f>'Visi duomenys'!N46</f>
        <v>0</v>
      </c>
      <c r="O46" s="372">
        <f>'Visi duomenys'!O46</f>
        <v>0</v>
      </c>
      <c r="P46" s="372">
        <f>'Visi duomenys'!P46</f>
        <v>0</v>
      </c>
      <c r="Q46" s="376">
        <f>'Visi duomenys'!Q46</f>
        <v>0</v>
      </c>
      <c r="R46" s="376">
        <f>'Visi duomenys'!R46</f>
        <v>0</v>
      </c>
      <c r="S46" s="377">
        <f>'Visi duomenys'!S46</f>
        <v>0</v>
      </c>
      <c r="T46" s="378">
        <f>'Visi duomenys'!T46</f>
        <v>0</v>
      </c>
      <c r="U46" s="375">
        <f>'Visi duomenys'!U46</f>
        <v>0</v>
      </c>
    </row>
    <row r="47" spans="1:21" ht="37.5" customHeight="1" x14ac:dyDescent="0.2">
      <c r="A47" s="379" t="str">
        <f>'Visi duomenys'!A47</f>
        <v>1.2.3.1</v>
      </c>
      <c r="B47" s="379" t="str">
        <f>'Visi duomenys'!B47</f>
        <v/>
      </c>
      <c r="C47" s="380" t="str">
        <f>'Visi duomenys'!C47</f>
        <v>Priemonė: Savivaldybes jungiančių turizmo trasų ir turizmo maršrutų informacinės infrastruktūros plėtra</v>
      </c>
      <c r="D47" s="379">
        <f>'Visi duomenys'!D47</f>
        <v>0</v>
      </c>
      <c r="E47" s="379">
        <f>'Visi duomenys'!E47</f>
        <v>0</v>
      </c>
      <c r="F47" s="379">
        <f>'Visi duomenys'!F47</f>
        <v>0</v>
      </c>
      <c r="G47" s="379">
        <f>'Visi duomenys'!G47</f>
        <v>0</v>
      </c>
      <c r="H47" s="379">
        <f>'Visi duomenys'!H47</f>
        <v>0</v>
      </c>
      <c r="I47" s="379">
        <f>'Visi duomenys'!I47</f>
        <v>0</v>
      </c>
      <c r="J47" s="379">
        <f>'Visi duomenys'!J47</f>
        <v>0</v>
      </c>
      <c r="K47" s="381">
        <f>'Visi duomenys'!K47</f>
        <v>0</v>
      </c>
      <c r="L47" s="381">
        <f>'Visi duomenys'!L47</f>
        <v>0</v>
      </c>
      <c r="M47" s="381">
        <f>'Visi duomenys'!M47</f>
        <v>0</v>
      </c>
      <c r="N47" s="381">
        <f>'Visi duomenys'!N47</f>
        <v>0</v>
      </c>
      <c r="O47" s="381">
        <f>'Visi duomenys'!O47</f>
        <v>0</v>
      </c>
      <c r="P47" s="381">
        <f>'Visi duomenys'!P47</f>
        <v>0</v>
      </c>
      <c r="Q47" s="382">
        <f>'Visi duomenys'!Q47</f>
        <v>0</v>
      </c>
      <c r="R47" s="382">
        <f>'Visi duomenys'!R47</f>
        <v>0</v>
      </c>
      <c r="S47" s="383">
        <f>'Visi duomenys'!S47</f>
        <v>0</v>
      </c>
      <c r="T47" s="384">
        <f>'Visi duomenys'!T47</f>
        <v>0</v>
      </c>
      <c r="U47" s="385">
        <f>'Visi duomenys'!U47</f>
        <v>0</v>
      </c>
    </row>
    <row r="48" spans="1:21" ht="37.5" customHeight="1" x14ac:dyDescent="0.2">
      <c r="A48" s="386" t="str">
        <f>'Visi duomenys'!A48</f>
        <v>1.2.3.1.1</v>
      </c>
      <c r="B48" s="386" t="str">
        <f>'Visi duomenys'!B48</f>
        <v>R088821-420000-1165</v>
      </c>
      <c r="C48" s="387" t="str">
        <f>'Visi duomenys'!C48</f>
        <v>Savivaldybes jungiančių turizmo trąsų ir turizmo maršrutų infrastruktūros plėtra Tauragės regione</v>
      </c>
      <c r="D48" s="386" t="str">
        <f>'Visi duomenys'!D48</f>
        <v>JRSA</v>
      </c>
      <c r="E48" s="386" t="str">
        <f>'Visi duomenys'!E48</f>
        <v>ŪM</v>
      </c>
      <c r="F48" s="386" t="str">
        <f>'Visi duomenys'!F48</f>
        <v>Tauragės apskritis</v>
      </c>
      <c r="G48" s="386" t="str">
        <f>'Visi duomenys'!G48</f>
        <v>05.4.1-LVPA-R-821</v>
      </c>
      <c r="H48" s="386" t="str">
        <f>'Visi duomenys'!H48</f>
        <v>R</v>
      </c>
      <c r="I48" s="386">
        <f>'Visi duomenys'!I48</f>
        <v>0</v>
      </c>
      <c r="J48" s="386">
        <f>'Visi duomenys'!J48</f>
        <v>0</v>
      </c>
      <c r="K48" s="388">
        <f>'Visi duomenys'!K48</f>
        <v>466925.52</v>
      </c>
      <c r="L48" s="388">
        <f>'Visi duomenys'!L48</f>
        <v>70038.83</v>
      </c>
      <c r="M48" s="388">
        <f>'Visi duomenys'!M48</f>
        <v>0</v>
      </c>
      <c r="N48" s="388">
        <f>'Visi duomenys'!N48</f>
        <v>0</v>
      </c>
      <c r="O48" s="388">
        <f>'Visi duomenys'!O48</f>
        <v>0</v>
      </c>
      <c r="P48" s="388">
        <f>'Visi duomenys'!P48</f>
        <v>396886.69</v>
      </c>
      <c r="Q48" s="389">
        <f>'Visi duomenys'!Q48</f>
        <v>42675</v>
      </c>
      <c r="R48" s="389">
        <f>'Visi duomenys'!R48</f>
        <v>42826</v>
      </c>
      <c r="S48" s="390" t="str">
        <f>'Visi duomenys'!S48</f>
        <v>2017/</v>
      </c>
      <c r="T48" s="391">
        <f>'Visi duomenys'!T48</f>
        <v>42917</v>
      </c>
      <c r="U48" s="392">
        <f>'Visi duomenys'!U48</f>
        <v>2018</v>
      </c>
    </row>
    <row r="49" spans="1:21" ht="37.5" customHeight="1" x14ac:dyDescent="0.2">
      <c r="A49" s="370" t="str">
        <f>'Visi duomenys'!A49</f>
        <v>2.1.</v>
      </c>
      <c r="B49" s="370" t="str">
        <f>'Visi duomenys'!B49</f>
        <v/>
      </c>
      <c r="C49" s="371" t="str">
        <f>'Visi duomenys'!C49</f>
        <v xml:space="preserve">Tikslas. Gerinti viešųjų sveikatos apsaugos, švietimo ir socialinių paslaugų teikimo kokybę, didinti jų prieinamumą gyventojams. </v>
      </c>
      <c r="D49" s="370">
        <f>'Visi duomenys'!D49</f>
        <v>0</v>
      </c>
      <c r="E49" s="370">
        <f>'Visi duomenys'!E49</f>
        <v>0</v>
      </c>
      <c r="F49" s="370">
        <f>'Visi duomenys'!F49</f>
        <v>0</v>
      </c>
      <c r="G49" s="370">
        <f>'Visi duomenys'!G49</f>
        <v>0</v>
      </c>
      <c r="H49" s="370">
        <f>'Visi duomenys'!H49</f>
        <v>0</v>
      </c>
      <c r="I49" s="370">
        <f>'Visi duomenys'!I49</f>
        <v>0</v>
      </c>
      <c r="J49" s="370">
        <f>'Visi duomenys'!J49</f>
        <v>0</v>
      </c>
      <c r="K49" s="372">
        <f>'Visi duomenys'!K49</f>
        <v>0</v>
      </c>
      <c r="L49" s="372">
        <f>'Visi duomenys'!L49</f>
        <v>0</v>
      </c>
      <c r="M49" s="372">
        <f>'Visi duomenys'!M49</f>
        <v>0</v>
      </c>
      <c r="N49" s="372">
        <f>'Visi duomenys'!N49</f>
        <v>0</v>
      </c>
      <c r="O49" s="372">
        <f>'Visi duomenys'!O49</f>
        <v>0</v>
      </c>
      <c r="P49" s="372">
        <f>'Visi duomenys'!P49</f>
        <v>0</v>
      </c>
      <c r="Q49" s="376">
        <f>'Visi duomenys'!Q49</f>
        <v>0</v>
      </c>
      <c r="R49" s="376">
        <f>'Visi duomenys'!R49</f>
        <v>0</v>
      </c>
      <c r="S49" s="377">
        <f>'Visi duomenys'!S49</f>
        <v>0</v>
      </c>
      <c r="T49" s="378">
        <f>'Visi duomenys'!T49</f>
        <v>0</v>
      </c>
      <c r="U49" s="375">
        <f>'Visi duomenys'!U49</f>
        <v>0</v>
      </c>
    </row>
    <row r="50" spans="1:21" ht="37.5" customHeight="1" x14ac:dyDescent="0.2">
      <c r="A50" s="370" t="str">
        <f>'Visi duomenys'!A50</f>
        <v>2.1.1.</v>
      </c>
      <c r="B50" s="370" t="str">
        <f>'Visi duomenys'!B50</f>
        <v/>
      </c>
      <c r="C50" s="371" t="str">
        <f>'Visi duomenys'!C50</f>
        <v>Uždavinys. Padidinti bendrojo ugdymo, priešmokyklinio ir ikimokyklinio bei neformaliojo švietimo įstaigų tinklo efektyvumą, plėtoti vaikų ir jaunimo ugdymo galimybes ir prieinamumą.</v>
      </c>
      <c r="D50" s="370">
        <f>'Visi duomenys'!D50</f>
        <v>0</v>
      </c>
      <c r="E50" s="370">
        <f>'Visi duomenys'!E50</f>
        <v>0</v>
      </c>
      <c r="F50" s="370">
        <f>'Visi duomenys'!F50</f>
        <v>0</v>
      </c>
      <c r="G50" s="370">
        <f>'Visi duomenys'!G50</f>
        <v>0</v>
      </c>
      <c r="H50" s="370">
        <f>'Visi duomenys'!H50</f>
        <v>0</v>
      </c>
      <c r="I50" s="370">
        <f>'Visi duomenys'!I50</f>
        <v>0</v>
      </c>
      <c r="J50" s="370">
        <f>'Visi duomenys'!J50</f>
        <v>0</v>
      </c>
      <c r="K50" s="372">
        <f>'Visi duomenys'!K50</f>
        <v>0</v>
      </c>
      <c r="L50" s="372">
        <f>'Visi duomenys'!L50</f>
        <v>0</v>
      </c>
      <c r="M50" s="372">
        <f>'Visi duomenys'!M50</f>
        <v>0</v>
      </c>
      <c r="N50" s="372">
        <f>'Visi duomenys'!N50</f>
        <v>0</v>
      </c>
      <c r="O50" s="372">
        <f>'Visi duomenys'!O50</f>
        <v>0</v>
      </c>
      <c r="P50" s="372">
        <f>'Visi duomenys'!P50</f>
        <v>0</v>
      </c>
      <c r="Q50" s="376">
        <f>'Visi duomenys'!Q50</f>
        <v>0</v>
      </c>
      <c r="R50" s="376">
        <f>'Visi duomenys'!R50</f>
        <v>0</v>
      </c>
      <c r="S50" s="377">
        <f>'Visi duomenys'!S50</f>
        <v>0</v>
      </c>
      <c r="T50" s="378">
        <f>'Visi duomenys'!T50</f>
        <v>0</v>
      </c>
      <c r="U50" s="375">
        <f>'Visi duomenys'!U50</f>
        <v>0</v>
      </c>
    </row>
    <row r="51" spans="1:21" ht="37.5" customHeight="1" x14ac:dyDescent="0.2">
      <c r="A51" s="379" t="str">
        <f>'Visi duomenys'!A51</f>
        <v>2.1.1.1</v>
      </c>
      <c r="B51" s="379" t="str">
        <f>'Visi duomenys'!B51</f>
        <v/>
      </c>
      <c r="C51" s="380" t="str">
        <f>'Visi duomenys'!C51</f>
        <v>Priemonė: Mokyklų tinklo efektyvumo didinimas „Modernizuoti bendrojo ugdymo įstaigas ir aprūpinti jas gamtos, technologijų, menų ir kitų mokslų laboratorijų įranga“</v>
      </c>
      <c r="D51" s="379">
        <f>'Visi duomenys'!D51</f>
        <v>0</v>
      </c>
      <c r="E51" s="379">
        <f>'Visi duomenys'!E51</f>
        <v>0</v>
      </c>
      <c r="F51" s="379">
        <f>'Visi duomenys'!F51</f>
        <v>0</v>
      </c>
      <c r="G51" s="379">
        <f>'Visi duomenys'!G51</f>
        <v>0</v>
      </c>
      <c r="H51" s="379">
        <f>'Visi duomenys'!H51</f>
        <v>0</v>
      </c>
      <c r="I51" s="379">
        <f>'Visi duomenys'!I51</f>
        <v>0</v>
      </c>
      <c r="J51" s="379">
        <f>'Visi duomenys'!J51</f>
        <v>0</v>
      </c>
      <c r="K51" s="381">
        <f>'Visi duomenys'!K51</f>
        <v>0</v>
      </c>
      <c r="L51" s="381">
        <f>'Visi duomenys'!L51</f>
        <v>0</v>
      </c>
      <c r="M51" s="381">
        <f>'Visi duomenys'!M51</f>
        <v>0</v>
      </c>
      <c r="N51" s="381">
        <f>'Visi duomenys'!N51</f>
        <v>0</v>
      </c>
      <c r="O51" s="381">
        <f>'Visi duomenys'!O51</f>
        <v>0</v>
      </c>
      <c r="P51" s="381">
        <f>'Visi duomenys'!P51</f>
        <v>0</v>
      </c>
      <c r="Q51" s="382">
        <f>'Visi duomenys'!Q51</f>
        <v>0</v>
      </c>
      <c r="R51" s="382">
        <f>'Visi duomenys'!R51</f>
        <v>0</v>
      </c>
      <c r="S51" s="383">
        <f>'Visi duomenys'!S51</f>
        <v>0</v>
      </c>
      <c r="T51" s="384">
        <f>'Visi duomenys'!T51</f>
        <v>0</v>
      </c>
      <c r="U51" s="385">
        <f>'Visi duomenys'!U51</f>
        <v>0</v>
      </c>
    </row>
    <row r="52" spans="1:21" ht="37.5" customHeight="1" x14ac:dyDescent="0.2">
      <c r="A52" s="386" t="str">
        <f>'Visi duomenys'!A52</f>
        <v>2.1.1.1.1</v>
      </c>
      <c r="B52" s="386" t="str">
        <f>'Visi duomenys'!B52</f>
        <v>R087724-220000-1169</v>
      </c>
      <c r="C52" s="387" t="str">
        <f>'Visi duomenys'!C52</f>
        <v>Šilalės Simono Gaudėšiaus gimnazijos  pastato dalies patalpų modernizavimas ir aprūpinimas įranga</v>
      </c>
      <c r="D52" s="386" t="str">
        <f>'Visi duomenys'!D52</f>
        <v>ŠRSA</v>
      </c>
      <c r="E52" s="386" t="str">
        <f>'Visi duomenys'!E52</f>
        <v>ŠMM</v>
      </c>
      <c r="F52" s="386" t="str">
        <f>'Visi duomenys'!F52</f>
        <v>Šilalės m.</v>
      </c>
      <c r="G52" s="386" t="str">
        <f>'Visi duomenys'!G52</f>
        <v>09.1.3-CPVA-R-724</v>
      </c>
      <c r="H52" s="386" t="str">
        <f>'Visi duomenys'!H52</f>
        <v>R</v>
      </c>
      <c r="I52" s="386">
        <f>'Visi duomenys'!I52</f>
        <v>0</v>
      </c>
      <c r="J52" s="386">
        <f>'Visi duomenys'!J52</f>
        <v>0</v>
      </c>
      <c r="K52" s="388">
        <f>'Visi duomenys'!K52</f>
        <v>348722.37</v>
      </c>
      <c r="L52" s="388">
        <f>'Visi duomenys'!L52</f>
        <v>26154.19</v>
      </c>
      <c r="M52" s="388">
        <f>'Visi duomenys'!M52</f>
        <v>26154.18</v>
      </c>
      <c r="N52" s="388">
        <f>'Visi duomenys'!N52</f>
        <v>0</v>
      </c>
      <c r="O52" s="388">
        <f>'Visi duomenys'!O52</f>
        <v>0</v>
      </c>
      <c r="P52" s="388">
        <f>'Visi duomenys'!P52</f>
        <v>296414</v>
      </c>
      <c r="Q52" s="389">
        <f>'Visi duomenys'!Q52</f>
        <v>42916</v>
      </c>
      <c r="R52" s="389">
        <f>'Visi duomenys'!R52</f>
        <v>43008</v>
      </c>
      <c r="S52" s="390" t="str">
        <f>'Visi duomenys'!S52</f>
        <v>2017/</v>
      </c>
      <c r="T52" s="391">
        <f>'Visi duomenys'!T52</f>
        <v>43100</v>
      </c>
      <c r="U52" s="392">
        <f>'Visi duomenys'!U52</f>
        <v>2019</v>
      </c>
    </row>
    <row r="53" spans="1:21" ht="37.5" customHeight="1" x14ac:dyDescent="0.2">
      <c r="A53" s="386" t="str">
        <f>'Visi duomenys'!A53</f>
        <v>2.1.1.1.2</v>
      </c>
      <c r="B53" s="386" t="str">
        <f>'Visi duomenys'!B53</f>
        <v>R087724-220000-1170</v>
      </c>
      <c r="C53" s="387" t="str">
        <f>'Visi duomenys'!C53</f>
        <v>Mokyklo tinklo efektyvumo didinimas Pagėgių Algimanto Mackaus gimnazijoje</v>
      </c>
      <c r="D53" s="386" t="str">
        <f>'Visi duomenys'!D53</f>
        <v>PSA</v>
      </c>
      <c r="E53" s="386" t="str">
        <f>'Visi duomenys'!E53</f>
        <v>ŠMM</v>
      </c>
      <c r="F53" s="386" t="str">
        <f>'Visi duomenys'!F53</f>
        <v>Pagėgių miestas</v>
      </c>
      <c r="G53" s="386" t="str">
        <f>'Visi duomenys'!G53</f>
        <v>09.1.3-CPVA-R-724</v>
      </c>
      <c r="H53" s="386" t="str">
        <f>'Visi duomenys'!H53</f>
        <v>R</v>
      </c>
      <c r="I53" s="386">
        <f>'Visi duomenys'!I53</f>
        <v>0</v>
      </c>
      <c r="J53" s="386">
        <f>'Visi duomenys'!J53</f>
        <v>0</v>
      </c>
      <c r="K53" s="388">
        <f>'Visi duomenys'!K53</f>
        <v>134057.64705882352</v>
      </c>
      <c r="L53" s="388">
        <f>'Visi duomenys'!L53</f>
        <v>10054.323529411764</v>
      </c>
      <c r="M53" s="388">
        <f>'Visi duomenys'!M53</f>
        <v>10054.323529411764</v>
      </c>
      <c r="N53" s="388">
        <f>'Visi duomenys'!N53</f>
        <v>0</v>
      </c>
      <c r="O53" s="388">
        <f>'Visi duomenys'!O53</f>
        <v>0</v>
      </c>
      <c r="P53" s="388">
        <f>'Visi duomenys'!P53</f>
        <v>113949</v>
      </c>
      <c r="Q53" s="389">
        <f>'Visi duomenys'!Q53</f>
        <v>42887</v>
      </c>
      <c r="R53" s="389">
        <f>'Visi duomenys'!R53</f>
        <v>42979</v>
      </c>
      <c r="S53" s="390" t="str">
        <f>'Visi duomenys'!S53</f>
        <v>2017/</v>
      </c>
      <c r="T53" s="391">
        <f>'Visi duomenys'!T53</f>
        <v>43070</v>
      </c>
      <c r="U53" s="392">
        <f>'Visi duomenys'!U53</f>
        <v>2019</v>
      </c>
    </row>
    <row r="54" spans="1:21" ht="37.5" customHeight="1" x14ac:dyDescent="0.2">
      <c r="A54" s="386" t="str">
        <f>'Visi duomenys'!A54</f>
        <v>2.1.1.1.3</v>
      </c>
      <c r="B54" s="386" t="str">
        <f>'Visi duomenys'!B54</f>
        <v>R087724-220000-1171</v>
      </c>
      <c r="C54" s="387" t="str">
        <f>'Visi duomenys'!C54</f>
        <v>Ikimokyklinio ir priešmokyklinio ugdymo patalpų įrengimas Eržvilko gimnazijoje</v>
      </c>
      <c r="D54" s="386" t="str">
        <f>'Visi duomenys'!D54</f>
        <v>JRSA</v>
      </c>
      <c r="E54" s="386" t="str">
        <f>'Visi duomenys'!E54</f>
        <v>ŠMM</v>
      </c>
      <c r="F54" s="386" t="str">
        <f>'Visi duomenys'!F54</f>
        <v>Jurbarko miestas</v>
      </c>
      <c r="G54" s="386" t="str">
        <f>'Visi duomenys'!G54</f>
        <v>09.1.3-CPVA-R-724</v>
      </c>
      <c r="H54" s="386" t="str">
        <f>'Visi duomenys'!H54</f>
        <v>R</v>
      </c>
      <c r="I54" s="386">
        <f>'Visi duomenys'!I54</f>
        <v>0</v>
      </c>
      <c r="J54" s="386">
        <f>'Visi duomenys'!J54</f>
        <v>0</v>
      </c>
      <c r="K54" s="388">
        <f>'Visi duomenys'!K54</f>
        <v>394072</v>
      </c>
      <c r="L54" s="388">
        <f>'Visi duomenys'!L54</f>
        <v>29556</v>
      </c>
      <c r="M54" s="388">
        <f>'Visi duomenys'!M54</f>
        <v>29555</v>
      </c>
      <c r="N54" s="388">
        <f>'Visi duomenys'!N54</f>
        <v>0</v>
      </c>
      <c r="O54" s="388">
        <f>'Visi duomenys'!O54</f>
        <v>0</v>
      </c>
      <c r="P54" s="388">
        <f>'Visi duomenys'!P54</f>
        <v>334961</v>
      </c>
      <c r="Q54" s="389">
        <f>'Visi duomenys'!Q54</f>
        <v>42917</v>
      </c>
      <c r="R54" s="389">
        <f>'Visi duomenys'!R54</f>
        <v>42979</v>
      </c>
      <c r="S54" s="390" t="str">
        <f>'Visi duomenys'!S54</f>
        <v>2017/</v>
      </c>
      <c r="T54" s="391">
        <f>'Visi duomenys'!T54</f>
        <v>43070</v>
      </c>
      <c r="U54" s="392">
        <f>'Visi duomenys'!U54</f>
        <v>2019</v>
      </c>
    </row>
    <row r="55" spans="1:21" ht="37.5" customHeight="1" x14ac:dyDescent="0.2">
      <c r="A55" s="386" t="str">
        <f>'Visi duomenys'!A55</f>
        <v>2.1.1.1.4</v>
      </c>
      <c r="B55" s="386" t="str">
        <f>'Visi duomenys'!B55</f>
        <v>R087724-220000-1172</v>
      </c>
      <c r="C55" s="387" t="str">
        <f>'Visi duomenys'!C55</f>
        <v>Tauragės Martyno Mažvydo progimnazijos modernizavimas</v>
      </c>
      <c r="D55" s="386" t="str">
        <f>'Visi duomenys'!D55</f>
        <v>TRSA</v>
      </c>
      <c r="E55" s="386" t="str">
        <f>'Visi duomenys'!E55</f>
        <v>ŠMM</v>
      </c>
      <c r="F55" s="386" t="str">
        <f>'Visi duomenys'!F55</f>
        <v>Tauragės miestas</v>
      </c>
      <c r="G55" s="386" t="str">
        <f>'Visi duomenys'!G55</f>
        <v>09.1.3-CPVA-R-724</v>
      </c>
      <c r="H55" s="386" t="str">
        <f>'Visi duomenys'!H55</f>
        <v>R</v>
      </c>
      <c r="I55" s="386">
        <f>'Visi duomenys'!I55</f>
        <v>0</v>
      </c>
      <c r="J55" s="386">
        <f>'Visi duomenys'!J55</f>
        <v>0</v>
      </c>
      <c r="K55" s="388">
        <f>'Visi duomenys'!K55</f>
        <v>544762.36</v>
      </c>
      <c r="L55" s="388">
        <f>'Visi duomenys'!L55</f>
        <v>40857.18</v>
      </c>
      <c r="M55" s="388">
        <f>'Visi duomenys'!M55</f>
        <v>40857.18</v>
      </c>
      <c r="N55" s="388">
        <f>'Visi duomenys'!N55</f>
        <v>0</v>
      </c>
      <c r="O55" s="388">
        <f>'Visi duomenys'!O55</f>
        <v>0</v>
      </c>
      <c r="P55" s="388">
        <f>'Visi duomenys'!P55</f>
        <v>463048</v>
      </c>
      <c r="Q55" s="389">
        <f>'Visi duomenys'!Q55</f>
        <v>42947</v>
      </c>
      <c r="R55" s="389">
        <f>'Visi duomenys'!R55</f>
        <v>43008</v>
      </c>
      <c r="S55" s="390" t="str">
        <f>'Visi duomenys'!S55</f>
        <v>2017/</v>
      </c>
      <c r="T55" s="391">
        <f>'Visi duomenys'!T55</f>
        <v>43100</v>
      </c>
      <c r="U55" s="392">
        <f>'Visi duomenys'!U55</f>
        <v>2020</v>
      </c>
    </row>
    <row r="56" spans="1:21" ht="37.5" customHeight="1" x14ac:dyDescent="0.2">
      <c r="A56" s="379" t="str">
        <f>'Visi duomenys'!A56</f>
        <v>2.1.1.2</v>
      </c>
      <c r="B56" s="379" t="str">
        <f>'Visi duomenys'!B56</f>
        <v/>
      </c>
      <c r="C56" s="380" t="str">
        <f>'Visi duomenys'!C56</f>
        <v>Priemonė: Neformaliojo švietimo infrastruktūros tobulinimas „Plėtoti vaikų ir jauninimo neformaliojo ugdymo galimybes (ypač kaimo vietovėse)“</v>
      </c>
      <c r="D56" s="379">
        <f>'Visi duomenys'!D56</f>
        <v>0</v>
      </c>
      <c r="E56" s="379">
        <f>'Visi duomenys'!E56</f>
        <v>0</v>
      </c>
      <c r="F56" s="379">
        <f>'Visi duomenys'!F56</f>
        <v>0</v>
      </c>
      <c r="G56" s="379">
        <f>'Visi duomenys'!G56</f>
        <v>0</v>
      </c>
      <c r="H56" s="379">
        <f>'Visi duomenys'!H56</f>
        <v>0</v>
      </c>
      <c r="I56" s="379">
        <f>'Visi duomenys'!I56</f>
        <v>0</v>
      </c>
      <c r="J56" s="379">
        <f>'Visi duomenys'!J56</f>
        <v>0</v>
      </c>
      <c r="K56" s="381">
        <f>'Visi duomenys'!K56</f>
        <v>0</v>
      </c>
      <c r="L56" s="381">
        <f>'Visi duomenys'!L56</f>
        <v>0</v>
      </c>
      <c r="M56" s="381">
        <f>'Visi duomenys'!M56</f>
        <v>0</v>
      </c>
      <c r="N56" s="381">
        <f>'Visi duomenys'!N56</f>
        <v>0</v>
      </c>
      <c r="O56" s="381">
        <f>'Visi duomenys'!O56</f>
        <v>0</v>
      </c>
      <c r="P56" s="381">
        <f>'Visi duomenys'!P56</f>
        <v>0</v>
      </c>
      <c r="Q56" s="382">
        <f>'Visi duomenys'!Q56</f>
        <v>0</v>
      </c>
      <c r="R56" s="382">
        <f>'Visi duomenys'!R56</f>
        <v>0</v>
      </c>
      <c r="S56" s="383">
        <f>'Visi duomenys'!S56</f>
        <v>0</v>
      </c>
      <c r="T56" s="384">
        <f>'Visi duomenys'!T56</f>
        <v>0</v>
      </c>
      <c r="U56" s="385">
        <f>'Visi duomenys'!U56</f>
        <v>0</v>
      </c>
    </row>
    <row r="57" spans="1:21" ht="37.5" customHeight="1" x14ac:dyDescent="0.2">
      <c r="A57" s="386" t="str">
        <f>'Visi duomenys'!A57</f>
        <v>2.1.1.2.1</v>
      </c>
      <c r="B57" s="386" t="str">
        <f>'Visi duomenys'!B57</f>
        <v>R087725-240000-1174</v>
      </c>
      <c r="C57" s="387" t="str">
        <f>'Visi duomenys'!C57</f>
        <v>Neformaliojo švietimo infrastruktūros tobulinimas Pagėgių meno ir sporto mokykloje</v>
      </c>
      <c r="D57" s="386" t="str">
        <f>'Visi duomenys'!D57</f>
        <v>PSA</v>
      </c>
      <c r="E57" s="386" t="str">
        <f>'Visi duomenys'!E57</f>
        <v>ŠMM</v>
      </c>
      <c r="F57" s="386" t="str">
        <f>'Visi duomenys'!F57</f>
        <v>Pagėgių miestas</v>
      </c>
      <c r="G57" s="386" t="str">
        <f>'Visi duomenys'!G57</f>
        <v>09.1.3-CPVA-R-725</v>
      </c>
      <c r="H57" s="386" t="str">
        <f>'Visi duomenys'!H57</f>
        <v>R</v>
      </c>
      <c r="I57" s="386">
        <f>'Visi duomenys'!I57</f>
        <v>0</v>
      </c>
      <c r="J57" s="386">
        <f>'Visi duomenys'!J57</f>
        <v>0</v>
      </c>
      <c r="K57" s="388">
        <f>'Visi duomenys'!K57</f>
        <v>148515.76</v>
      </c>
      <c r="L57" s="388">
        <f>'Visi duomenys'!L57</f>
        <v>24397.759999999998</v>
      </c>
      <c r="M57" s="388">
        <f>'Visi duomenys'!M57</f>
        <v>0</v>
      </c>
      <c r="N57" s="388">
        <f>'Visi duomenys'!N57</f>
        <v>0</v>
      </c>
      <c r="O57" s="388">
        <f>'Visi duomenys'!O57</f>
        <v>0</v>
      </c>
      <c r="P57" s="388">
        <f>'Visi duomenys'!P57</f>
        <v>124118</v>
      </c>
      <c r="Q57" s="389">
        <f>'Visi duomenys'!Q57</f>
        <v>42887</v>
      </c>
      <c r="R57" s="389">
        <f>'Visi duomenys'!R57</f>
        <v>42979</v>
      </c>
      <c r="S57" s="390" t="str">
        <f>'Visi duomenys'!S57</f>
        <v>2017/</v>
      </c>
      <c r="T57" s="391">
        <f>'Visi duomenys'!T57</f>
        <v>43070</v>
      </c>
      <c r="U57" s="392">
        <f>'Visi duomenys'!U57</f>
        <v>2019</v>
      </c>
    </row>
    <row r="58" spans="1:21" ht="37.5" customHeight="1" x14ac:dyDescent="0.2">
      <c r="A58" s="386" t="str">
        <f>'Visi duomenys'!A58</f>
        <v>2.1.1.2.2</v>
      </c>
      <c r="B58" s="386" t="str">
        <f>'Visi duomenys'!B58</f>
        <v>R087725-240000-1175</v>
      </c>
      <c r="C58" s="387" t="str">
        <f>'Visi duomenys'!C58</f>
        <v>Jurbarko Antano Sodeikos meno mokyklos atnaujinimas ir pritaikymas neformaliajam ugdymui</v>
      </c>
      <c r="D58" s="386" t="str">
        <f>'Visi duomenys'!D58</f>
        <v>JRSA</v>
      </c>
      <c r="E58" s="386" t="str">
        <f>'Visi duomenys'!E58</f>
        <v>ŠMM</v>
      </c>
      <c r="F58" s="386" t="str">
        <f>'Visi duomenys'!F58</f>
        <v>Jurbarko miestas</v>
      </c>
      <c r="G58" s="386" t="str">
        <f>'Visi duomenys'!G58</f>
        <v>09.1.3-CPVA-R-725</v>
      </c>
      <c r="H58" s="386" t="str">
        <f>'Visi duomenys'!H58</f>
        <v>R</v>
      </c>
      <c r="I58" s="386">
        <f>'Visi duomenys'!I58</f>
        <v>0</v>
      </c>
      <c r="J58" s="386">
        <f>'Visi duomenys'!J58</f>
        <v>0</v>
      </c>
      <c r="K58" s="388">
        <f>'Visi duomenys'!K58</f>
        <v>181044</v>
      </c>
      <c r="L58" s="388">
        <f>'Visi duomenys'!L58</f>
        <v>27157</v>
      </c>
      <c r="M58" s="388">
        <f>'Visi duomenys'!M58</f>
        <v>0</v>
      </c>
      <c r="N58" s="388">
        <f>'Visi duomenys'!N58</f>
        <v>0</v>
      </c>
      <c r="O58" s="388">
        <f>'Visi duomenys'!O58</f>
        <v>0</v>
      </c>
      <c r="P58" s="388">
        <f>'Visi duomenys'!P58</f>
        <v>153887</v>
      </c>
      <c r="Q58" s="389">
        <f>'Visi duomenys'!Q58</f>
        <v>42887</v>
      </c>
      <c r="R58" s="389">
        <f>'Visi duomenys'!R58</f>
        <v>43009</v>
      </c>
      <c r="S58" s="390" t="str">
        <f>'Visi duomenys'!S58</f>
        <v>2017/</v>
      </c>
      <c r="T58" s="391">
        <f>'Visi duomenys'!T58</f>
        <v>43070</v>
      </c>
      <c r="U58" s="392">
        <f>'Visi duomenys'!U58</f>
        <v>2019</v>
      </c>
    </row>
    <row r="59" spans="1:21" ht="37.5" customHeight="1" x14ac:dyDescent="0.2">
      <c r="A59" s="386" t="str">
        <f>'Visi duomenys'!A59</f>
        <v>2.1.1.2.3</v>
      </c>
      <c r="B59" s="386" t="str">
        <f>'Visi duomenys'!B59</f>
        <v>R087725-240000-1176</v>
      </c>
      <c r="C59" s="387" t="str">
        <f>'Visi duomenys'!C59</f>
        <v>Vaikų ir jaunimo neformalaus ugdymosi galimybių plėtra Tauragės Moksleivių kūrybos centre</v>
      </c>
      <c r="D59" s="386" t="str">
        <f>'Visi duomenys'!D59</f>
        <v>TRSA</v>
      </c>
      <c r="E59" s="386" t="str">
        <f>'Visi duomenys'!E59</f>
        <v>ŠMM</v>
      </c>
      <c r="F59" s="386" t="str">
        <f>'Visi duomenys'!F59</f>
        <v>Tauragės miestas</v>
      </c>
      <c r="G59" s="386" t="str">
        <f>'Visi duomenys'!G59</f>
        <v>09.1.3-CPVA-R-725</v>
      </c>
      <c r="H59" s="386" t="str">
        <f>'Visi duomenys'!H59</f>
        <v>R</v>
      </c>
      <c r="I59" s="386">
        <f>'Visi duomenys'!I59</f>
        <v>0</v>
      </c>
      <c r="J59" s="386">
        <f>'Visi duomenys'!J59</f>
        <v>0</v>
      </c>
      <c r="K59" s="388">
        <f>'Visi duomenys'!K59</f>
        <v>250274.11</v>
      </c>
      <c r="L59" s="388">
        <f>'Visi duomenys'!L59</f>
        <v>37541.11</v>
      </c>
      <c r="M59" s="388">
        <f>'Visi duomenys'!M59</f>
        <v>0</v>
      </c>
      <c r="N59" s="388">
        <f>'Visi duomenys'!N59</f>
        <v>0</v>
      </c>
      <c r="O59" s="388">
        <f>'Visi duomenys'!O59</f>
        <v>0</v>
      </c>
      <c r="P59" s="388">
        <f>'Visi duomenys'!P59</f>
        <v>212733</v>
      </c>
      <c r="Q59" s="389">
        <f>'Visi duomenys'!Q59</f>
        <v>42887</v>
      </c>
      <c r="R59" s="389">
        <f>'Visi duomenys'!R59</f>
        <v>43098</v>
      </c>
      <c r="S59" s="390" t="str">
        <f>'Visi duomenys'!S59</f>
        <v>2018/</v>
      </c>
      <c r="T59" s="391">
        <f>'Visi duomenys'!T59</f>
        <v>43160</v>
      </c>
      <c r="U59" s="392">
        <f>'Visi duomenys'!U59</f>
        <v>2020</v>
      </c>
    </row>
    <row r="60" spans="1:21" ht="37.5" customHeight="1" x14ac:dyDescent="0.2">
      <c r="A60" s="386" t="str">
        <f>'Visi duomenys'!A60</f>
        <v>2.1.1.2.4</v>
      </c>
      <c r="B60" s="386" t="str">
        <f>'Visi duomenys'!B60</f>
        <v>R087725-240000-1177</v>
      </c>
      <c r="C60" s="387" t="str">
        <f>'Visi duomenys'!C60</f>
        <v>Šilalės meno mokyklos infrastruktūros tobulinimas plėtojant vaikų ir jaunimo neformaliojo ugdymo galimybes</v>
      </c>
      <c r="D60" s="386" t="str">
        <f>'Visi duomenys'!D60</f>
        <v>Šilalės meno mokykla</v>
      </c>
      <c r="E60" s="386" t="str">
        <f>'Visi duomenys'!E60</f>
        <v>ŠMM</v>
      </c>
      <c r="F60" s="386" t="str">
        <f>'Visi duomenys'!F60</f>
        <v>Šilalės m.</v>
      </c>
      <c r="G60" s="386" t="str">
        <f>'Visi duomenys'!G60</f>
        <v>09.1.3-CPVA-R-725</v>
      </c>
      <c r="H60" s="386" t="str">
        <f>'Visi duomenys'!H60</f>
        <v>R</v>
      </c>
      <c r="I60" s="386">
        <f>'Visi duomenys'!I60</f>
        <v>0</v>
      </c>
      <c r="J60" s="386">
        <f>'Visi duomenys'!J60</f>
        <v>0</v>
      </c>
      <c r="K60" s="388">
        <f>'Visi duomenys'!K60</f>
        <v>92842.82</v>
      </c>
      <c r="L60" s="388">
        <f>'Visi duomenys'!L60</f>
        <v>28431.82</v>
      </c>
      <c r="M60" s="388">
        <f>'Visi duomenys'!M60</f>
        <v>0</v>
      </c>
      <c r="N60" s="388">
        <f>'Visi duomenys'!N60</f>
        <v>0</v>
      </c>
      <c r="O60" s="388">
        <f>'Visi duomenys'!O60</f>
        <v>0</v>
      </c>
      <c r="P60" s="388">
        <f>'Visi duomenys'!P60</f>
        <v>64411</v>
      </c>
      <c r="Q60" s="389">
        <f>'Visi duomenys'!Q60</f>
        <v>42887</v>
      </c>
      <c r="R60" s="389">
        <f>'Visi duomenys'!R60</f>
        <v>42948</v>
      </c>
      <c r="S60" s="390" t="str">
        <f>'Visi duomenys'!S60</f>
        <v>2017/</v>
      </c>
      <c r="T60" s="391">
        <f>'Visi duomenys'!T60</f>
        <v>43070</v>
      </c>
      <c r="U60" s="392">
        <f>'Visi duomenys'!U60</f>
        <v>2019</v>
      </c>
    </row>
    <row r="61" spans="1:21" ht="37.5" customHeight="1" x14ac:dyDescent="0.2">
      <c r="A61" s="379" t="str">
        <f>'Visi duomenys'!A61</f>
        <v>2.1.1.3</v>
      </c>
      <c r="B61" s="379" t="str">
        <f>'Visi duomenys'!B61</f>
        <v/>
      </c>
      <c r="C61" s="380" t="str">
        <f>'Visi duomenys'!C61</f>
        <v>Priemonė: Ikimokyklinio ir priešmokyklinio ugdymo prieinamumo didinimas</v>
      </c>
      <c r="D61" s="379">
        <f>'Visi duomenys'!D61</f>
        <v>0</v>
      </c>
      <c r="E61" s="379">
        <f>'Visi duomenys'!E61</f>
        <v>0</v>
      </c>
      <c r="F61" s="379">
        <f>'Visi duomenys'!F61</f>
        <v>0</v>
      </c>
      <c r="G61" s="379">
        <f>'Visi duomenys'!G61</f>
        <v>0</v>
      </c>
      <c r="H61" s="379">
        <f>'Visi duomenys'!H61</f>
        <v>0</v>
      </c>
      <c r="I61" s="379">
        <f>'Visi duomenys'!I61</f>
        <v>0</v>
      </c>
      <c r="J61" s="379">
        <f>'Visi duomenys'!J61</f>
        <v>0</v>
      </c>
      <c r="K61" s="381">
        <f>'Visi duomenys'!K61</f>
        <v>0</v>
      </c>
      <c r="L61" s="381">
        <f>'Visi duomenys'!L61</f>
        <v>0</v>
      </c>
      <c r="M61" s="381">
        <f>'Visi duomenys'!M61</f>
        <v>0</v>
      </c>
      <c r="N61" s="381">
        <f>'Visi duomenys'!N61</f>
        <v>0</v>
      </c>
      <c r="O61" s="381">
        <f>'Visi duomenys'!O61</f>
        <v>0</v>
      </c>
      <c r="P61" s="381">
        <f>'Visi duomenys'!P61</f>
        <v>0</v>
      </c>
      <c r="Q61" s="382">
        <f>'Visi duomenys'!Q61</f>
        <v>0</v>
      </c>
      <c r="R61" s="382">
        <f>'Visi duomenys'!R61</f>
        <v>0</v>
      </c>
      <c r="S61" s="383">
        <f>'Visi duomenys'!S61</f>
        <v>0</v>
      </c>
      <c r="T61" s="384">
        <f>'Visi duomenys'!T61</f>
        <v>0</v>
      </c>
      <c r="U61" s="385">
        <f>'Visi duomenys'!U61</f>
        <v>0</v>
      </c>
    </row>
    <row r="62" spans="1:21" ht="37.5" customHeight="1" x14ac:dyDescent="0.2">
      <c r="A62" s="386" t="str">
        <f>'Visi duomenys'!A62</f>
        <v>2.1.1.3.1</v>
      </c>
      <c r="B62" s="386" t="str">
        <f>'Visi duomenys'!B62</f>
        <v>R087705-230000-1179</v>
      </c>
      <c r="C62" s="387" t="str">
        <f>'Visi duomenys'!C62</f>
        <v>Ikimokyklinio ugdymo prieinamumo didinimas Šilalės mieste</v>
      </c>
      <c r="D62" s="386" t="str">
        <f>'Visi duomenys'!D62</f>
        <v>ŠRSA</v>
      </c>
      <c r="E62" s="386" t="str">
        <f>'Visi duomenys'!E62</f>
        <v>ŠMM</v>
      </c>
      <c r="F62" s="386" t="str">
        <f>'Visi duomenys'!F62</f>
        <v>Šilalės m.</v>
      </c>
      <c r="G62" s="386" t="str">
        <f>'Visi duomenys'!G62</f>
        <v>09.1.3-CPVA-R-705</v>
      </c>
      <c r="H62" s="386" t="str">
        <f>'Visi duomenys'!H62</f>
        <v>R</v>
      </c>
      <c r="I62" s="386">
        <f>'Visi duomenys'!I62</f>
        <v>0</v>
      </c>
      <c r="J62" s="386">
        <f>'Visi duomenys'!J62</f>
        <v>0</v>
      </c>
      <c r="K62" s="388">
        <f>'Visi duomenys'!K62</f>
        <v>809630.41999999993</v>
      </c>
      <c r="L62" s="388">
        <f>'Visi duomenys'!L62</f>
        <v>553430.44999999995</v>
      </c>
      <c r="M62" s="388">
        <f>'Visi duomenys'!M62</f>
        <v>20772.97</v>
      </c>
      <c r="N62" s="388">
        <f>'Visi duomenys'!N62</f>
        <v>0</v>
      </c>
      <c r="O62" s="388">
        <f>'Visi duomenys'!O62</f>
        <v>0</v>
      </c>
      <c r="P62" s="388">
        <f>'Visi duomenys'!P62</f>
        <v>235427</v>
      </c>
      <c r="Q62" s="389">
        <f>'Visi duomenys'!Q62</f>
        <v>43009</v>
      </c>
      <c r="R62" s="389">
        <f>'Visi duomenys'!R62</f>
        <v>43070</v>
      </c>
      <c r="S62" s="390" t="str">
        <f>'Visi duomenys'!S62</f>
        <v>2018/</v>
      </c>
      <c r="T62" s="391">
        <f>'Visi duomenys'!T62</f>
        <v>43160</v>
      </c>
      <c r="U62" s="392">
        <f>'Visi duomenys'!U62</f>
        <v>2019</v>
      </c>
    </row>
    <row r="63" spans="1:21" ht="37.5" customHeight="1" x14ac:dyDescent="0.2">
      <c r="A63" s="386" t="str">
        <f>'Visi duomenys'!A63</f>
        <v>2.1.1.3.2</v>
      </c>
      <c r="B63" s="386" t="str">
        <f>'Visi duomenys'!B63</f>
        <v>R087705-230000-1180</v>
      </c>
      <c r="C63" s="387" t="str">
        <f>'Visi duomenys'!C63</f>
        <v>Ikimokyklinio ir priešmokyklinio ugdymo prieinamumo didinimas Rotulių lopšelyje-darželyje</v>
      </c>
      <c r="D63" s="386" t="str">
        <f>'Visi duomenys'!D63</f>
        <v>JRSA</v>
      </c>
      <c r="E63" s="386" t="str">
        <f>'Visi duomenys'!E63</f>
        <v>ŠMM</v>
      </c>
      <c r="F63" s="386" t="str">
        <f>'Visi duomenys'!F63</f>
        <v>Jurbarko rajonas</v>
      </c>
      <c r="G63" s="386" t="str">
        <f>'Visi duomenys'!G63</f>
        <v>09.1.3-CPVA-R-705</v>
      </c>
      <c r="H63" s="386" t="str">
        <f>'Visi duomenys'!H63</f>
        <v>R</v>
      </c>
      <c r="I63" s="386">
        <f>'Visi duomenys'!I63</f>
        <v>0</v>
      </c>
      <c r="J63" s="386">
        <f>'Visi duomenys'!J63</f>
        <v>0</v>
      </c>
      <c r="K63" s="388">
        <f>'Visi duomenys'!K63</f>
        <v>226080</v>
      </c>
      <c r="L63" s="388">
        <f>'Visi duomenys'!L63</f>
        <v>16956</v>
      </c>
      <c r="M63" s="388">
        <f>'Visi duomenys'!M63</f>
        <v>16956</v>
      </c>
      <c r="N63" s="388">
        <f>'Visi duomenys'!N63</f>
        <v>0</v>
      </c>
      <c r="O63" s="388">
        <f>'Visi duomenys'!O63</f>
        <v>0</v>
      </c>
      <c r="P63" s="388">
        <f>'Visi duomenys'!P63</f>
        <v>192168</v>
      </c>
      <c r="Q63" s="389">
        <f>'Visi duomenys'!Q63</f>
        <v>43009</v>
      </c>
      <c r="R63" s="389">
        <f>'Visi duomenys'!R63</f>
        <v>43070</v>
      </c>
      <c r="S63" s="390" t="str">
        <f>'Visi duomenys'!S63</f>
        <v>2018/</v>
      </c>
      <c r="T63" s="391">
        <f>'Visi duomenys'!T63</f>
        <v>43132</v>
      </c>
      <c r="U63" s="392">
        <f>'Visi duomenys'!U63</f>
        <v>2020</v>
      </c>
    </row>
    <row r="64" spans="1:21" ht="37.5" customHeight="1" x14ac:dyDescent="0.2">
      <c r="A64" s="386" t="str">
        <f>'Visi duomenys'!A64</f>
        <v>2.1.1.3.3</v>
      </c>
      <c r="B64" s="386" t="str">
        <f>'Visi duomenys'!B64</f>
        <v>R087705-230000-1181</v>
      </c>
      <c r="C64" s="387" t="str">
        <f>'Visi duomenys'!C64</f>
        <v>Ikimokyklinio ir priešmokyklinio ugdymo prieinamumo didinimas, modernizuojant Tauragės vaikų reabilitacijos centro-mokyklos "Pušelė“ ugdymo aplinką</v>
      </c>
      <c r="D64" s="386" t="str">
        <f>'Visi duomenys'!D64</f>
        <v>TRSA</v>
      </c>
      <c r="E64" s="386" t="str">
        <f>'Visi duomenys'!E64</f>
        <v>ŠMM</v>
      </c>
      <c r="F64" s="386" t="str">
        <f>'Visi duomenys'!F64</f>
        <v>Tauragės miestas</v>
      </c>
      <c r="G64" s="386" t="str">
        <f>'Visi duomenys'!G64</f>
        <v>09.1.3-CPVA-R-705</v>
      </c>
      <c r="H64" s="386" t="str">
        <f>'Visi duomenys'!H64</f>
        <v>R</v>
      </c>
      <c r="I64" s="386">
        <f>'Visi duomenys'!I64</f>
        <v>0</v>
      </c>
      <c r="J64" s="386">
        <f>'Visi duomenys'!J64</f>
        <v>0</v>
      </c>
      <c r="K64" s="388">
        <f>'Visi duomenys'!K64</f>
        <v>312531.76470588235</v>
      </c>
      <c r="L64" s="388">
        <f>'Visi duomenys'!L64</f>
        <v>23439.882352941175</v>
      </c>
      <c r="M64" s="388">
        <f>'Visi duomenys'!M64</f>
        <v>23439.882352941175</v>
      </c>
      <c r="N64" s="388">
        <f>'Visi duomenys'!N64</f>
        <v>0</v>
      </c>
      <c r="O64" s="388">
        <f>'Visi duomenys'!O64</f>
        <v>0</v>
      </c>
      <c r="P64" s="388">
        <f>'Visi duomenys'!P64</f>
        <v>265652</v>
      </c>
      <c r="Q64" s="389">
        <f>'Visi duomenys'!Q64</f>
        <v>43009</v>
      </c>
      <c r="R64" s="389">
        <f>'Visi duomenys'!R64</f>
        <v>43070</v>
      </c>
      <c r="S64" s="390" t="str">
        <f>'Visi duomenys'!S64</f>
        <v>2018/</v>
      </c>
      <c r="T64" s="391">
        <f>'Visi duomenys'!T64</f>
        <v>43132</v>
      </c>
      <c r="U64" s="392">
        <f>'Visi duomenys'!U64</f>
        <v>2020</v>
      </c>
    </row>
    <row r="65" spans="1:21" ht="37.5" customHeight="1" x14ac:dyDescent="0.2">
      <c r="A65" s="370" t="str">
        <f>'Visi duomenys'!A65</f>
        <v>2.1.2.</v>
      </c>
      <c r="B65" s="370" t="str">
        <f>'Visi duomenys'!B65</f>
        <v/>
      </c>
      <c r="C65" s="371" t="str">
        <f>'Visi duomenys'!C65</f>
        <v>Uždavinys. Gerinti sveikatos priežiūros įstaigų infrastruktūrą, kelti paslaugų kokybę ir jų prieinamumą (ypač tikslinėms grupėms), diegti sveiko senėjimo procesą regione.</v>
      </c>
      <c r="D65" s="370">
        <f>'Visi duomenys'!D65</f>
        <v>0</v>
      </c>
      <c r="E65" s="370">
        <f>'Visi duomenys'!E65</f>
        <v>0</v>
      </c>
      <c r="F65" s="370">
        <f>'Visi duomenys'!F65</f>
        <v>0</v>
      </c>
      <c r="G65" s="370">
        <f>'Visi duomenys'!G65</f>
        <v>0</v>
      </c>
      <c r="H65" s="370">
        <f>'Visi duomenys'!H65</f>
        <v>0</v>
      </c>
      <c r="I65" s="370">
        <f>'Visi duomenys'!I65</f>
        <v>0</v>
      </c>
      <c r="J65" s="370">
        <f>'Visi duomenys'!J65</f>
        <v>0</v>
      </c>
      <c r="K65" s="372">
        <f>'Visi duomenys'!K65</f>
        <v>0</v>
      </c>
      <c r="L65" s="372">
        <f>'Visi duomenys'!L65</f>
        <v>0</v>
      </c>
      <c r="M65" s="372">
        <f>'Visi duomenys'!M65</f>
        <v>0</v>
      </c>
      <c r="N65" s="372">
        <f>'Visi duomenys'!N65</f>
        <v>0</v>
      </c>
      <c r="O65" s="372">
        <f>'Visi duomenys'!O65</f>
        <v>0</v>
      </c>
      <c r="P65" s="372">
        <f>'Visi duomenys'!P65</f>
        <v>0</v>
      </c>
      <c r="Q65" s="376">
        <f>'Visi duomenys'!Q65</f>
        <v>0</v>
      </c>
      <c r="R65" s="376">
        <f>'Visi duomenys'!R65</f>
        <v>0</v>
      </c>
      <c r="S65" s="377">
        <f>'Visi duomenys'!S65</f>
        <v>0</v>
      </c>
      <c r="T65" s="378">
        <f>'Visi duomenys'!T65</f>
        <v>0</v>
      </c>
      <c r="U65" s="375">
        <f>'Visi duomenys'!U65</f>
        <v>0</v>
      </c>
    </row>
    <row r="66" spans="1:21" ht="37.5" customHeight="1" x14ac:dyDescent="0.2">
      <c r="A66" s="379" t="str">
        <f>'Visi duomenys'!A66</f>
        <v>2.1.2.1</v>
      </c>
      <c r="B66" s="379" t="str">
        <f>'Visi duomenys'!B66</f>
        <v/>
      </c>
      <c r="C66" s="380" t="str">
        <f>'Visi duomenys'!C66</f>
        <v>Priemonė: Sveikos gyvensenos skatinimas Tauragės regione</v>
      </c>
      <c r="D66" s="379">
        <f>'Visi duomenys'!D66</f>
        <v>0</v>
      </c>
      <c r="E66" s="379">
        <f>'Visi duomenys'!E66</f>
        <v>0</v>
      </c>
      <c r="F66" s="379">
        <f>'Visi duomenys'!F66</f>
        <v>0</v>
      </c>
      <c r="G66" s="379">
        <f>'Visi duomenys'!G66</f>
        <v>0</v>
      </c>
      <c r="H66" s="379">
        <f>'Visi duomenys'!H66</f>
        <v>0</v>
      </c>
      <c r="I66" s="379">
        <f>'Visi duomenys'!I66</f>
        <v>0</v>
      </c>
      <c r="J66" s="379">
        <f>'Visi duomenys'!J66</f>
        <v>0</v>
      </c>
      <c r="K66" s="381">
        <f>'Visi duomenys'!K66</f>
        <v>0</v>
      </c>
      <c r="L66" s="381">
        <f>'Visi duomenys'!L66</f>
        <v>0</v>
      </c>
      <c r="M66" s="381">
        <f>'Visi duomenys'!M66</f>
        <v>0</v>
      </c>
      <c r="N66" s="381">
        <f>'Visi duomenys'!N66</f>
        <v>0</v>
      </c>
      <c r="O66" s="381">
        <f>'Visi duomenys'!O66</f>
        <v>0</v>
      </c>
      <c r="P66" s="381">
        <f>'Visi duomenys'!P66</f>
        <v>0</v>
      </c>
      <c r="Q66" s="382">
        <f>'Visi duomenys'!Q66</f>
        <v>0</v>
      </c>
      <c r="R66" s="382">
        <f>'Visi duomenys'!R66</f>
        <v>0</v>
      </c>
      <c r="S66" s="383">
        <f>'Visi duomenys'!S66</f>
        <v>0</v>
      </c>
      <c r="T66" s="384">
        <f>'Visi duomenys'!T66</f>
        <v>0</v>
      </c>
      <c r="U66" s="385">
        <f>'Visi duomenys'!U66</f>
        <v>0</v>
      </c>
    </row>
    <row r="67" spans="1:21" ht="37.5" customHeight="1" x14ac:dyDescent="0.2">
      <c r="A67" s="386" t="str">
        <f>'Visi duomenys'!A67</f>
        <v>2.1.2.1.1</v>
      </c>
      <c r="B67" s="386" t="str">
        <f>'Visi duomenys'!B67</f>
        <v>R086630-470000-1184</v>
      </c>
      <c r="C67" s="387" t="str">
        <f>'Visi duomenys'!C67</f>
        <v>Sveikos gyvensenos skatinimas Pagėgių savivaldybėje</v>
      </c>
      <c r="D67" s="386" t="str">
        <f>'Visi duomenys'!D67</f>
        <v>PSA</v>
      </c>
      <c r="E67" s="386" t="str">
        <f>'Visi duomenys'!E67</f>
        <v>SAM</v>
      </c>
      <c r="F67" s="386" t="str">
        <f>'Visi duomenys'!F67</f>
        <v>Pagėgių savivalybė</v>
      </c>
      <c r="G67" s="386" t="str">
        <f>'Visi duomenys'!G67</f>
        <v>08.4.2-ESFA-R-630</v>
      </c>
      <c r="H67" s="386" t="str">
        <f>'Visi duomenys'!H67</f>
        <v>R</v>
      </c>
      <c r="I67" s="386">
        <f>'Visi duomenys'!I67</f>
        <v>0</v>
      </c>
      <c r="J67" s="386">
        <f>'Visi duomenys'!J67</f>
        <v>0</v>
      </c>
      <c r="K67" s="388">
        <f>'Visi duomenys'!K67</f>
        <v>46877.647058823532</v>
      </c>
      <c r="L67" s="388">
        <f>'Visi duomenys'!L67</f>
        <v>3515.8235294117649</v>
      </c>
      <c r="M67" s="388">
        <f>'Visi duomenys'!M67</f>
        <v>3515.8235294117649</v>
      </c>
      <c r="N67" s="388">
        <f>'Visi duomenys'!N67</f>
        <v>0</v>
      </c>
      <c r="O67" s="388">
        <f>'Visi duomenys'!O67</f>
        <v>0</v>
      </c>
      <c r="P67" s="388">
        <f>'Visi duomenys'!P67</f>
        <v>39846</v>
      </c>
      <c r="Q67" s="389">
        <f>'Visi duomenys'!Q67</f>
        <v>43159</v>
      </c>
      <c r="R67" s="389">
        <f>'Visi duomenys'!R67</f>
        <v>43205</v>
      </c>
      <c r="S67" s="390" t="str">
        <f>'Visi duomenys'!S67</f>
        <v>2018/</v>
      </c>
      <c r="T67" s="391">
        <f>'Visi duomenys'!T67</f>
        <v>43281</v>
      </c>
      <c r="U67" s="392">
        <f>'Visi duomenys'!U67</f>
        <v>2021</v>
      </c>
    </row>
    <row r="68" spans="1:21" ht="37.5" customHeight="1" x14ac:dyDescent="0.2">
      <c r="A68" s="386" t="str">
        <f>'Visi duomenys'!A68</f>
        <v>2.1.2.1.2</v>
      </c>
      <c r="B68" s="386" t="str">
        <f>'Visi duomenys'!B68</f>
        <v>R086630-470000-1185</v>
      </c>
      <c r="C68" s="387" t="str">
        <f>'Visi duomenys'!C68</f>
        <v xml:space="preserve">Jurbarko rajono gyventojų sveikos gyvensenos skatinimas  </v>
      </c>
      <c r="D68" s="386" t="str">
        <f>'Visi duomenys'!D68</f>
        <v>JRS VSB</v>
      </c>
      <c r="E68" s="386" t="str">
        <f>'Visi duomenys'!E68</f>
        <v>SAM</v>
      </c>
      <c r="F68" s="386" t="str">
        <f>'Visi duomenys'!F68</f>
        <v>Jurbarko rajonas</v>
      </c>
      <c r="G68" s="386" t="str">
        <f>'Visi duomenys'!G68</f>
        <v>08.4.2-ESFA-R-630</v>
      </c>
      <c r="H68" s="386" t="str">
        <f>'Visi duomenys'!H68</f>
        <v>R</v>
      </c>
      <c r="I68" s="386">
        <f>'Visi duomenys'!I68</f>
        <v>0</v>
      </c>
      <c r="J68" s="386">
        <f>'Visi duomenys'!J68</f>
        <v>0</v>
      </c>
      <c r="K68" s="388">
        <f>'Visi duomenys'!K68</f>
        <v>137798.82352941178</v>
      </c>
      <c r="L68" s="388">
        <f>'Visi duomenys'!L68</f>
        <v>10334.911764705883</v>
      </c>
      <c r="M68" s="388">
        <f>'Visi duomenys'!M68</f>
        <v>10334.911764705883</v>
      </c>
      <c r="N68" s="388">
        <f>'Visi duomenys'!N68</f>
        <v>0</v>
      </c>
      <c r="O68" s="388">
        <f>'Visi duomenys'!O68</f>
        <v>0</v>
      </c>
      <c r="P68" s="388">
        <f>'Visi duomenys'!P68</f>
        <v>117129</v>
      </c>
      <c r="Q68" s="389">
        <f>'Visi duomenys'!Q68</f>
        <v>43159</v>
      </c>
      <c r="R68" s="389">
        <f>'Visi duomenys'!R68</f>
        <v>43205</v>
      </c>
      <c r="S68" s="390" t="str">
        <f>'Visi duomenys'!S68</f>
        <v>2018/</v>
      </c>
      <c r="T68" s="391">
        <f>'Visi duomenys'!T68</f>
        <v>43281</v>
      </c>
      <c r="U68" s="392">
        <f>'Visi duomenys'!U68</f>
        <v>2021</v>
      </c>
    </row>
    <row r="69" spans="1:21" ht="37.5" customHeight="1" x14ac:dyDescent="0.2">
      <c r="A69" s="386" t="str">
        <f>'Visi duomenys'!A69</f>
        <v>2.1.2.1.3</v>
      </c>
      <c r="B69" s="386" t="str">
        <f>'Visi duomenys'!B69</f>
        <v>R086630-470000-1186</v>
      </c>
      <c r="C69" s="387" t="str">
        <f>'Visi duomenys'!C69</f>
        <v>Sveikam gyvenimui sakome - TAIP!</v>
      </c>
      <c r="D69" s="386" t="str">
        <f>'Visi duomenys'!D69</f>
        <v>TRS VSB</v>
      </c>
      <c r="E69" s="386" t="str">
        <f>'Visi duomenys'!E69</f>
        <v>SAM</v>
      </c>
      <c r="F69" s="386" t="str">
        <f>'Visi duomenys'!F69</f>
        <v xml:space="preserve">Tauragės raj.  </v>
      </c>
      <c r="G69" s="386" t="str">
        <f>'Visi duomenys'!G69</f>
        <v>08.4.2-ESFA-R-630</v>
      </c>
      <c r="H69" s="386" t="str">
        <f>'Visi duomenys'!H69</f>
        <v>R</v>
      </c>
      <c r="I69" s="386">
        <f>'Visi duomenys'!I69</f>
        <v>0</v>
      </c>
      <c r="J69" s="386">
        <f>'Visi duomenys'!J69</f>
        <v>0</v>
      </c>
      <c r="K69" s="388">
        <f>'Visi duomenys'!K69</f>
        <v>190492.9411764706</v>
      </c>
      <c r="L69" s="388">
        <f>'Visi duomenys'!L69</f>
        <v>14286.970588235294</v>
      </c>
      <c r="M69" s="388">
        <f>'Visi duomenys'!M69</f>
        <v>14286.970588235294</v>
      </c>
      <c r="N69" s="388">
        <f>'Visi duomenys'!N69</f>
        <v>0</v>
      </c>
      <c r="O69" s="388">
        <f>'Visi duomenys'!O69</f>
        <v>0</v>
      </c>
      <c r="P69" s="388">
        <f>'Visi duomenys'!P69</f>
        <v>161919</v>
      </c>
      <c r="Q69" s="389">
        <f>'Visi duomenys'!Q69</f>
        <v>43159</v>
      </c>
      <c r="R69" s="389">
        <f>'Visi duomenys'!R69</f>
        <v>43205</v>
      </c>
      <c r="S69" s="390" t="str">
        <f>'Visi duomenys'!S69</f>
        <v>2018/</v>
      </c>
      <c r="T69" s="391">
        <f>'Visi duomenys'!T69</f>
        <v>43281</v>
      </c>
      <c r="U69" s="392">
        <f>'Visi duomenys'!U69</f>
        <v>2021</v>
      </c>
    </row>
    <row r="70" spans="1:21" ht="37.5" customHeight="1" x14ac:dyDescent="0.2">
      <c r="A70" s="386" t="str">
        <f>'Visi duomenys'!A70</f>
        <v>2.1.2.1.4</v>
      </c>
      <c r="B70" s="386" t="str">
        <f>'Visi duomenys'!B70</f>
        <v>R086630-470000-1187</v>
      </c>
      <c r="C70" s="387" t="str">
        <f>'Visi duomenys'!C70</f>
        <v>Šilalės rajono gyventojų sveikatos stiprinimas ir sveikos gyvensenos ugdymas</v>
      </c>
      <c r="D70" s="386" t="str">
        <f>'Visi duomenys'!D70</f>
        <v>ŠRS VSB</v>
      </c>
      <c r="E70" s="386" t="str">
        <f>'Visi duomenys'!E70</f>
        <v>SAM</v>
      </c>
      <c r="F70" s="386" t="str">
        <f>'Visi duomenys'!F70</f>
        <v xml:space="preserve">Šilalės raj.  </v>
      </c>
      <c r="G70" s="386" t="str">
        <f>'Visi duomenys'!G70</f>
        <v>08.4.2-ESFA-R-630</v>
      </c>
      <c r="H70" s="386" t="str">
        <f>'Visi duomenys'!H70</f>
        <v>R</v>
      </c>
      <c r="I70" s="386">
        <f>'Visi duomenys'!I70</f>
        <v>0</v>
      </c>
      <c r="J70" s="386">
        <f>'Visi duomenys'!J70</f>
        <v>0</v>
      </c>
      <c r="K70" s="388">
        <f>'Visi duomenys'!K70</f>
        <v>121941.17647058824</v>
      </c>
      <c r="L70" s="388">
        <f>'Visi duomenys'!L70</f>
        <v>9145.5882352941171</v>
      </c>
      <c r="M70" s="388">
        <f>'Visi duomenys'!M70</f>
        <v>9145.5882352941171</v>
      </c>
      <c r="N70" s="388">
        <f>'Visi duomenys'!N70</f>
        <v>0</v>
      </c>
      <c r="O70" s="388">
        <f>'Visi duomenys'!O70</f>
        <v>0</v>
      </c>
      <c r="P70" s="388">
        <f>'Visi duomenys'!P70</f>
        <v>103650</v>
      </c>
      <c r="Q70" s="389">
        <f>'Visi duomenys'!Q70</f>
        <v>43159</v>
      </c>
      <c r="R70" s="389">
        <f>'Visi duomenys'!R70</f>
        <v>43205</v>
      </c>
      <c r="S70" s="390" t="str">
        <f>'Visi duomenys'!S70</f>
        <v>2018/</v>
      </c>
      <c r="T70" s="391">
        <f>'Visi duomenys'!T70</f>
        <v>43281</v>
      </c>
      <c r="U70" s="392">
        <f>'Visi duomenys'!U70</f>
        <v>2022</v>
      </c>
    </row>
    <row r="71" spans="1:21" ht="37.5" customHeight="1" x14ac:dyDescent="0.2">
      <c r="A71" s="379" t="str">
        <f>'Visi duomenys'!A71</f>
        <v>2.1.2.2</v>
      </c>
      <c r="B71" s="379" t="str">
        <f>'Visi duomenys'!B71</f>
        <v/>
      </c>
      <c r="C71" s="380" t="str">
        <f>'Visi duomenys'!C71</f>
        <v>Priemonė: Priemonių, gerinančių ambulatorinių sveikatos priežiūros paslaugų prieinamumą tuberkulioze sergantiems asmenims, įgyvendinimas</v>
      </c>
      <c r="D71" s="379">
        <f>'Visi duomenys'!D71</f>
        <v>0</v>
      </c>
      <c r="E71" s="379">
        <f>'Visi duomenys'!E71</f>
        <v>0</v>
      </c>
      <c r="F71" s="379">
        <f>'Visi duomenys'!F71</f>
        <v>0</v>
      </c>
      <c r="G71" s="379">
        <f>'Visi duomenys'!G71</f>
        <v>0</v>
      </c>
      <c r="H71" s="379">
        <f>'Visi duomenys'!H71</f>
        <v>0</v>
      </c>
      <c r="I71" s="379">
        <f>'Visi duomenys'!I71</f>
        <v>0</v>
      </c>
      <c r="J71" s="379">
        <f>'Visi duomenys'!J71</f>
        <v>0</v>
      </c>
      <c r="K71" s="381">
        <f>'Visi duomenys'!K71</f>
        <v>0</v>
      </c>
      <c r="L71" s="381">
        <f>'Visi duomenys'!L71</f>
        <v>0</v>
      </c>
      <c r="M71" s="381">
        <f>'Visi duomenys'!M71</f>
        <v>0</v>
      </c>
      <c r="N71" s="381">
        <f>'Visi duomenys'!N71</f>
        <v>0</v>
      </c>
      <c r="O71" s="381">
        <f>'Visi duomenys'!O71</f>
        <v>0</v>
      </c>
      <c r="P71" s="381">
        <f>'Visi duomenys'!P71</f>
        <v>0</v>
      </c>
      <c r="Q71" s="382">
        <f>'Visi duomenys'!Q71</f>
        <v>0</v>
      </c>
      <c r="R71" s="382">
        <f>'Visi duomenys'!R71</f>
        <v>0</v>
      </c>
      <c r="S71" s="383">
        <f>'Visi duomenys'!S71</f>
        <v>0</v>
      </c>
      <c r="T71" s="384">
        <f>'Visi duomenys'!T71</f>
        <v>0</v>
      </c>
      <c r="U71" s="385">
        <f>'Visi duomenys'!U71</f>
        <v>0</v>
      </c>
    </row>
    <row r="72" spans="1:21" ht="37.5" customHeight="1" x14ac:dyDescent="0.2">
      <c r="A72" s="386" t="str">
        <f>'Visi duomenys'!A72</f>
        <v>2.1.2.2.1</v>
      </c>
      <c r="B72" s="386" t="str">
        <f>'Visi duomenys'!B72</f>
        <v>R086615-470000-1189</v>
      </c>
      <c r="C72" s="387" t="str">
        <f>'Visi duomenys'!C72</f>
        <v>Priemonių, gerinančių ambulatorinių asmens sveikatos priežiūros paslaugų prieinamumą tuberkulioze sergantiems asmenims Jurbarko rajone, įgyvendinimas</v>
      </c>
      <c r="D72" s="386" t="str">
        <f>'Visi duomenys'!D72</f>
        <v>JRS PSPC</v>
      </c>
      <c r="E72" s="386" t="str">
        <f>'Visi duomenys'!E72</f>
        <v>SAM</v>
      </c>
      <c r="F72" s="386" t="str">
        <f>'Visi duomenys'!F72</f>
        <v>Jurbarko rajonas</v>
      </c>
      <c r="G72" s="386" t="str">
        <f>'Visi duomenys'!G72</f>
        <v xml:space="preserve">08.4.2-ESFA-R-615 </v>
      </c>
      <c r="H72" s="386" t="str">
        <f>'Visi duomenys'!H72</f>
        <v>R</v>
      </c>
      <c r="I72" s="386">
        <f>'Visi duomenys'!I72</f>
        <v>0</v>
      </c>
      <c r="J72" s="386">
        <f>'Visi duomenys'!J72</f>
        <v>0</v>
      </c>
      <c r="K72" s="388">
        <f>'Visi duomenys'!K72</f>
        <v>12312.235294117647</v>
      </c>
      <c r="L72" s="388">
        <f>'Visi duomenys'!L72</f>
        <v>923.4176470588236</v>
      </c>
      <c r="M72" s="388">
        <f>'Visi duomenys'!M72</f>
        <v>923.4176470588236</v>
      </c>
      <c r="N72" s="388">
        <f>'Visi duomenys'!N72</f>
        <v>0</v>
      </c>
      <c r="O72" s="388">
        <f>'Visi duomenys'!O72</f>
        <v>0</v>
      </c>
      <c r="P72" s="388">
        <f>'Visi duomenys'!P72</f>
        <v>10465.4</v>
      </c>
      <c r="Q72" s="389">
        <f>'Visi duomenys'!Q72</f>
        <v>43190</v>
      </c>
      <c r="R72" s="389">
        <f>'Visi duomenys'!R72</f>
        <v>43221</v>
      </c>
      <c r="S72" s="390" t="str">
        <f>'Visi duomenys'!S72</f>
        <v>2018/</v>
      </c>
      <c r="T72" s="391">
        <f>'Visi duomenys'!T72</f>
        <v>43312</v>
      </c>
      <c r="U72" s="392">
        <f>'Visi duomenys'!U72</f>
        <v>2021</v>
      </c>
    </row>
    <row r="73" spans="1:21" ht="37.5" customHeight="1" x14ac:dyDescent="0.2">
      <c r="A73" s="386" t="str">
        <f>'Visi duomenys'!A73</f>
        <v>2.1.2.2.2</v>
      </c>
      <c r="B73" s="386" t="str">
        <f>'Visi duomenys'!B73</f>
        <v>R086615-470000-1190</v>
      </c>
      <c r="C73" s="387" t="str">
        <f>'Visi duomenys'!C73</f>
        <v>Pagėgių savivaldybės gyventojų  sergančių tuberkulioze sveikatos priežiūros paslaugų prieinamumo gerinimas</v>
      </c>
      <c r="D73" s="386" t="str">
        <f>'Visi duomenys'!D73</f>
        <v>PSA</v>
      </c>
      <c r="E73" s="386" t="str">
        <f>'Visi duomenys'!E73</f>
        <v>SAM</v>
      </c>
      <c r="F73" s="386" t="str">
        <f>'Visi duomenys'!F73</f>
        <v>Pagėgių sav.</v>
      </c>
      <c r="G73" s="386" t="str">
        <f>'Visi duomenys'!G73</f>
        <v xml:space="preserve">08.4.2-ESFA-R-615 </v>
      </c>
      <c r="H73" s="386" t="str">
        <f>'Visi duomenys'!H73</f>
        <v>R</v>
      </c>
      <c r="I73" s="386">
        <f>'Visi duomenys'!I73</f>
        <v>0</v>
      </c>
      <c r="J73" s="386">
        <f>'Visi duomenys'!J73</f>
        <v>0</v>
      </c>
      <c r="K73" s="388">
        <f>'Visi duomenys'!K73</f>
        <v>4317</v>
      </c>
      <c r="L73" s="388">
        <f>'Visi duomenys'!L73</f>
        <v>323.7</v>
      </c>
      <c r="M73" s="388">
        <f>'Visi duomenys'!M73</f>
        <v>323.7</v>
      </c>
      <c r="N73" s="388">
        <f>'Visi duomenys'!N73</f>
        <v>0</v>
      </c>
      <c r="O73" s="388">
        <f>'Visi duomenys'!O73</f>
        <v>0</v>
      </c>
      <c r="P73" s="388">
        <f>'Visi duomenys'!P73</f>
        <v>3669.6</v>
      </c>
      <c r="Q73" s="389">
        <f>'Visi duomenys'!Q73</f>
        <v>43190</v>
      </c>
      <c r="R73" s="389">
        <f>'Visi duomenys'!R73</f>
        <v>43252</v>
      </c>
      <c r="S73" s="390" t="str">
        <f>'Visi duomenys'!S73</f>
        <v>2018/</v>
      </c>
      <c r="T73" s="391">
        <f>'Visi duomenys'!T73</f>
        <v>43373</v>
      </c>
      <c r="U73" s="392">
        <f>'Visi duomenys'!U73</f>
        <v>2021</v>
      </c>
    </row>
    <row r="74" spans="1:21" ht="37.5" customHeight="1" x14ac:dyDescent="0.2">
      <c r="A74" s="386" t="str">
        <f>'Visi duomenys'!A74</f>
        <v>2.1.2.2.3</v>
      </c>
      <c r="B74" s="386" t="str">
        <f>'Visi duomenys'!B74</f>
        <v>R086615-470000-1191</v>
      </c>
      <c r="C74" s="387" t="str">
        <f>'Visi duomenys'!C74</f>
        <v>Ambulatorinių sveikatos priežiūros paslaugų prieinamumo Šilalės PSPC gerinimas tuberkulioze sergantiems asmenims</v>
      </c>
      <c r="D74" s="386" t="str">
        <f>'Visi duomenys'!D74</f>
        <v>Šilalės PSPC</v>
      </c>
      <c r="E74" s="386" t="str">
        <f>'Visi duomenys'!E74</f>
        <v>SAM</v>
      </c>
      <c r="F74" s="386" t="str">
        <f>'Visi duomenys'!F74</f>
        <v>Šilalės rajonas</v>
      </c>
      <c r="G74" s="386" t="str">
        <f>'Visi duomenys'!G74</f>
        <v xml:space="preserve">08.4.2-ESFA-R-615 </v>
      </c>
      <c r="H74" s="386" t="str">
        <f>'Visi duomenys'!H74</f>
        <v>R</v>
      </c>
      <c r="I74" s="386">
        <f>'Visi duomenys'!I74</f>
        <v>0</v>
      </c>
      <c r="J74" s="386">
        <f>'Visi duomenys'!J74</f>
        <v>0</v>
      </c>
      <c r="K74" s="388">
        <f>'Visi duomenys'!K74</f>
        <v>10980</v>
      </c>
      <c r="L74" s="388">
        <f>'Visi duomenys'!L74</f>
        <v>823.5</v>
      </c>
      <c r="M74" s="388">
        <f>'Visi duomenys'!M74</f>
        <v>823.5</v>
      </c>
      <c r="N74" s="388">
        <f>'Visi duomenys'!N74</f>
        <v>0</v>
      </c>
      <c r="O74" s="388">
        <f>'Visi duomenys'!O74</f>
        <v>0</v>
      </c>
      <c r="P74" s="388">
        <f>'Visi duomenys'!P74</f>
        <v>9333</v>
      </c>
      <c r="Q74" s="389">
        <f>'Visi duomenys'!Q74</f>
        <v>43190</v>
      </c>
      <c r="R74" s="389">
        <f>'Visi duomenys'!R74</f>
        <v>43252</v>
      </c>
      <c r="S74" s="390" t="str">
        <f>'Visi duomenys'!S74</f>
        <v>2018/</v>
      </c>
      <c r="T74" s="391">
        <f>'Visi duomenys'!T74</f>
        <v>43373</v>
      </c>
      <c r="U74" s="392">
        <f>'Visi duomenys'!U74</f>
        <v>2019</v>
      </c>
    </row>
    <row r="75" spans="1:21" ht="37.5" customHeight="1" x14ac:dyDescent="0.2">
      <c r="A75" s="386" t="str">
        <f>'Visi duomenys'!A75</f>
        <v>2.1.2.2.4</v>
      </c>
      <c r="B75" s="386" t="str">
        <f>'Visi duomenys'!B75</f>
        <v>R086615-470000-1192</v>
      </c>
      <c r="C75" s="387" t="str">
        <f>'Visi duomenys'!C75</f>
        <v>Socialinės paramos priemonių teikimas tuberkulioze sergantiems Tauragės rajono gyventojams</v>
      </c>
      <c r="D75" s="386" t="str">
        <f>'Visi duomenys'!D75</f>
        <v>VŠĮ Tauragės rajono PSPC</v>
      </c>
      <c r="E75" s="386" t="str">
        <f>'Visi duomenys'!E75</f>
        <v>SAM</v>
      </c>
      <c r="F75" s="386" t="str">
        <f>'Visi duomenys'!F75</f>
        <v>Tauragės rajonas</v>
      </c>
      <c r="G75" s="386" t="str">
        <f>'Visi duomenys'!G75</f>
        <v xml:space="preserve">08.4.2-ESFA-R-615 </v>
      </c>
      <c r="H75" s="386" t="str">
        <f>'Visi duomenys'!H75</f>
        <v>R</v>
      </c>
      <c r="I75" s="386">
        <f>'Visi duomenys'!I75</f>
        <v>0</v>
      </c>
      <c r="J75" s="386">
        <f>'Visi duomenys'!J75</f>
        <v>0</v>
      </c>
      <c r="K75" s="388">
        <f>'Visi duomenys'!K75</f>
        <v>17152.939999999999</v>
      </c>
      <c r="L75" s="388">
        <f>'Visi duomenys'!L75</f>
        <v>1286.47</v>
      </c>
      <c r="M75" s="388">
        <f>'Visi duomenys'!M75</f>
        <v>1286.47</v>
      </c>
      <c r="N75" s="388">
        <f>'Visi duomenys'!N75</f>
        <v>0</v>
      </c>
      <c r="O75" s="388">
        <f>'Visi duomenys'!O75</f>
        <v>0</v>
      </c>
      <c r="P75" s="388">
        <f>'Visi duomenys'!P75</f>
        <v>14580</v>
      </c>
      <c r="Q75" s="389">
        <f>'Visi duomenys'!Q75</f>
        <v>43190</v>
      </c>
      <c r="R75" s="389">
        <f>'Visi duomenys'!R75</f>
        <v>43344</v>
      </c>
      <c r="S75" s="394" t="str">
        <f>'Visi duomenys'!S75</f>
        <v>2018/</v>
      </c>
      <c r="T75" s="395">
        <f>'Visi duomenys'!T75</f>
        <v>43465</v>
      </c>
      <c r="U75" s="392">
        <f>'Visi duomenys'!U75</f>
        <v>2021</v>
      </c>
    </row>
    <row r="76" spans="1:21" ht="37.5" customHeight="1" x14ac:dyDescent="0.2">
      <c r="A76" s="379" t="str">
        <f>'Visi duomenys'!A76</f>
        <v>2.1.2.3</v>
      </c>
      <c r="B76" s="379">
        <f>'Visi duomenys'!B76</f>
        <v>0</v>
      </c>
      <c r="C76" s="379" t="str">
        <f>'Visi duomenys'!C76</f>
        <v>Priemonė: Pirminės asmens sveikatos priežiūros veiklos efektyvumo didinimas</v>
      </c>
      <c r="D76" s="379">
        <f>'Visi duomenys'!D76</f>
        <v>0</v>
      </c>
      <c r="E76" s="379">
        <f>'Visi duomenys'!E76</f>
        <v>0</v>
      </c>
      <c r="F76" s="379">
        <f>'Visi duomenys'!F76</f>
        <v>0</v>
      </c>
      <c r="G76" s="379">
        <f>'Visi duomenys'!G76</f>
        <v>0</v>
      </c>
      <c r="H76" s="379">
        <f>'Visi duomenys'!H76</f>
        <v>0</v>
      </c>
      <c r="I76" s="379">
        <f>'Visi duomenys'!I76</f>
        <v>0</v>
      </c>
      <c r="J76" s="379">
        <f>'Visi duomenys'!J76</f>
        <v>0</v>
      </c>
      <c r="K76" s="379">
        <f>'Visi duomenys'!K76</f>
        <v>0</v>
      </c>
      <c r="L76" s="379">
        <f>'Visi duomenys'!L76</f>
        <v>0</v>
      </c>
      <c r="M76" s="379">
        <f>'Visi duomenys'!M76</f>
        <v>0</v>
      </c>
      <c r="N76" s="379">
        <f>'Visi duomenys'!N76</f>
        <v>0</v>
      </c>
      <c r="O76" s="379">
        <f>'Visi duomenys'!O76</f>
        <v>0</v>
      </c>
      <c r="P76" s="379">
        <f>'Visi duomenys'!P76</f>
        <v>0</v>
      </c>
      <c r="Q76" s="379">
        <f>'Visi duomenys'!Q76</f>
        <v>0</v>
      </c>
      <c r="R76" s="396">
        <f>'Visi duomenys'!R76</f>
        <v>0</v>
      </c>
      <c r="S76" s="397">
        <f>'Visi duomenys'!S76</f>
        <v>0</v>
      </c>
      <c r="T76" s="398">
        <f>'Visi duomenys'!T76</f>
        <v>0</v>
      </c>
      <c r="U76" s="399">
        <f>'Visi duomenys'!U76</f>
        <v>0</v>
      </c>
    </row>
    <row r="77" spans="1:21" ht="37.5" customHeight="1" x14ac:dyDescent="0.2">
      <c r="A77" s="386" t="str">
        <f>'Visi duomenys'!A77</f>
        <v>2.1.2.3.1</v>
      </c>
      <c r="B77" s="386" t="str">
        <f>'Visi duomenys'!B77</f>
        <v>R086609-270000-0001</v>
      </c>
      <c r="C77" s="386" t="str">
        <f>'Visi duomenys'!C77</f>
        <v>Pagėgių PSPC paslaugų prieinamumo ir kokybės gerinimas</v>
      </c>
      <c r="D77" s="387" t="str">
        <f>'Visi duomenys'!D77</f>
        <v>PSA</v>
      </c>
      <c r="E77" s="387" t="str">
        <f>'Visi duomenys'!E77</f>
        <v>SAM</v>
      </c>
      <c r="F77" s="387" t="str">
        <f>'Visi duomenys'!F77</f>
        <v>Pagėgių sav.</v>
      </c>
      <c r="G77" s="386" t="str">
        <f>'Visi duomenys'!G77</f>
        <v>08.1.3-CPVA-R-609</v>
      </c>
      <c r="H77" s="386" t="str">
        <f>'Visi duomenys'!H77</f>
        <v>R</v>
      </c>
      <c r="I77" s="386">
        <f>'Visi duomenys'!I77</f>
        <v>0</v>
      </c>
      <c r="J77" s="386">
        <f>'Visi duomenys'!J77</f>
        <v>0</v>
      </c>
      <c r="K77" s="386">
        <f>'Visi duomenys'!K77</f>
        <v>33913.85</v>
      </c>
      <c r="L77" s="386">
        <f>'Visi duomenys'!L77</f>
        <v>2543.5300000000002</v>
      </c>
      <c r="M77" s="386">
        <f>'Visi duomenys'!M77</f>
        <v>2543.5300000000002</v>
      </c>
      <c r="N77" s="386">
        <f>'Visi duomenys'!N77</f>
        <v>0</v>
      </c>
      <c r="O77" s="386">
        <f>'Visi duomenys'!O77</f>
        <v>0</v>
      </c>
      <c r="P77" s="386">
        <f>'Visi duomenys'!P77</f>
        <v>28826.79</v>
      </c>
      <c r="Q77" s="389">
        <f>'Visi duomenys'!Q77</f>
        <v>43312</v>
      </c>
      <c r="R77" s="389">
        <f>'Visi duomenys'!R77</f>
        <v>43374</v>
      </c>
      <c r="S77" s="400" t="str">
        <f>'Visi duomenys'!S77</f>
        <v>2018/</v>
      </c>
      <c r="T77" s="401">
        <f>'Visi duomenys'!T77</f>
        <v>43465</v>
      </c>
      <c r="U77" s="392">
        <f>'Visi duomenys'!U77</f>
        <v>2020</v>
      </c>
    </row>
    <row r="78" spans="1:21" ht="37.5" customHeight="1" x14ac:dyDescent="0.2">
      <c r="A78" s="386" t="str">
        <f>'Visi duomenys'!A78</f>
        <v>2.1.2.3.2</v>
      </c>
      <c r="B78" s="386" t="str">
        <f>'Visi duomenys'!B78</f>
        <v>R086609-270000-0002</v>
      </c>
      <c r="C78" s="386" t="str">
        <f>'Visi duomenys'!C78</f>
        <v>IĮ "Pagėgių šeimos centras" veiklos efektyvumo gerinimas</v>
      </c>
      <c r="D78" s="387" t="str">
        <f>'Visi duomenys'!D78</f>
        <v>IĮ "Pagėgių šeimos centras"</v>
      </c>
      <c r="E78" s="387" t="str">
        <f>'Visi duomenys'!E78</f>
        <v>SAM</v>
      </c>
      <c r="F78" s="387" t="str">
        <f>'Visi duomenys'!F78</f>
        <v>Pagėgių sav.</v>
      </c>
      <c r="G78" s="386" t="str">
        <f>'Visi duomenys'!G78</f>
        <v>08.1.3-CPVA-R-609</v>
      </c>
      <c r="H78" s="386" t="str">
        <f>'Visi duomenys'!H78</f>
        <v>R</v>
      </c>
      <c r="I78" s="386">
        <f>'Visi duomenys'!I78</f>
        <v>0</v>
      </c>
      <c r="J78" s="386">
        <f>'Visi duomenys'!J78</f>
        <v>0</v>
      </c>
      <c r="K78" s="386">
        <f>'Visi duomenys'!K78</f>
        <v>34079.07</v>
      </c>
      <c r="L78" s="386">
        <f>'Visi duomenys'!L78</f>
        <v>0</v>
      </c>
      <c r="M78" s="386">
        <f>'Visi duomenys'!M78</f>
        <v>2555.9299999999998</v>
      </c>
      <c r="N78" s="386">
        <f>'Visi duomenys'!N78</f>
        <v>2555.9299999999998</v>
      </c>
      <c r="O78" s="386">
        <f>'Visi duomenys'!O78</f>
        <v>0</v>
      </c>
      <c r="P78" s="386">
        <f>'Visi duomenys'!P78</f>
        <v>28967.21</v>
      </c>
      <c r="Q78" s="389">
        <f>'Visi duomenys'!Q78</f>
        <v>43312</v>
      </c>
      <c r="R78" s="389">
        <f>'Visi duomenys'!R78</f>
        <v>43344</v>
      </c>
      <c r="S78" s="402" t="str">
        <f>'Visi duomenys'!S78</f>
        <v>2018/</v>
      </c>
      <c r="T78" s="391">
        <f>'Visi duomenys'!T78</f>
        <v>43434</v>
      </c>
      <c r="U78" s="392">
        <f>'Visi duomenys'!U78</f>
        <v>2019</v>
      </c>
    </row>
    <row r="79" spans="1:21" ht="37.5" customHeight="1" x14ac:dyDescent="0.2">
      <c r="A79" s="386" t="str">
        <f>'Visi duomenys'!A79</f>
        <v>2.1.2.3.3</v>
      </c>
      <c r="B79" s="386" t="str">
        <f>'Visi duomenys'!B79</f>
        <v>R086609-270000-0003</v>
      </c>
      <c r="C79" s="386" t="str">
        <f>'Visi duomenys'!C79</f>
        <v>Jurbarko rajono viešųjų pirminės asmens sveikatos priežiūros įstaigų veiklos efektyvumo didinimas</v>
      </c>
      <c r="D79" s="387" t="str">
        <f>'Visi duomenys'!D79</f>
        <v>JPSPC</v>
      </c>
      <c r="E79" s="387" t="str">
        <f>'Visi duomenys'!E79</f>
        <v>SAM</v>
      </c>
      <c r="F79" s="387" t="str">
        <f>'Visi duomenys'!F79</f>
        <v>Jurbarko r.</v>
      </c>
      <c r="G79" s="386" t="str">
        <f>'Visi duomenys'!G79</f>
        <v>08.1.3-CPVA-R-609</v>
      </c>
      <c r="H79" s="386" t="str">
        <f>'Visi duomenys'!H79</f>
        <v>R</v>
      </c>
      <c r="I79" s="386">
        <f>'Visi duomenys'!I79</f>
        <v>0</v>
      </c>
      <c r="J79" s="386">
        <f>'Visi duomenys'!J79</f>
        <v>0</v>
      </c>
      <c r="K79" s="386">
        <f>'Visi duomenys'!K79</f>
        <v>178381.68000000002</v>
      </c>
      <c r="L79" s="386">
        <f>'Visi duomenys'!L79</f>
        <v>13378.64</v>
      </c>
      <c r="M79" s="386">
        <f>'Visi duomenys'!M79</f>
        <v>13378.62</v>
      </c>
      <c r="N79" s="386">
        <f>'Visi duomenys'!N79</f>
        <v>0</v>
      </c>
      <c r="O79" s="386">
        <f>'Visi duomenys'!O79</f>
        <v>0</v>
      </c>
      <c r="P79" s="386">
        <f>'Visi duomenys'!P79</f>
        <v>151624.42000000001</v>
      </c>
      <c r="Q79" s="389">
        <f>'Visi duomenys'!Q79</f>
        <v>43312</v>
      </c>
      <c r="R79" s="389">
        <f>'Visi duomenys'!R79</f>
        <v>43371</v>
      </c>
      <c r="S79" s="402" t="str">
        <f>'Visi duomenys'!S79</f>
        <v>2018/</v>
      </c>
      <c r="T79" s="391">
        <f>'Visi duomenys'!T79</f>
        <v>43434</v>
      </c>
      <c r="U79" s="392">
        <f>'Visi duomenys'!U79</f>
        <v>2020</v>
      </c>
    </row>
    <row r="80" spans="1:21" ht="37.5" customHeight="1" x14ac:dyDescent="0.2">
      <c r="A80" s="386" t="str">
        <f>'Visi duomenys'!A80</f>
        <v>2.1.2.3.4</v>
      </c>
      <c r="B80" s="386" t="str">
        <f>'Visi duomenys'!B80</f>
        <v>R086609-270000-0004</v>
      </c>
      <c r="C80" s="386" t="str">
        <f>'Visi duomenys'!C80</f>
        <v>UAB Jurbarko šeimos klinikos pirminės asmens sveikatos priežiūros veiklos efektyvumo didinimas</v>
      </c>
      <c r="D80" s="387" t="str">
        <f>'Visi duomenys'!D80</f>
        <v>UAB Jurbarko šeimos klinika</v>
      </c>
      <c r="E80" s="387" t="str">
        <f>'Visi duomenys'!E80</f>
        <v>SAM</v>
      </c>
      <c r="F80" s="387" t="str">
        <f>'Visi duomenys'!F80</f>
        <v>Jurbarko r.</v>
      </c>
      <c r="G80" s="386" t="str">
        <f>'Visi duomenys'!G80</f>
        <v>08.1.3-CPVA-R-609</v>
      </c>
      <c r="H80" s="386" t="str">
        <f>'Visi duomenys'!H80</f>
        <v>R</v>
      </c>
      <c r="I80" s="386">
        <f>'Visi duomenys'!I80</f>
        <v>0</v>
      </c>
      <c r="J80" s="386">
        <f>'Visi duomenys'!J80</f>
        <v>0</v>
      </c>
      <c r="K80" s="386">
        <f>'Visi duomenys'!K80</f>
        <v>24189.1</v>
      </c>
      <c r="L80" s="386">
        <f>'Visi duomenys'!L80</f>
        <v>0</v>
      </c>
      <c r="M80" s="386">
        <f>'Visi duomenys'!M80</f>
        <v>1814.18</v>
      </c>
      <c r="N80" s="386">
        <f>'Visi duomenys'!N80</f>
        <v>1814.19</v>
      </c>
      <c r="O80" s="386">
        <f>'Visi duomenys'!O80</f>
        <v>0</v>
      </c>
      <c r="P80" s="386">
        <f>'Visi duomenys'!P80</f>
        <v>20560.73</v>
      </c>
      <c r="Q80" s="389">
        <f>'Visi duomenys'!Q80</f>
        <v>43312</v>
      </c>
      <c r="R80" s="389">
        <f>'Visi duomenys'!R80</f>
        <v>43371</v>
      </c>
      <c r="S80" s="402" t="str">
        <f>'Visi duomenys'!S80</f>
        <v>2018/</v>
      </c>
      <c r="T80" s="391">
        <f>'Visi duomenys'!T80</f>
        <v>43434</v>
      </c>
      <c r="U80" s="392">
        <f>'Visi duomenys'!U80</f>
        <v>2019</v>
      </c>
    </row>
    <row r="81" spans="1:21" ht="37.5" customHeight="1" x14ac:dyDescent="0.2">
      <c r="A81" s="386" t="str">
        <f>'Visi duomenys'!A81</f>
        <v>2.1.2.3.5</v>
      </c>
      <c r="B81" s="386" t="str">
        <f>'Visi duomenys'!B81</f>
        <v>R086609-270000-0005</v>
      </c>
      <c r="C81" s="386" t="str">
        <f>'Visi duomenys'!C81</f>
        <v>N. Dungveckienės šeimos klinikos pirminės asmens sveikatos priežiūros veiklos efektyvumo didinimas</v>
      </c>
      <c r="D81" s="387" t="str">
        <f>'Visi duomenys'!D81</f>
        <v>N. Dungveckienės šeimos klinika</v>
      </c>
      <c r="E81" s="387" t="str">
        <f>'Visi duomenys'!E81</f>
        <v>SAM</v>
      </c>
      <c r="F81" s="387" t="str">
        <f>'Visi duomenys'!F81</f>
        <v>Jurbarko r.</v>
      </c>
      <c r="G81" s="386" t="str">
        <f>'Visi duomenys'!G81</f>
        <v>08.1.3-CPVA-R-609</v>
      </c>
      <c r="H81" s="386" t="str">
        <f>'Visi duomenys'!H81</f>
        <v>R</v>
      </c>
      <c r="I81" s="386">
        <f>'Visi duomenys'!I81</f>
        <v>0</v>
      </c>
      <c r="J81" s="386">
        <f>'Visi duomenys'!J81</f>
        <v>0</v>
      </c>
      <c r="K81" s="386">
        <f>'Visi duomenys'!K81</f>
        <v>23626.350000000002</v>
      </c>
      <c r="L81" s="386">
        <f>'Visi duomenys'!L81</f>
        <v>0</v>
      </c>
      <c r="M81" s="386">
        <f>'Visi duomenys'!M81</f>
        <v>1771.97</v>
      </c>
      <c r="N81" s="386">
        <f>'Visi duomenys'!N81</f>
        <v>1771.98</v>
      </c>
      <c r="O81" s="386">
        <f>'Visi duomenys'!O81</f>
        <v>0</v>
      </c>
      <c r="P81" s="386">
        <f>'Visi duomenys'!P81</f>
        <v>20082.400000000001</v>
      </c>
      <c r="Q81" s="389">
        <f>'Visi duomenys'!Q81</f>
        <v>43312</v>
      </c>
      <c r="R81" s="389">
        <f>'Visi duomenys'!R81</f>
        <v>43371</v>
      </c>
      <c r="S81" s="402" t="str">
        <f>'Visi duomenys'!S81</f>
        <v>2018/</v>
      </c>
      <c r="T81" s="391">
        <f>'Visi duomenys'!T81</f>
        <v>43434</v>
      </c>
      <c r="U81" s="392">
        <f>'Visi duomenys'!U81</f>
        <v>2019</v>
      </c>
    </row>
    <row r="82" spans="1:21" ht="37.5" customHeight="1" x14ac:dyDescent="0.2">
      <c r="A82" s="386" t="str">
        <f>'Visi duomenys'!A82</f>
        <v>2.1.2.3.6</v>
      </c>
      <c r="B82" s="386" t="str">
        <f>'Visi duomenys'!B82</f>
        <v>R086609-270000-0006</v>
      </c>
      <c r="C82" s="386" t="str">
        <f>'Visi duomenys'!C82</f>
        <v>T. Švedko gydytojos kabineto pirminės asmens sveikatos priežiūros veiklos efektyvumo didinimas</v>
      </c>
      <c r="D82" s="387" t="str">
        <f>'Visi duomenys'!D82</f>
        <v>T. Švedko gydytojos kabinetas</v>
      </c>
      <c r="E82" s="387" t="str">
        <f>'Visi duomenys'!E82</f>
        <v>SAM</v>
      </c>
      <c r="F82" s="387" t="str">
        <f>'Visi duomenys'!F82</f>
        <v>Jurbarko r.</v>
      </c>
      <c r="G82" s="386" t="str">
        <f>'Visi duomenys'!G82</f>
        <v>08.1.3-CPVA-R-609</v>
      </c>
      <c r="H82" s="386" t="str">
        <f>'Visi duomenys'!H82</f>
        <v>R</v>
      </c>
      <c r="I82" s="386">
        <f>'Visi duomenys'!I82</f>
        <v>0</v>
      </c>
      <c r="J82" s="386">
        <f>'Visi duomenys'!J82</f>
        <v>0</v>
      </c>
      <c r="K82" s="386">
        <f>'Visi duomenys'!K82</f>
        <v>14262.54</v>
      </c>
      <c r="L82" s="386">
        <f>'Visi duomenys'!L82</f>
        <v>0</v>
      </c>
      <c r="M82" s="386">
        <f>'Visi duomenys'!M82</f>
        <v>1069.69</v>
      </c>
      <c r="N82" s="386">
        <f>'Visi duomenys'!N82</f>
        <v>1069.7</v>
      </c>
      <c r="O82" s="386">
        <f>'Visi duomenys'!O82</f>
        <v>0</v>
      </c>
      <c r="P82" s="386">
        <f>'Visi duomenys'!P82</f>
        <v>12123.15</v>
      </c>
      <c r="Q82" s="389">
        <f>'Visi duomenys'!Q82</f>
        <v>43312</v>
      </c>
      <c r="R82" s="389">
        <f>'Visi duomenys'!R82</f>
        <v>43371</v>
      </c>
      <c r="S82" s="402" t="str">
        <f>'Visi duomenys'!S82</f>
        <v>2018/</v>
      </c>
      <c r="T82" s="391">
        <f>'Visi duomenys'!T82</f>
        <v>43434</v>
      </c>
      <c r="U82" s="392">
        <f>'Visi duomenys'!U82</f>
        <v>2019</v>
      </c>
    </row>
    <row r="83" spans="1:21" ht="37.5" customHeight="1" x14ac:dyDescent="0.2">
      <c r="A83" s="386" t="str">
        <f>'Visi duomenys'!A83</f>
        <v>2.1.2.3.7</v>
      </c>
      <c r="B83" s="386" t="str">
        <f>'Visi duomenys'!B83</f>
        <v>R086609-270000-0007</v>
      </c>
      <c r="C83" s="386" t="str">
        <f>'Visi duomenys'!C83</f>
        <v>V. R. Petkinienės IĮ "Philema" pirminės asmens sveikatos priežiūros veiklos efektyvumo didinimas</v>
      </c>
      <c r="D83" s="387" t="str">
        <f>'Visi duomenys'!D83</f>
        <v xml:space="preserve">V. R. Petkinienės IĮ "Philema" </v>
      </c>
      <c r="E83" s="387" t="str">
        <f>'Visi duomenys'!E83</f>
        <v>SAM</v>
      </c>
      <c r="F83" s="387" t="str">
        <f>'Visi duomenys'!F83</f>
        <v>Jurbarko r.</v>
      </c>
      <c r="G83" s="386" t="str">
        <f>'Visi duomenys'!G83</f>
        <v>08.1.3-CPVA-R-609</v>
      </c>
      <c r="H83" s="386" t="str">
        <f>'Visi duomenys'!H83</f>
        <v>R</v>
      </c>
      <c r="I83" s="386">
        <f>'Visi duomenys'!I83</f>
        <v>0</v>
      </c>
      <c r="J83" s="386">
        <f>'Visi duomenys'!J83</f>
        <v>0</v>
      </c>
      <c r="K83" s="386">
        <f>'Visi duomenys'!K83</f>
        <v>21476.829999999998</v>
      </c>
      <c r="L83" s="386">
        <f>'Visi duomenys'!L83</f>
        <v>0</v>
      </c>
      <c r="M83" s="386">
        <f>'Visi duomenys'!M83</f>
        <v>1610.76</v>
      </c>
      <c r="N83" s="386">
        <f>'Visi duomenys'!N83</f>
        <v>1610.77</v>
      </c>
      <c r="O83" s="386">
        <f>'Visi duomenys'!O83</f>
        <v>0</v>
      </c>
      <c r="P83" s="386">
        <f>'Visi duomenys'!P83</f>
        <v>18255.3</v>
      </c>
      <c r="Q83" s="389">
        <f>'Visi duomenys'!Q83</f>
        <v>43312</v>
      </c>
      <c r="R83" s="389">
        <f>'Visi duomenys'!R83</f>
        <v>43371</v>
      </c>
      <c r="S83" s="402" t="str">
        <f>'Visi duomenys'!S83</f>
        <v>2018/</v>
      </c>
      <c r="T83" s="391">
        <f>'Visi duomenys'!T83</f>
        <v>43434</v>
      </c>
      <c r="U83" s="392">
        <f>'Visi duomenys'!U83</f>
        <v>2019</v>
      </c>
    </row>
    <row r="84" spans="1:21" ht="37.5" customHeight="1" x14ac:dyDescent="0.2">
      <c r="A84" s="386" t="str">
        <f>'Visi duomenys'!A84</f>
        <v>2.1.2.3.8</v>
      </c>
      <c r="B84" s="386" t="str">
        <f>'Visi duomenys'!B84</f>
        <v>R086609-270000-0008</v>
      </c>
      <c r="C84" s="386" t="str">
        <f>'Visi duomenys'!C84</f>
        <v>Sveikatos priežiūros paslaugų prieinamumo VšĮ Šilalės PSPC gerinimas</v>
      </c>
      <c r="D84" s="387" t="str">
        <f>'Visi duomenys'!D84</f>
        <v>ŠPSPC</v>
      </c>
      <c r="E84" s="387" t="str">
        <f>'Visi duomenys'!E84</f>
        <v>SAM</v>
      </c>
      <c r="F84" s="387" t="str">
        <f>'Visi duomenys'!F84</f>
        <v>Šilalės r.</v>
      </c>
      <c r="G84" s="386" t="str">
        <f>'Visi duomenys'!G84</f>
        <v>08.1.3-CPVA-R-609</v>
      </c>
      <c r="H84" s="386" t="str">
        <f>'Visi duomenys'!H84</f>
        <v>R</v>
      </c>
      <c r="I84" s="386">
        <f>'Visi duomenys'!I84</f>
        <v>0</v>
      </c>
      <c r="J84" s="386">
        <f>'Visi duomenys'!J84</f>
        <v>0</v>
      </c>
      <c r="K84" s="386">
        <f>'Visi duomenys'!K84</f>
        <v>100228.23</v>
      </c>
      <c r="L84" s="386">
        <f>'Visi duomenys'!L84</f>
        <v>7517.12</v>
      </c>
      <c r="M84" s="386">
        <f>'Visi duomenys'!M84</f>
        <v>7517.11</v>
      </c>
      <c r="N84" s="386">
        <f>'Visi duomenys'!N84</f>
        <v>0</v>
      </c>
      <c r="O84" s="386">
        <f>'Visi duomenys'!O84</f>
        <v>0</v>
      </c>
      <c r="P84" s="386">
        <f>'Visi duomenys'!P84</f>
        <v>85194</v>
      </c>
      <c r="Q84" s="389">
        <f>'Visi duomenys'!Q84</f>
        <v>43312</v>
      </c>
      <c r="R84" s="389">
        <f>'Visi duomenys'!R84</f>
        <v>43358</v>
      </c>
      <c r="S84" s="402" t="str">
        <f>'Visi duomenys'!S84</f>
        <v>2018/</v>
      </c>
      <c r="T84" s="391">
        <f>'Visi duomenys'!T84</f>
        <v>43449</v>
      </c>
      <c r="U84" s="392">
        <f>'Visi duomenys'!U84</f>
        <v>2020</v>
      </c>
    </row>
    <row r="85" spans="1:21" ht="37.5" customHeight="1" x14ac:dyDescent="0.2">
      <c r="A85" s="386" t="str">
        <f>'Visi duomenys'!A85</f>
        <v>2.1.2.3.9</v>
      </c>
      <c r="B85" s="386" t="str">
        <f>'Visi duomenys'!B85</f>
        <v>R086609-270000-0009</v>
      </c>
      <c r="C85" s="386" t="str">
        <f>'Visi duomenys'!C85</f>
        <v>Gyventojų sveikatos priežiūros paslaugų gerinimas ir priklausomybės nuo opioidų mažinimas</v>
      </c>
      <c r="D85" s="387" t="str">
        <f>'Visi duomenys'!D85</f>
        <v>UAB "Šilalės šeimos gydytojo praktika"</v>
      </c>
      <c r="E85" s="387" t="str">
        <f>'Visi duomenys'!E85</f>
        <v>SAM</v>
      </c>
      <c r="F85" s="387" t="str">
        <f>'Visi duomenys'!F85</f>
        <v>Šilalės r.</v>
      </c>
      <c r="G85" s="386" t="str">
        <f>'Visi duomenys'!G85</f>
        <v>08.1.3-CPVA-R-609</v>
      </c>
      <c r="H85" s="386" t="str">
        <f>'Visi duomenys'!H85</f>
        <v>R</v>
      </c>
      <c r="I85" s="386">
        <f>'Visi duomenys'!I85</f>
        <v>0</v>
      </c>
      <c r="J85" s="386">
        <f>'Visi duomenys'!J85</f>
        <v>0</v>
      </c>
      <c r="K85" s="386">
        <f>'Visi duomenys'!K85</f>
        <v>52792.94</v>
      </c>
      <c r="L85" s="386">
        <f>'Visi duomenys'!L85</f>
        <v>0</v>
      </c>
      <c r="M85" s="386">
        <f>'Visi duomenys'!M85</f>
        <v>3959.47</v>
      </c>
      <c r="N85" s="386">
        <f>'Visi duomenys'!N85</f>
        <v>3959.47</v>
      </c>
      <c r="O85" s="386">
        <f>'Visi duomenys'!O85</f>
        <v>0</v>
      </c>
      <c r="P85" s="477">
        <f>'Visi duomenys'!P85</f>
        <v>44874</v>
      </c>
      <c r="Q85" s="389">
        <f>'Visi duomenys'!Q85</f>
        <v>43312</v>
      </c>
      <c r="R85" s="389">
        <f>'Visi duomenys'!R85</f>
        <v>43358</v>
      </c>
      <c r="S85" s="402" t="str">
        <f>'Visi duomenys'!S85</f>
        <v>2018/</v>
      </c>
      <c r="T85" s="391">
        <f>'Visi duomenys'!T85</f>
        <v>43449</v>
      </c>
      <c r="U85" s="392">
        <f>'Visi duomenys'!U85</f>
        <v>2020</v>
      </c>
    </row>
    <row r="86" spans="1:21" ht="37.5" customHeight="1" x14ac:dyDescent="0.2">
      <c r="A86" s="386" t="str">
        <f>'Visi duomenys'!A86</f>
        <v>2.1.2.3.10</v>
      </c>
      <c r="B86" s="386" t="str">
        <f>'Visi duomenys'!B86</f>
        <v>R086609-270000-0010</v>
      </c>
      <c r="C86" s="386" t="str">
        <f>'Visi duomenys'!C86</f>
        <v>Ambulatorinių sveikatos priežiūros paslaugų prieinamumo gerinimas VšĮ Pajūrio ambulatorijoje</v>
      </c>
      <c r="D86" s="387" t="str">
        <f>'Visi duomenys'!D86</f>
        <v>Viešoji įstaiga Pajūrio ambulatorija</v>
      </c>
      <c r="E86" s="387" t="str">
        <f>'Visi duomenys'!E86</f>
        <v>SAM</v>
      </c>
      <c r="F86" s="387" t="str">
        <f>'Visi duomenys'!F86</f>
        <v>Šilalės r.</v>
      </c>
      <c r="G86" s="386" t="str">
        <f>'Visi duomenys'!G86</f>
        <v>08.1.3-CPVA-R-609</v>
      </c>
      <c r="H86" s="386" t="str">
        <f>'Visi duomenys'!H86</f>
        <v>R</v>
      </c>
      <c r="I86" s="386">
        <f>'Visi duomenys'!I86</f>
        <v>0</v>
      </c>
      <c r="J86" s="386">
        <f>'Visi duomenys'!J86</f>
        <v>0</v>
      </c>
      <c r="K86" s="386">
        <f>'Visi duomenys'!K86</f>
        <v>21270.58</v>
      </c>
      <c r="L86" s="386">
        <f>'Visi duomenys'!L86</f>
        <v>1595.29</v>
      </c>
      <c r="M86" s="386">
        <f>'Visi duomenys'!M86</f>
        <v>1595.29</v>
      </c>
      <c r="N86" s="386">
        <f>'Visi duomenys'!N86</f>
        <v>0</v>
      </c>
      <c r="O86" s="386">
        <f>'Visi duomenys'!O86</f>
        <v>0</v>
      </c>
      <c r="P86" s="386">
        <f>'Visi duomenys'!P86</f>
        <v>18080</v>
      </c>
      <c r="Q86" s="389">
        <f>'Visi duomenys'!Q86</f>
        <v>43312</v>
      </c>
      <c r="R86" s="389">
        <f>'Visi duomenys'!R86</f>
        <v>43358</v>
      </c>
      <c r="S86" s="402" t="str">
        <f>'Visi duomenys'!S86</f>
        <v>2018/</v>
      </c>
      <c r="T86" s="391">
        <f>'Visi duomenys'!T86</f>
        <v>43449</v>
      </c>
      <c r="U86" s="392">
        <f>'Visi duomenys'!U86</f>
        <v>2020</v>
      </c>
    </row>
    <row r="87" spans="1:21" ht="37.5" customHeight="1" x14ac:dyDescent="0.2">
      <c r="A87" s="386" t="str">
        <f>'Visi duomenys'!A87</f>
        <v>2.1.2.3.11</v>
      </c>
      <c r="B87" s="386" t="str">
        <f>'Visi duomenys'!B87</f>
        <v>R086609-270000-0011</v>
      </c>
      <c r="C87" s="386" t="str">
        <f>'Visi duomenys'!C87</f>
        <v>VšĮ Laukuvos ambulatorijos teikiamų paslaugų kokybės gerinimas</v>
      </c>
      <c r="D87" s="387" t="str">
        <f>'Visi duomenys'!D87</f>
        <v>Viešoji įstaiga Laukuvos ambulatorija</v>
      </c>
      <c r="E87" s="387" t="str">
        <f>'Visi duomenys'!E87</f>
        <v>SAM</v>
      </c>
      <c r="F87" s="387" t="str">
        <f>'Visi duomenys'!F87</f>
        <v>Šilalės r.</v>
      </c>
      <c r="G87" s="386" t="str">
        <f>'Visi duomenys'!G87</f>
        <v>08.1.3-CPVA-R-609</v>
      </c>
      <c r="H87" s="386" t="str">
        <f>'Visi duomenys'!H87</f>
        <v>R</v>
      </c>
      <c r="I87" s="386">
        <f>'Visi duomenys'!I87</f>
        <v>0</v>
      </c>
      <c r="J87" s="386">
        <f>'Visi duomenys'!J87</f>
        <v>0</v>
      </c>
      <c r="K87" s="386">
        <f>'Visi duomenys'!K87</f>
        <v>18170.59</v>
      </c>
      <c r="L87" s="386">
        <f>'Visi duomenys'!L87</f>
        <v>1362.8</v>
      </c>
      <c r="M87" s="386">
        <f>'Visi duomenys'!M87</f>
        <v>1362.79</v>
      </c>
      <c r="N87" s="386">
        <f>'Visi duomenys'!N87</f>
        <v>0</v>
      </c>
      <c r="O87" s="386">
        <f>'Visi duomenys'!O87</f>
        <v>0</v>
      </c>
      <c r="P87" s="386">
        <f>'Visi duomenys'!P87</f>
        <v>15445</v>
      </c>
      <c r="Q87" s="389">
        <f>'Visi duomenys'!Q87</f>
        <v>43312</v>
      </c>
      <c r="R87" s="389">
        <f>'Visi duomenys'!R87</f>
        <v>43373</v>
      </c>
      <c r="S87" s="402" t="str">
        <f>'Visi duomenys'!S87</f>
        <v>2018/</v>
      </c>
      <c r="T87" s="391">
        <f>'Visi duomenys'!T87</f>
        <v>43464</v>
      </c>
      <c r="U87" s="392">
        <f>'Visi duomenys'!U87</f>
        <v>2020</v>
      </c>
    </row>
    <row r="88" spans="1:21" ht="37.5" customHeight="1" x14ac:dyDescent="0.2">
      <c r="A88" s="386" t="str">
        <f>'Visi duomenys'!A88</f>
        <v>2.1.2.3.12</v>
      </c>
      <c r="B88" s="386" t="str">
        <f>'Visi duomenys'!B88</f>
        <v>R086609-270000-0012</v>
      </c>
      <c r="C88" s="386" t="str">
        <f>'Visi duomenys'!C88</f>
        <v>Ambulatorinių sveikatos priežiūros paslaugų prieinamumo gerinimas VšĮ Kvėdarnos ambulatorijoje</v>
      </c>
      <c r="D88" s="387" t="str">
        <f>'Visi duomenys'!D88</f>
        <v>Viešoji įstaiga Kvėdarnos ambulatorija</v>
      </c>
      <c r="E88" s="387" t="str">
        <f>'Visi duomenys'!E88</f>
        <v>SAM</v>
      </c>
      <c r="F88" s="387" t="str">
        <f>'Visi duomenys'!F88</f>
        <v>Šilalės r.</v>
      </c>
      <c r="G88" s="386" t="str">
        <f>'Visi duomenys'!G88</f>
        <v>08.1.3-CPVA-R-609</v>
      </c>
      <c r="H88" s="386" t="str">
        <f>'Visi duomenys'!H88</f>
        <v>R</v>
      </c>
      <c r="I88" s="386">
        <f>'Visi duomenys'!I88</f>
        <v>0</v>
      </c>
      <c r="J88" s="386">
        <f>'Visi duomenys'!J88</f>
        <v>0</v>
      </c>
      <c r="K88" s="386">
        <f>'Visi duomenys'!K88</f>
        <v>24982.35</v>
      </c>
      <c r="L88" s="386">
        <f>'Visi duomenys'!L88</f>
        <v>1873.68</v>
      </c>
      <c r="M88" s="386">
        <f>'Visi duomenys'!M88</f>
        <v>1873.67</v>
      </c>
      <c r="N88" s="386">
        <f>'Visi duomenys'!N88</f>
        <v>0</v>
      </c>
      <c r="O88" s="386">
        <f>'Visi duomenys'!O88</f>
        <v>0</v>
      </c>
      <c r="P88" s="386">
        <f>'Visi duomenys'!P88</f>
        <v>21235</v>
      </c>
      <c r="Q88" s="389">
        <f>'Visi duomenys'!Q88</f>
        <v>43312</v>
      </c>
      <c r="R88" s="389">
        <f>'Visi duomenys'!R88</f>
        <v>43358</v>
      </c>
      <c r="S88" s="402" t="str">
        <f>'Visi duomenys'!S88</f>
        <v>2018/</v>
      </c>
      <c r="T88" s="391">
        <f>'Visi duomenys'!T88</f>
        <v>43449</v>
      </c>
      <c r="U88" s="392">
        <f>'Visi duomenys'!U88</f>
        <v>2020</v>
      </c>
    </row>
    <row r="89" spans="1:21" ht="37.5" customHeight="1" x14ac:dyDescent="0.2">
      <c r="A89" s="386" t="str">
        <f>'Visi duomenys'!A89</f>
        <v>2.1.2.3.13</v>
      </c>
      <c r="B89" s="386" t="str">
        <f>'Visi duomenys'!B89</f>
        <v>R086609-270000-0013</v>
      </c>
      <c r="C89" s="386" t="str">
        <f>'Visi duomenys'!C89</f>
        <v>VšĮ Kaltinėnų PSPC paslaugų kokybės gerinimas</v>
      </c>
      <c r="D89" s="387" t="str">
        <f>'Visi duomenys'!D89</f>
        <v>VšĮ Kaltinėnų PSPC</v>
      </c>
      <c r="E89" s="387" t="str">
        <f>'Visi duomenys'!E89</f>
        <v>SAM</v>
      </c>
      <c r="F89" s="387" t="str">
        <f>'Visi duomenys'!F89</f>
        <v>Šilalės r.</v>
      </c>
      <c r="G89" s="386" t="str">
        <f>'Visi duomenys'!G89</f>
        <v>08.1.3-CPVA-R-609</v>
      </c>
      <c r="H89" s="386" t="str">
        <f>'Visi duomenys'!H89</f>
        <v>R</v>
      </c>
      <c r="I89" s="386">
        <f>'Visi duomenys'!I89</f>
        <v>0</v>
      </c>
      <c r="J89" s="386">
        <f>'Visi duomenys'!J89</f>
        <v>0</v>
      </c>
      <c r="K89" s="386">
        <f>'Visi duomenys'!K89</f>
        <v>17587.04</v>
      </c>
      <c r="L89" s="386">
        <f>'Visi duomenys'!L89</f>
        <v>1319.02</v>
      </c>
      <c r="M89" s="386">
        <f>'Visi duomenys'!M89</f>
        <v>1319.02</v>
      </c>
      <c r="N89" s="386">
        <f>'Visi duomenys'!N89</f>
        <v>0</v>
      </c>
      <c r="O89" s="386">
        <f>'Visi duomenys'!O89</f>
        <v>0</v>
      </c>
      <c r="P89" s="386">
        <f>'Visi duomenys'!P89</f>
        <v>14949</v>
      </c>
      <c r="Q89" s="389">
        <f>'Visi duomenys'!Q89</f>
        <v>43312</v>
      </c>
      <c r="R89" s="389">
        <f>'Visi duomenys'!R89</f>
        <v>43464</v>
      </c>
      <c r="S89" s="402" t="str">
        <f>'Visi duomenys'!S89</f>
        <v>2019/</v>
      </c>
      <c r="T89" s="391">
        <f>'Visi duomenys'!T89</f>
        <v>43554</v>
      </c>
      <c r="U89" s="392">
        <f>'Visi duomenys'!U89</f>
        <v>2019</v>
      </c>
    </row>
    <row r="90" spans="1:21" ht="37.5" customHeight="1" x14ac:dyDescent="0.2">
      <c r="A90" s="386" t="str">
        <f>'Visi duomenys'!A90</f>
        <v>2.1.2.3.14</v>
      </c>
      <c r="B90" s="386" t="str">
        <f>'Visi duomenys'!B90</f>
        <v>R086609-270000-0014</v>
      </c>
      <c r="C90" s="386" t="str">
        <f>'Visi duomenys'!C90</f>
        <v>VšĮ Tauragės rajono pirminės sveikatos priežiūros centro veiklos efektyvumo didinimas</v>
      </c>
      <c r="D90" s="387" t="str">
        <f>'Visi duomenys'!D90</f>
        <v>TPSPC</v>
      </c>
      <c r="E90" s="387" t="str">
        <f>'Visi duomenys'!E90</f>
        <v>SAM</v>
      </c>
      <c r="F90" s="387" t="str">
        <f>'Visi duomenys'!F90</f>
        <v>Tauragės r.</v>
      </c>
      <c r="G90" s="386" t="str">
        <f>'Visi duomenys'!G90</f>
        <v>08.1.3-CPVA-R-609</v>
      </c>
      <c r="H90" s="386" t="str">
        <f>'Visi duomenys'!H90</f>
        <v>R</v>
      </c>
      <c r="I90" s="386">
        <f>'Visi duomenys'!I90</f>
        <v>0</v>
      </c>
      <c r="J90" s="386">
        <f>'Visi duomenys'!J90</f>
        <v>0</v>
      </c>
      <c r="K90" s="386">
        <f>'Visi duomenys'!K90</f>
        <v>240523</v>
      </c>
      <c r="L90" s="386">
        <f>'Visi duomenys'!L90</f>
        <v>18039.23</v>
      </c>
      <c r="M90" s="386">
        <f>'Visi duomenys'!M90</f>
        <v>18039.22</v>
      </c>
      <c r="N90" s="386">
        <f>'Visi duomenys'!N90</f>
        <v>0</v>
      </c>
      <c r="O90" s="386">
        <f>'Visi duomenys'!O90</f>
        <v>0</v>
      </c>
      <c r="P90" s="386">
        <f>'Visi duomenys'!P90</f>
        <v>204444.55</v>
      </c>
      <c r="Q90" s="389">
        <f>'Visi duomenys'!Q90</f>
        <v>43312</v>
      </c>
      <c r="R90" s="389">
        <f>'Visi duomenys'!R90</f>
        <v>43363</v>
      </c>
      <c r="S90" s="402" t="str">
        <f>'Visi duomenys'!S90</f>
        <v>2018/</v>
      </c>
      <c r="T90" s="391">
        <f>'Visi duomenys'!T90</f>
        <v>43434</v>
      </c>
      <c r="U90" s="392">
        <f>'Visi duomenys'!U90</f>
        <v>2020</v>
      </c>
    </row>
    <row r="91" spans="1:21" ht="37.5" customHeight="1" x14ac:dyDescent="0.2">
      <c r="A91" s="386" t="str">
        <f>'Visi duomenys'!A91</f>
        <v>2.1.2.3.15</v>
      </c>
      <c r="B91" s="386" t="str">
        <f>'Visi duomenys'!B91</f>
        <v>R086609-270000-0015</v>
      </c>
      <c r="C91" s="386" t="str">
        <f>'Visi duomenys'!C91</f>
        <v>UAB ,,Šeimos pulsas" veiklos efektyvumo didinimas</v>
      </c>
      <c r="D91" s="387" t="str">
        <f>'Visi duomenys'!D91</f>
        <v>UAB ,,Šeimos pulsas"</v>
      </c>
      <c r="E91" s="387" t="str">
        <f>'Visi duomenys'!E91</f>
        <v>SAM</v>
      </c>
      <c r="F91" s="387" t="str">
        <f>'Visi duomenys'!F91</f>
        <v>Tauragės r.</v>
      </c>
      <c r="G91" s="386" t="str">
        <f>'Visi duomenys'!G91</f>
        <v>08.1.3-CPVA-R-609</v>
      </c>
      <c r="H91" s="386" t="str">
        <f>'Visi duomenys'!H91</f>
        <v>R</v>
      </c>
      <c r="I91" s="386">
        <f>'Visi duomenys'!I91</f>
        <v>0</v>
      </c>
      <c r="J91" s="386">
        <f>'Visi duomenys'!J91</f>
        <v>0</v>
      </c>
      <c r="K91" s="386">
        <f>'Visi duomenys'!K91</f>
        <v>47242</v>
      </c>
      <c r="L91" s="386">
        <f>'Visi duomenys'!L91</f>
        <v>0</v>
      </c>
      <c r="M91" s="386">
        <f>'Visi duomenys'!M91</f>
        <v>3543.15</v>
      </c>
      <c r="N91" s="386">
        <f>'Visi duomenys'!N91</f>
        <v>3543.15</v>
      </c>
      <c r="O91" s="386">
        <f>'Visi duomenys'!O91</f>
        <v>0</v>
      </c>
      <c r="P91" s="386">
        <f>'Visi duomenys'!P91</f>
        <v>40155.699999999997</v>
      </c>
      <c r="Q91" s="389">
        <f>'Visi duomenys'!Q91</f>
        <v>43312</v>
      </c>
      <c r="R91" s="389">
        <f>'Visi duomenys'!R91</f>
        <v>43332</v>
      </c>
      <c r="S91" s="402" t="str">
        <f>'Visi duomenys'!S91</f>
        <v>2018/</v>
      </c>
      <c r="T91" s="391">
        <f>'Visi duomenys'!T91</f>
        <v>43403</v>
      </c>
      <c r="U91" s="392">
        <f>'Visi duomenys'!U91</f>
        <v>2019</v>
      </c>
    </row>
    <row r="92" spans="1:21" ht="37.5" customHeight="1" x14ac:dyDescent="0.2">
      <c r="A92" s="386" t="str">
        <f>'Visi duomenys'!A92</f>
        <v>2.1.2.3.16</v>
      </c>
      <c r="B92" s="386" t="str">
        <f>'Visi duomenys'!B92</f>
        <v>R086609-270000-0016</v>
      </c>
      <c r="C92" s="386" t="str">
        <f>'Visi duomenys'!C92</f>
        <v>UAB Mažonienės medicinos kabineto veiklos efektyvumo didinimas</v>
      </c>
      <c r="D92" s="387" t="str">
        <f>'Visi duomenys'!D92</f>
        <v>UAB Mažonienės medicinos kabinetas</v>
      </c>
      <c r="E92" s="387" t="str">
        <f>'Visi duomenys'!E92</f>
        <v>SAM</v>
      </c>
      <c r="F92" s="387" t="str">
        <f>'Visi duomenys'!F92</f>
        <v>Tauragės r.</v>
      </c>
      <c r="G92" s="386" t="str">
        <f>'Visi duomenys'!G92</f>
        <v>08.1.3-CPVA-R-609</v>
      </c>
      <c r="H92" s="386" t="str">
        <f>'Visi duomenys'!H92</f>
        <v>R</v>
      </c>
      <c r="I92" s="386">
        <f>'Visi duomenys'!I92</f>
        <v>0</v>
      </c>
      <c r="J92" s="386">
        <f>'Visi duomenys'!J92</f>
        <v>0</v>
      </c>
      <c r="K92" s="386">
        <f>'Visi duomenys'!K92</f>
        <v>23724</v>
      </c>
      <c r="L92" s="386">
        <f>'Visi duomenys'!L92</f>
        <v>0</v>
      </c>
      <c r="M92" s="386">
        <f>'Visi duomenys'!M92</f>
        <v>1779.3</v>
      </c>
      <c r="N92" s="386">
        <f>'Visi duomenys'!N92</f>
        <v>1779.3</v>
      </c>
      <c r="O92" s="386">
        <f>'Visi duomenys'!O92</f>
        <v>0</v>
      </c>
      <c r="P92" s="386">
        <f>'Visi duomenys'!P92</f>
        <v>20165.400000000001</v>
      </c>
      <c r="Q92" s="389">
        <f>'Visi duomenys'!Q92</f>
        <v>43312</v>
      </c>
      <c r="R92" s="389">
        <f>'Visi duomenys'!R92</f>
        <v>43348</v>
      </c>
      <c r="S92" s="402" t="str">
        <f>'Visi duomenys'!S92</f>
        <v>2018/</v>
      </c>
      <c r="T92" s="391">
        <f>'Visi duomenys'!T92</f>
        <v>43434</v>
      </c>
      <c r="U92" s="392">
        <f>'Visi duomenys'!U92</f>
        <v>2019</v>
      </c>
    </row>
    <row r="93" spans="1:21" ht="37.5" customHeight="1" x14ac:dyDescent="0.2">
      <c r="A93" s="386" t="str">
        <f>'Visi duomenys'!A93</f>
        <v>2.1.2.3.17</v>
      </c>
      <c r="B93" s="386" t="str">
        <f>'Visi duomenys'!B93</f>
        <v>R086609-270000-0017</v>
      </c>
      <c r="C93" s="386" t="str">
        <f>'Visi duomenys'!C93</f>
        <v>UAB InMedica šeimos klininkų Tauragėje ir Skaudvilėje veiklos efektyvumo didinimas</v>
      </c>
      <c r="D93" s="387" t="str">
        <f>'Visi duomenys'!D93</f>
        <v>UAB InMedica</v>
      </c>
      <c r="E93" s="387" t="str">
        <f>'Visi duomenys'!E93</f>
        <v>SAM</v>
      </c>
      <c r="F93" s="387" t="str">
        <f>'Visi duomenys'!F93</f>
        <v>Tauragės r.</v>
      </c>
      <c r="G93" s="386" t="str">
        <f>'Visi duomenys'!G93</f>
        <v>08.1.3-CPVA-R-609</v>
      </c>
      <c r="H93" s="386" t="str">
        <f>'Visi duomenys'!H93</f>
        <v>R</v>
      </c>
      <c r="I93" s="386">
        <f>'Visi duomenys'!I93</f>
        <v>0</v>
      </c>
      <c r="J93" s="386">
        <f>'Visi duomenys'!J93</f>
        <v>0</v>
      </c>
      <c r="K93" s="386">
        <f>'Visi duomenys'!K93</f>
        <v>107171</v>
      </c>
      <c r="L93" s="386">
        <f>'Visi duomenys'!L93</f>
        <v>0</v>
      </c>
      <c r="M93" s="386">
        <f>'Visi duomenys'!M93</f>
        <v>8037.82</v>
      </c>
      <c r="N93" s="386">
        <f>'Visi duomenys'!N93</f>
        <v>8037.83</v>
      </c>
      <c r="O93" s="386">
        <f>'Visi duomenys'!O93</f>
        <v>0</v>
      </c>
      <c r="P93" s="386">
        <f>'Visi duomenys'!P93</f>
        <v>91095.35</v>
      </c>
      <c r="Q93" s="389">
        <f>'Visi duomenys'!Q93</f>
        <v>43312</v>
      </c>
      <c r="R93" s="389">
        <f>'Visi duomenys'!R93</f>
        <v>43353</v>
      </c>
      <c r="S93" s="402" t="str">
        <f>'Visi duomenys'!S93</f>
        <v>2018/</v>
      </c>
      <c r="T93" s="391">
        <f>'Visi duomenys'!T93</f>
        <v>43434</v>
      </c>
      <c r="U93" s="392">
        <f>'Visi duomenys'!U93</f>
        <v>2019</v>
      </c>
    </row>
    <row r="94" spans="1:21" ht="37.5" customHeight="1" x14ac:dyDescent="0.2">
      <c r="A94" s="370" t="str">
        <f>'Visi duomenys'!A94</f>
        <v>2.1.3.</v>
      </c>
      <c r="B94" s="370">
        <f>'Visi duomenys'!B94</f>
        <v>0</v>
      </c>
      <c r="C94" s="371" t="str">
        <f>'Visi duomenys'!C94</f>
        <v>Uždavinys. Padidinti regiono savivaldybių socialinio būsto fondą, pagerinti bendruomenėje teikiamų socialinių paslaugų kokybę ir išplėsti jų prieinamumą.</v>
      </c>
      <c r="D94" s="370">
        <f>'Visi duomenys'!D94</f>
        <v>0</v>
      </c>
      <c r="E94" s="370">
        <f>'Visi duomenys'!E94</f>
        <v>0</v>
      </c>
      <c r="F94" s="370">
        <f>'Visi duomenys'!F94</f>
        <v>0</v>
      </c>
      <c r="G94" s="370">
        <f>'Visi duomenys'!G94</f>
        <v>0</v>
      </c>
      <c r="H94" s="370">
        <f>'Visi duomenys'!H94</f>
        <v>0</v>
      </c>
      <c r="I94" s="370">
        <f>'Visi duomenys'!I94</f>
        <v>0</v>
      </c>
      <c r="J94" s="370">
        <f>'Visi duomenys'!J94</f>
        <v>0</v>
      </c>
      <c r="K94" s="372">
        <f>'Visi duomenys'!K94</f>
        <v>0</v>
      </c>
      <c r="L94" s="372">
        <f>'Visi duomenys'!L94</f>
        <v>0</v>
      </c>
      <c r="M94" s="372">
        <f>'Visi duomenys'!M94</f>
        <v>0</v>
      </c>
      <c r="N94" s="372">
        <f>'Visi duomenys'!N94</f>
        <v>0</v>
      </c>
      <c r="O94" s="372">
        <f>'Visi duomenys'!O94</f>
        <v>0</v>
      </c>
      <c r="P94" s="372">
        <f>'Visi duomenys'!P94</f>
        <v>0</v>
      </c>
      <c r="Q94" s="376">
        <f>'Visi duomenys'!Q94</f>
        <v>0</v>
      </c>
      <c r="R94" s="376">
        <f>'Visi duomenys'!R94</f>
        <v>0</v>
      </c>
      <c r="S94" s="377">
        <f>'Visi duomenys'!S94</f>
        <v>0</v>
      </c>
      <c r="T94" s="378">
        <f>'Visi duomenys'!T94</f>
        <v>0</v>
      </c>
      <c r="U94" s="375">
        <f>'Visi duomenys'!U94</f>
        <v>0</v>
      </c>
    </row>
    <row r="95" spans="1:21" ht="37.5" customHeight="1" x14ac:dyDescent="0.2">
      <c r="A95" s="379" t="str">
        <f>'Visi duomenys'!A95</f>
        <v>2.1.3.1</v>
      </c>
      <c r="B95" s="379">
        <f>'Visi duomenys'!B95</f>
        <v>0</v>
      </c>
      <c r="C95" s="380" t="str">
        <f>'Visi duomenys'!C95</f>
        <v>Priemonė: Socialinių paslaugų infrastruktūros plėtra</v>
      </c>
      <c r="D95" s="379">
        <f>'Visi duomenys'!D95</f>
        <v>0</v>
      </c>
      <c r="E95" s="379">
        <f>'Visi duomenys'!E95</f>
        <v>0</v>
      </c>
      <c r="F95" s="379">
        <f>'Visi duomenys'!F95</f>
        <v>0</v>
      </c>
      <c r="G95" s="379">
        <f>'Visi duomenys'!G95</f>
        <v>0</v>
      </c>
      <c r="H95" s="379">
        <f>'Visi duomenys'!H95</f>
        <v>0</v>
      </c>
      <c r="I95" s="379">
        <f>'Visi duomenys'!I95</f>
        <v>0</v>
      </c>
      <c r="J95" s="379">
        <f>'Visi duomenys'!J95</f>
        <v>0</v>
      </c>
      <c r="K95" s="381">
        <f>'Visi duomenys'!K95</f>
        <v>0</v>
      </c>
      <c r="L95" s="381">
        <f>'Visi duomenys'!L95</f>
        <v>0</v>
      </c>
      <c r="M95" s="381">
        <f>'Visi duomenys'!M95</f>
        <v>0</v>
      </c>
      <c r="N95" s="381">
        <f>'Visi duomenys'!N95</f>
        <v>0</v>
      </c>
      <c r="O95" s="381">
        <f>'Visi duomenys'!O95</f>
        <v>0</v>
      </c>
      <c r="P95" s="381">
        <f>'Visi duomenys'!P95</f>
        <v>0</v>
      </c>
      <c r="Q95" s="382">
        <f>'Visi duomenys'!Q95</f>
        <v>0</v>
      </c>
      <c r="R95" s="382">
        <f>'Visi duomenys'!R95</f>
        <v>0</v>
      </c>
      <c r="S95" s="383">
        <f>'Visi duomenys'!S95</f>
        <v>0</v>
      </c>
      <c r="T95" s="384">
        <f>'Visi duomenys'!T95</f>
        <v>0</v>
      </c>
      <c r="U95" s="385">
        <f>'Visi duomenys'!U95</f>
        <v>0</v>
      </c>
    </row>
    <row r="96" spans="1:21" ht="37.5" customHeight="1" x14ac:dyDescent="0.2">
      <c r="A96" s="386" t="str">
        <f>'Visi duomenys'!A96</f>
        <v>2.1.3.1.1</v>
      </c>
      <c r="B96" s="386" t="str">
        <f>'Visi duomenys'!B96</f>
        <v>R084407-270000-1196</v>
      </c>
      <c r="C96" s="387" t="str">
        <f>'Visi duomenys'!C96</f>
        <v>Savarankiško gyvenimo namų plėtra  senyvo amžiaus asmenims ir (ar) asmenims su negalia  Šventupio g. 3, Šiauduvoje, Šilalės r.</v>
      </c>
      <c r="D96" s="386" t="str">
        <f>'Visi duomenys'!D96</f>
        <v>ŠRSA</v>
      </c>
      <c r="E96" s="386" t="str">
        <f>'Visi duomenys'!E96</f>
        <v>SADM</v>
      </c>
      <c r="F96" s="386" t="str">
        <f>'Visi duomenys'!F96</f>
        <v>Šiauduvos gyv.</v>
      </c>
      <c r="G96" s="386" t="str">
        <f>'Visi duomenys'!G96</f>
        <v>08.1.2-CPVA-R-407</v>
      </c>
      <c r="H96" s="386" t="str">
        <f>'Visi duomenys'!H96</f>
        <v>R</v>
      </c>
      <c r="I96" s="386">
        <f>'Visi duomenys'!I96</f>
        <v>0</v>
      </c>
      <c r="J96" s="386">
        <f>'Visi duomenys'!J96</f>
        <v>0</v>
      </c>
      <c r="K96" s="388">
        <f>'Visi duomenys'!K96</f>
        <v>169733.46</v>
      </c>
      <c r="L96" s="388">
        <f>'Visi duomenys'!L96</f>
        <v>25460.02</v>
      </c>
      <c r="M96" s="388">
        <f>'Visi duomenys'!M96</f>
        <v>0</v>
      </c>
      <c r="N96" s="388">
        <f>'Visi duomenys'!N96</f>
        <v>0</v>
      </c>
      <c r="O96" s="388">
        <f>'Visi duomenys'!O96</f>
        <v>0</v>
      </c>
      <c r="P96" s="388">
        <f>'Visi duomenys'!P96</f>
        <v>144273.44</v>
      </c>
      <c r="Q96" s="389">
        <f>'Visi duomenys'!Q96</f>
        <v>42644</v>
      </c>
      <c r="R96" s="389">
        <f>'Visi duomenys'!R96</f>
        <v>42736</v>
      </c>
      <c r="S96" s="390" t="str">
        <f>'Visi duomenys'!S96</f>
        <v>2017/</v>
      </c>
      <c r="T96" s="391">
        <f>'Visi duomenys'!T96</f>
        <v>42887</v>
      </c>
      <c r="U96" s="392">
        <f>'Visi duomenys'!U96</f>
        <v>2018</v>
      </c>
    </row>
    <row r="97" spans="1:21" ht="37.5" customHeight="1" x14ac:dyDescent="0.2">
      <c r="A97" s="386" t="str">
        <f>'Visi duomenys'!A97</f>
        <v>2.1.3.1.2</v>
      </c>
      <c r="B97" s="386" t="str">
        <f>'Visi duomenys'!B97</f>
        <v>R084407-270000-1197</v>
      </c>
      <c r="C97" s="387" t="str">
        <f>'Visi duomenys'!C97</f>
        <v>Modernizuoti veikiančius palaikomojo gydymo, slaugos ir senelių globos namus Pagėgiuose</v>
      </c>
      <c r="D97" s="386" t="str">
        <f>'Visi duomenys'!D97</f>
        <v>PSA</v>
      </c>
      <c r="E97" s="386" t="str">
        <f>'Visi duomenys'!E97</f>
        <v>SADM</v>
      </c>
      <c r="F97" s="386" t="str">
        <f>'Visi duomenys'!F97</f>
        <v>Pagėgių miestas</v>
      </c>
      <c r="G97" s="386" t="str">
        <f>'Visi duomenys'!G97</f>
        <v>08.1.2-CPVA-R-407</v>
      </c>
      <c r="H97" s="386" t="str">
        <f>'Visi duomenys'!H97</f>
        <v>R</v>
      </c>
      <c r="I97" s="386">
        <f>'Visi duomenys'!I97</f>
        <v>0</v>
      </c>
      <c r="J97" s="386">
        <f>'Visi duomenys'!J97</f>
        <v>0</v>
      </c>
      <c r="K97" s="388">
        <f>'Visi duomenys'!K97</f>
        <v>65250</v>
      </c>
      <c r="L97" s="388">
        <f>'Visi duomenys'!L97</f>
        <v>9788</v>
      </c>
      <c r="M97" s="388">
        <f>'Visi duomenys'!M97</f>
        <v>0</v>
      </c>
      <c r="N97" s="388">
        <f>'Visi duomenys'!N97</f>
        <v>0</v>
      </c>
      <c r="O97" s="388">
        <f>'Visi duomenys'!O97</f>
        <v>0</v>
      </c>
      <c r="P97" s="388">
        <f>'Visi duomenys'!P97</f>
        <v>55462</v>
      </c>
      <c r="Q97" s="389">
        <f>'Visi duomenys'!Q97</f>
        <v>42644</v>
      </c>
      <c r="R97" s="389">
        <f>'Visi duomenys'!R97</f>
        <v>42699</v>
      </c>
      <c r="S97" s="390" t="str">
        <f>'Visi duomenys'!S97</f>
        <v>2017/</v>
      </c>
      <c r="T97" s="391">
        <f>'Visi duomenys'!T97</f>
        <v>42786</v>
      </c>
      <c r="U97" s="392">
        <f>'Visi duomenys'!U97</f>
        <v>2018</v>
      </c>
    </row>
    <row r="98" spans="1:21" ht="37.5" customHeight="1" x14ac:dyDescent="0.2">
      <c r="A98" s="386" t="str">
        <f>'Visi duomenys'!A98</f>
        <v>2.1.3.1.3</v>
      </c>
      <c r="B98" s="386" t="str">
        <f>'Visi duomenys'!B98</f>
        <v>R084407-270000-1198</v>
      </c>
      <c r="C98" s="387" t="str">
        <f>'Visi duomenys'!C98</f>
        <v>Socialinių paslaugų įstaigos modernizavimas ir paslaugų plėtra Jurbarko rajone</v>
      </c>
      <c r="D98" s="386" t="str">
        <f>'Visi duomenys'!D98</f>
        <v>JRSA</v>
      </c>
      <c r="E98" s="386" t="str">
        <f>'Visi duomenys'!E98</f>
        <v>SADM</v>
      </c>
      <c r="F98" s="386" t="str">
        <f>'Visi duomenys'!F98</f>
        <v>Jurbarko rajonas</v>
      </c>
      <c r="G98" s="386" t="str">
        <f>'Visi duomenys'!G98</f>
        <v>08.1.2-CPVA-R-407</v>
      </c>
      <c r="H98" s="386" t="str">
        <f>'Visi duomenys'!H98</f>
        <v>R</v>
      </c>
      <c r="I98" s="386">
        <f>'Visi duomenys'!I98</f>
        <v>0</v>
      </c>
      <c r="J98" s="386">
        <f>'Visi duomenys'!J98</f>
        <v>0</v>
      </c>
      <c r="K98" s="388">
        <f>'Visi duomenys'!K98</f>
        <v>191806.42</v>
      </c>
      <c r="L98" s="388">
        <f>'Visi duomenys'!L98</f>
        <v>28770.97</v>
      </c>
      <c r="M98" s="388">
        <f>'Visi duomenys'!M98</f>
        <v>0</v>
      </c>
      <c r="N98" s="388">
        <f>'Visi duomenys'!N98</f>
        <v>0</v>
      </c>
      <c r="O98" s="388">
        <f>'Visi duomenys'!O98</f>
        <v>0</v>
      </c>
      <c r="P98" s="388">
        <f>'Visi duomenys'!P98</f>
        <v>163035.45000000001</v>
      </c>
      <c r="Q98" s="389">
        <f>'Visi duomenys'!Q98</f>
        <v>42644</v>
      </c>
      <c r="R98" s="389">
        <f>'Visi duomenys'!R98</f>
        <v>42705</v>
      </c>
      <c r="S98" s="390" t="str">
        <f>'Visi duomenys'!S98</f>
        <v>2017/</v>
      </c>
      <c r="T98" s="391">
        <f>'Visi duomenys'!T98</f>
        <v>42795</v>
      </c>
      <c r="U98" s="392">
        <f>'Visi duomenys'!U98</f>
        <v>2019</v>
      </c>
    </row>
    <row r="99" spans="1:21" ht="37.5" customHeight="1" x14ac:dyDescent="0.2">
      <c r="A99" s="386" t="str">
        <f>'Visi duomenys'!A99</f>
        <v>2.1.3.1.4</v>
      </c>
      <c r="B99" s="386" t="str">
        <f>'Visi duomenys'!B99</f>
        <v>R084407-270000-1199</v>
      </c>
      <c r="C99" s="387" t="str">
        <f>'Visi duomenys'!C99</f>
        <v xml:space="preserve"> Nestacionarių socialinių paslaugų infrastruktūros plėtra Tauragės rajono savivaldybėje</v>
      </c>
      <c r="D99" s="386" t="str">
        <f>'Visi duomenys'!D99</f>
        <v>BĮ "Tauragės socialinių paslaugų centras"</v>
      </c>
      <c r="E99" s="386" t="str">
        <f>'Visi duomenys'!E99</f>
        <v>SADM</v>
      </c>
      <c r="F99" s="386" t="str">
        <f>'Visi duomenys'!F99</f>
        <v>Tauragės rajonas</v>
      </c>
      <c r="G99" s="386" t="str">
        <f>'Visi duomenys'!G99</f>
        <v>08.1.2-CPVA-R-407</v>
      </c>
      <c r="H99" s="386" t="str">
        <f>'Visi duomenys'!H99</f>
        <v>R</v>
      </c>
      <c r="I99" s="386">
        <f>'Visi duomenys'!I99</f>
        <v>0</v>
      </c>
      <c r="J99" s="386">
        <f>'Visi duomenys'!J99</f>
        <v>0</v>
      </c>
      <c r="K99" s="388">
        <f>'Visi duomenys'!K99</f>
        <v>905836.09</v>
      </c>
      <c r="L99" s="388">
        <f>'Visi duomenys'!L99</f>
        <v>680455.98</v>
      </c>
      <c r="M99" s="388">
        <f>'Visi duomenys'!M99</f>
        <v>0</v>
      </c>
      <c r="N99" s="388">
        <f>'Visi duomenys'!N99</f>
        <v>0</v>
      </c>
      <c r="O99" s="388">
        <f>'Visi duomenys'!O99</f>
        <v>0</v>
      </c>
      <c r="P99" s="388">
        <f>'Visi duomenys'!P99</f>
        <v>225380.11</v>
      </c>
      <c r="Q99" s="389">
        <f>'Visi duomenys'!Q99</f>
        <v>42705</v>
      </c>
      <c r="R99" s="389">
        <f>'Visi duomenys'!R99</f>
        <v>42795</v>
      </c>
      <c r="S99" s="390" t="str">
        <f>'Visi duomenys'!S99</f>
        <v>2017/</v>
      </c>
      <c r="T99" s="391">
        <f>'Visi duomenys'!T99</f>
        <v>42887</v>
      </c>
      <c r="U99" s="392">
        <f>'Visi duomenys'!U99</f>
        <v>2019</v>
      </c>
    </row>
    <row r="100" spans="1:21" ht="37.5" customHeight="1" x14ac:dyDescent="0.2">
      <c r="A100" s="379" t="str">
        <f>'Visi duomenys'!A100</f>
        <v>2.1.3.2</v>
      </c>
      <c r="B100" s="379" t="str">
        <f>'Visi duomenys'!B100</f>
        <v/>
      </c>
      <c r="C100" s="380" t="str">
        <f>'Visi duomenys'!C100</f>
        <v>Priemonė: Socialinio būsto fondo plėtra</v>
      </c>
      <c r="D100" s="379">
        <f>'Visi duomenys'!D100</f>
        <v>0</v>
      </c>
      <c r="E100" s="379">
        <f>'Visi duomenys'!E100</f>
        <v>0</v>
      </c>
      <c r="F100" s="379">
        <f>'Visi duomenys'!F100</f>
        <v>0</v>
      </c>
      <c r="G100" s="379">
        <f>'Visi duomenys'!G100</f>
        <v>0</v>
      </c>
      <c r="H100" s="379">
        <f>'Visi duomenys'!H100</f>
        <v>0</v>
      </c>
      <c r="I100" s="379">
        <f>'Visi duomenys'!I100</f>
        <v>0</v>
      </c>
      <c r="J100" s="379">
        <f>'Visi duomenys'!J100</f>
        <v>0</v>
      </c>
      <c r="K100" s="381">
        <f>'Visi duomenys'!K100</f>
        <v>0</v>
      </c>
      <c r="L100" s="381">
        <f>'Visi duomenys'!L100</f>
        <v>0</v>
      </c>
      <c r="M100" s="381">
        <f>'Visi duomenys'!M100</f>
        <v>0</v>
      </c>
      <c r="N100" s="381">
        <f>'Visi duomenys'!N100</f>
        <v>0</v>
      </c>
      <c r="O100" s="381">
        <f>'Visi duomenys'!O100</f>
        <v>0</v>
      </c>
      <c r="P100" s="381">
        <f>'Visi duomenys'!P100</f>
        <v>0</v>
      </c>
      <c r="Q100" s="382">
        <f>'Visi duomenys'!Q100</f>
        <v>0</v>
      </c>
      <c r="R100" s="382">
        <f>'Visi duomenys'!R100</f>
        <v>0</v>
      </c>
      <c r="S100" s="383">
        <f>'Visi duomenys'!S100</f>
        <v>0</v>
      </c>
      <c r="T100" s="384">
        <f>'Visi duomenys'!T100</f>
        <v>0</v>
      </c>
      <c r="U100" s="385">
        <f>'Visi duomenys'!U100</f>
        <v>0</v>
      </c>
    </row>
    <row r="101" spans="1:21" ht="37.5" customHeight="1" x14ac:dyDescent="0.2">
      <c r="A101" s="386" t="str">
        <f>'Visi duomenys'!A101</f>
        <v>2.1.3.2.1</v>
      </c>
      <c r="B101" s="386" t="str">
        <f>'Visi duomenys'!B101</f>
        <v>R084408-260000-1201</v>
      </c>
      <c r="C101" s="387" t="str">
        <f>'Visi duomenys'!C101</f>
        <v>Socialinio būsto fondo plėtra Šilalės rajono savivaldybėje</v>
      </c>
      <c r="D101" s="386" t="str">
        <f>'Visi duomenys'!D101</f>
        <v>ŠRSA</v>
      </c>
      <c r="E101" s="386" t="str">
        <f>'Visi duomenys'!E101</f>
        <v>SADM</v>
      </c>
      <c r="F101" s="386" t="str">
        <f>'Visi duomenys'!F101</f>
        <v>Pajūrio mstl.</v>
      </c>
      <c r="G101" s="386" t="str">
        <f>'Visi duomenys'!G101</f>
        <v>08.1.2-CPVA-R-408</v>
      </c>
      <c r="H101" s="386" t="str">
        <f>'Visi duomenys'!H101</f>
        <v>R</v>
      </c>
      <c r="I101" s="386">
        <f>'Visi duomenys'!I101</f>
        <v>0</v>
      </c>
      <c r="J101" s="386">
        <f>'Visi duomenys'!J101</f>
        <v>0</v>
      </c>
      <c r="K101" s="388">
        <f>'Visi duomenys'!K101</f>
        <v>557789.41</v>
      </c>
      <c r="L101" s="388">
        <f>'Visi duomenys'!L101</f>
        <v>83668.41</v>
      </c>
      <c r="M101" s="388">
        <f>'Visi duomenys'!M101</f>
        <v>0</v>
      </c>
      <c r="N101" s="388">
        <f>'Visi duomenys'!N101</f>
        <v>0</v>
      </c>
      <c r="O101" s="388">
        <f>'Visi duomenys'!O101</f>
        <v>0</v>
      </c>
      <c r="P101" s="388">
        <f>'Visi duomenys'!P101</f>
        <v>474121</v>
      </c>
      <c r="Q101" s="389">
        <f>'Visi duomenys'!Q101</f>
        <v>42430</v>
      </c>
      <c r="R101" s="389">
        <f>'Visi duomenys'!R101</f>
        <v>42522</v>
      </c>
      <c r="S101" s="390" t="str">
        <f>'Visi duomenys'!S101</f>
        <v>2016/</v>
      </c>
      <c r="T101" s="391">
        <f>'Visi duomenys'!T101</f>
        <v>42705</v>
      </c>
      <c r="U101" s="392">
        <f>'Visi duomenys'!U101</f>
        <v>2020</v>
      </c>
    </row>
    <row r="102" spans="1:21" ht="37.5" customHeight="1" x14ac:dyDescent="0.2">
      <c r="A102" s="386" t="str">
        <f>'Visi duomenys'!A102</f>
        <v>2.1.3.2.2</v>
      </c>
      <c r="B102" s="386" t="str">
        <f>'Visi duomenys'!B102</f>
        <v>R084408-250000-1202</v>
      </c>
      <c r="C102" s="387" t="str">
        <f>'Visi duomenys'!C102</f>
        <v>Socialinio būsto fondo plėtra Pagėgių savivaldybėje</v>
      </c>
      <c r="D102" s="386" t="str">
        <f>'Visi duomenys'!D102</f>
        <v>PSA</v>
      </c>
      <c r="E102" s="386" t="str">
        <f>'Visi duomenys'!E102</f>
        <v>SADM</v>
      </c>
      <c r="F102" s="386" t="str">
        <f>'Visi duomenys'!F102</f>
        <v>Pagėgių savivaldybė</v>
      </c>
      <c r="G102" s="386" t="str">
        <f>'Visi duomenys'!G102</f>
        <v>08.1.2-CPVA-R-408</v>
      </c>
      <c r="H102" s="386" t="str">
        <f>'Visi duomenys'!H102</f>
        <v>R</v>
      </c>
      <c r="I102" s="386">
        <f>'Visi duomenys'!I102</f>
        <v>0</v>
      </c>
      <c r="J102" s="386">
        <f>'Visi duomenys'!J102</f>
        <v>0</v>
      </c>
      <c r="K102" s="388">
        <f>'Visi duomenys'!K102</f>
        <v>203981.18</v>
      </c>
      <c r="L102" s="388">
        <f>'Visi duomenys'!L102</f>
        <v>30597.18</v>
      </c>
      <c r="M102" s="388">
        <f>'Visi duomenys'!M102</f>
        <v>0</v>
      </c>
      <c r="N102" s="388">
        <f>'Visi duomenys'!N102</f>
        <v>0</v>
      </c>
      <c r="O102" s="388">
        <f>'Visi duomenys'!O102</f>
        <v>0</v>
      </c>
      <c r="P102" s="388">
        <f>'Visi duomenys'!P102</f>
        <v>173384</v>
      </c>
      <c r="Q102" s="389">
        <f>'Visi duomenys'!Q102</f>
        <v>42430</v>
      </c>
      <c r="R102" s="389">
        <f>'Visi duomenys'!R102</f>
        <v>42522</v>
      </c>
      <c r="S102" s="390" t="str">
        <f>'Visi duomenys'!S102</f>
        <v>2016/</v>
      </c>
      <c r="T102" s="391">
        <f>'Visi duomenys'!T102</f>
        <v>42705</v>
      </c>
      <c r="U102" s="392">
        <f>'Visi duomenys'!U102</f>
        <v>2018</v>
      </c>
    </row>
    <row r="103" spans="1:21" ht="37.5" customHeight="1" x14ac:dyDescent="0.2">
      <c r="A103" s="386" t="str">
        <f>'Visi duomenys'!A103</f>
        <v>2.1.3.2.3</v>
      </c>
      <c r="B103" s="386" t="str">
        <f>'Visi duomenys'!B103</f>
        <v>R084408-260000-1203</v>
      </c>
      <c r="C103" s="387" t="str">
        <f>'Visi duomenys'!C103</f>
        <v>Socialinio būsto plėtra  Jurbarko rajono savivaldybėje</v>
      </c>
      <c r="D103" s="386" t="str">
        <f>'Visi duomenys'!D103</f>
        <v>JRSA</v>
      </c>
      <c r="E103" s="386" t="str">
        <f>'Visi duomenys'!E103</f>
        <v>SADM</v>
      </c>
      <c r="F103" s="386" t="str">
        <f>'Visi duomenys'!F103</f>
        <v>Jurbarko miestas</v>
      </c>
      <c r="G103" s="386" t="str">
        <f>'Visi duomenys'!G103</f>
        <v>08.1.2-CPVA-R-408</v>
      </c>
      <c r="H103" s="386" t="str">
        <f>'Visi duomenys'!H103</f>
        <v>R</v>
      </c>
      <c r="I103" s="386">
        <f>'Visi duomenys'!I103</f>
        <v>0</v>
      </c>
      <c r="J103" s="386">
        <f>'Visi duomenys'!J103</f>
        <v>0</v>
      </c>
      <c r="K103" s="388">
        <f>'Visi duomenys'!K103</f>
        <v>297848.24</v>
      </c>
      <c r="L103" s="388">
        <f>'Visi duomenys'!L103</f>
        <v>44677.24</v>
      </c>
      <c r="M103" s="388">
        <f>'Visi duomenys'!M103</f>
        <v>0</v>
      </c>
      <c r="N103" s="388">
        <f>'Visi duomenys'!N103</f>
        <v>0</v>
      </c>
      <c r="O103" s="388">
        <f>'Visi duomenys'!O103</f>
        <v>0</v>
      </c>
      <c r="P103" s="388">
        <f>'Visi duomenys'!P103</f>
        <v>253171</v>
      </c>
      <c r="Q103" s="389">
        <f>'Visi duomenys'!Q103</f>
        <v>42430</v>
      </c>
      <c r="R103" s="389">
        <f>'Visi duomenys'!R103</f>
        <v>42522</v>
      </c>
      <c r="S103" s="390" t="str">
        <f>'Visi duomenys'!S103</f>
        <v>2016/</v>
      </c>
      <c r="T103" s="391">
        <f>'Visi duomenys'!T103</f>
        <v>42583</v>
      </c>
      <c r="U103" s="392">
        <f>'Visi duomenys'!U103</f>
        <v>2018</v>
      </c>
    </row>
    <row r="104" spans="1:21" ht="37.5" customHeight="1" x14ac:dyDescent="0.2">
      <c r="A104" s="386" t="str">
        <f>'Visi duomenys'!A104</f>
        <v>2.1.3.2.4</v>
      </c>
      <c r="B104" s="386" t="str">
        <f>'Visi duomenys'!B104</f>
        <v>R084408-260000-1204</v>
      </c>
      <c r="C104" s="387" t="str">
        <f>'Visi duomenys'!C104</f>
        <v>Socialinio būsto fondo plėtra Tauragės rajono savivaldybėje</v>
      </c>
      <c r="D104" s="386" t="str">
        <f>'Visi duomenys'!D104</f>
        <v>TRSA</v>
      </c>
      <c r="E104" s="386" t="str">
        <f>'Visi duomenys'!E104</f>
        <v>SADM</v>
      </c>
      <c r="F104" s="386" t="str">
        <f>'Visi duomenys'!F104</f>
        <v>Tauragės rajonas</v>
      </c>
      <c r="G104" s="386" t="str">
        <f>'Visi duomenys'!G104</f>
        <v>08.1.2-CPVA-R-408</v>
      </c>
      <c r="H104" s="386" t="str">
        <f>'Visi duomenys'!H104</f>
        <v>R</v>
      </c>
      <c r="I104" s="386">
        <f>'Visi duomenys'!I104</f>
        <v>0</v>
      </c>
      <c r="J104" s="386">
        <f>'Visi duomenys'!J104</f>
        <v>0</v>
      </c>
      <c r="K104" s="388">
        <f>'Visi duomenys'!K104</f>
        <v>1467581.1764705882</v>
      </c>
      <c r="L104" s="388">
        <f>'Visi duomenys'!L104</f>
        <v>220137.17647058822</v>
      </c>
      <c r="M104" s="388">
        <f>'Visi duomenys'!M104</f>
        <v>0</v>
      </c>
      <c r="N104" s="388">
        <f>'Visi duomenys'!N104</f>
        <v>0</v>
      </c>
      <c r="O104" s="388">
        <f>'Visi duomenys'!O104</f>
        <v>0</v>
      </c>
      <c r="P104" s="388">
        <f>'Visi duomenys'!P104</f>
        <v>1247444</v>
      </c>
      <c r="Q104" s="389">
        <f>'Visi duomenys'!Q104</f>
        <v>42430</v>
      </c>
      <c r="R104" s="389">
        <f>'Visi duomenys'!R104</f>
        <v>42522</v>
      </c>
      <c r="S104" s="390" t="str">
        <f>'Visi duomenys'!S104</f>
        <v>2016/</v>
      </c>
      <c r="T104" s="391">
        <f>'Visi duomenys'!T104</f>
        <v>42705</v>
      </c>
      <c r="U104" s="392">
        <f>'Visi duomenys'!U104</f>
        <v>2019</v>
      </c>
    </row>
    <row r="105" spans="1:21" ht="37.5" customHeight="1" x14ac:dyDescent="0.2">
      <c r="A105" s="370" t="str">
        <f>'Visi duomenys'!A105</f>
        <v>2.2.</v>
      </c>
      <c r="B105" s="370" t="str">
        <f>'Visi duomenys'!B105</f>
        <v/>
      </c>
      <c r="C105" s="371" t="str">
        <f>'Visi duomenys'!C105</f>
        <v xml:space="preserve">Tikslas. Tobulinti viešąjį valdymą savivaldybėse, didinant jo atitikimą visuomenės poreikiams. </v>
      </c>
      <c r="D105" s="370">
        <f>'Visi duomenys'!D105</f>
        <v>0</v>
      </c>
      <c r="E105" s="370">
        <f>'Visi duomenys'!E105</f>
        <v>0</v>
      </c>
      <c r="F105" s="370">
        <f>'Visi duomenys'!F105</f>
        <v>0</v>
      </c>
      <c r="G105" s="370">
        <f>'Visi duomenys'!G105</f>
        <v>0</v>
      </c>
      <c r="H105" s="370">
        <f>'Visi duomenys'!H105</f>
        <v>0</v>
      </c>
      <c r="I105" s="370">
        <f>'Visi duomenys'!I105</f>
        <v>0</v>
      </c>
      <c r="J105" s="370">
        <f>'Visi duomenys'!J105</f>
        <v>0</v>
      </c>
      <c r="K105" s="372">
        <f>'Visi duomenys'!K105</f>
        <v>0</v>
      </c>
      <c r="L105" s="372">
        <f>'Visi duomenys'!L105</f>
        <v>0</v>
      </c>
      <c r="M105" s="372">
        <f>'Visi duomenys'!M105</f>
        <v>0</v>
      </c>
      <c r="N105" s="372">
        <f>'Visi duomenys'!N105</f>
        <v>0</v>
      </c>
      <c r="O105" s="372">
        <f>'Visi duomenys'!O105</f>
        <v>0</v>
      </c>
      <c r="P105" s="372">
        <f>'Visi duomenys'!P105</f>
        <v>0</v>
      </c>
      <c r="Q105" s="376">
        <f>'Visi duomenys'!Q105</f>
        <v>0</v>
      </c>
      <c r="R105" s="376">
        <f>'Visi duomenys'!R105</f>
        <v>0</v>
      </c>
      <c r="S105" s="377">
        <f>'Visi duomenys'!S105</f>
        <v>0</v>
      </c>
      <c r="T105" s="378">
        <f>'Visi duomenys'!T105</f>
        <v>0</v>
      </c>
      <c r="U105" s="375">
        <f>'Visi duomenys'!U105</f>
        <v>0</v>
      </c>
    </row>
    <row r="106" spans="1:21" ht="37.5" customHeight="1" x14ac:dyDescent="0.2">
      <c r="A106" s="370" t="str">
        <f>'Visi duomenys'!A106</f>
        <v>2.2.1.</v>
      </c>
      <c r="B106" s="370" t="str">
        <f>'Visi duomenys'!B106</f>
        <v/>
      </c>
      <c r="C106" s="371" t="str">
        <f>'Visi duomenys'!C106</f>
        <v xml:space="preserve">Uždavinys. Stiprinti regiono viešojo valdymo darbuotojų kompetenciją, didinti jų veiklos efektyvumą ir gerinti teikiamų paslaugų kokybę.  </v>
      </c>
      <c r="D106" s="370">
        <f>'Visi duomenys'!D106</f>
        <v>0</v>
      </c>
      <c r="E106" s="370">
        <f>'Visi duomenys'!E106</f>
        <v>0</v>
      </c>
      <c r="F106" s="370">
        <f>'Visi duomenys'!F106</f>
        <v>0</v>
      </c>
      <c r="G106" s="370">
        <f>'Visi duomenys'!G106</f>
        <v>0</v>
      </c>
      <c r="H106" s="370">
        <f>'Visi duomenys'!H106</f>
        <v>0</v>
      </c>
      <c r="I106" s="370">
        <f>'Visi duomenys'!I106</f>
        <v>0</v>
      </c>
      <c r="J106" s="370">
        <f>'Visi duomenys'!J106</f>
        <v>0</v>
      </c>
      <c r="K106" s="372">
        <f>'Visi duomenys'!K106</f>
        <v>0</v>
      </c>
      <c r="L106" s="372">
        <f>'Visi duomenys'!L106</f>
        <v>0</v>
      </c>
      <c r="M106" s="372">
        <f>'Visi duomenys'!M106</f>
        <v>0</v>
      </c>
      <c r="N106" s="372">
        <f>'Visi duomenys'!N106</f>
        <v>0</v>
      </c>
      <c r="O106" s="372">
        <f>'Visi duomenys'!O106</f>
        <v>0</v>
      </c>
      <c r="P106" s="372">
        <f>'Visi duomenys'!P106</f>
        <v>0</v>
      </c>
      <c r="Q106" s="376">
        <f>'Visi duomenys'!Q106</f>
        <v>0</v>
      </c>
      <c r="R106" s="376">
        <f>'Visi duomenys'!R106</f>
        <v>0</v>
      </c>
      <c r="S106" s="377">
        <f>'Visi duomenys'!S106</f>
        <v>0</v>
      </c>
      <c r="T106" s="378">
        <f>'Visi duomenys'!T106</f>
        <v>0</v>
      </c>
      <c r="U106" s="375">
        <f>'Visi duomenys'!U106</f>
        <v>0</v>
      </c>
    </row>
    <row r="107" spans="1:21" ht="37.5" customHeight="1" x14ac:dyDescent="0.2">
      <c r="A107" s="379" t="str">
        <f>'Visi duomenys'!A107</f>
        <v>2.2.1.1</v>
      </c>
      <c r="B107" s="379" t="str">
        <f>'Visi duomenys'!B107</f>
        <v/>
      </c>
      <c r="C107" s="380" t="str">
        <f>'Visi duomenys'!C107</f>
        <v>Priemonė: Paslaugų ir asmenų aptarnavimo kokybės gerinimas savivaldybėse</v>
      </c>
      <c r="D107" s="379">
        <f>'Visi duomenys'!D107</f>
        <v>0</v>
      </c>
      <c r="E107" s="379">
        <f>'Visi duomenys'!E107</f>
        <v>0</v>
      </c>
      <c r="F107" s="379">
        <f>'Visi duomenys'!F107</f>
        <v>0</v>
      </c>
      <c r="G107" s="379">
        <f>'Visi duomenys'!G107</f>
        <v>0</v>
      </c>
      <c r="H107" s="379">
        <f>'Visi duomenys'!H107</f>
        <v>0</v>
      </c>
      <c r="I107" s="379">
        <f>'Visi duomenys'!I107</f>
        <v>0</v>
      </c>
      <c r="J107" s="379">
        <f>'Visi duomenys'!J107</f>
        <v>0</v>
      </c>
      <c r="K107" s="381">
        <f>'Visi duomenys'!K107</f>
        <v>0</v>
      </c>
      <c r="L107" s="381">
        <f>'Visi duomenys'!L107</f>
        <v>0</v>
      </c>
      <c r="M107" s="381">
        <f>'Visi duomenys'!M107</f>
        <v>0</v>
      </c>
      <c r="N107" s="381">
        <f>'Visi duomenys'!N107</f>
        <v>0</v>
      </c>
      <c r="O107" s="381">
        <f>'Visi duomenys'!O107</f>
        <v>0</v>
      </c>
      <c r="P107" s="381">
        <f>'Visi duomenys'!P107</f>
        <v>0</v>
      </c>
      <c r="Q107" s="382">
        <f>'Visi duomenys'!Q107</f>
        <v>0</v>
      </c>
      <c r="R107" s="382">
        <f>'Visi duomenys'!R107</f>
        <v>0</v>
      </c>
      <c r="S107" s="383">
        <f>'Visi duomenys'!S107</f>
        <v>0</v>
      </c>
      <c r="T107" s="384">
        <f>'Visi duomenys'!T107</f>
        <v>0</v>
      </c>
      <c r="U107" s="385">
        <f>'Visi duomenys'!U107</f>
        <v>0</v>
      </c>
    </row>
    <row r="108" spans="1:21" ht="37.5" customHeight="1" x14ac:dyDescent="0.2">
      <c r="A108" s="386" t="str">
        <f>'Visi duomenys'!A108</f>
        <v>2.2.1.1.1</v>
      </c>
      <c r="B108" s="386" t="str">
        <f>'Visi duomenys'!B108</f>
        <v>R089920-490000-1208</v>
      </c>
      <c r="C108" s="387" t="str">
        <f>'Visi duomenys'!C108</f>
        <v>Paslaugų teikimo ir asmenų aptarnavimo kokybės gerinimas Tauragės regiono savivaldybėse. I etapas</v>
      </c>
      <c r="D108" s="386" t="str">
        <f>'Visi duomenys'!D108</f>
        <v>PSA</v>
      </c>
      <c r="E108" s="386" t="str">
        <f>'Visi duomenys'!E108</f>
        <v>VRM</v>
      </c>
      <c r="F108" s="386" t="str">
        <f>'Visi duomenys'!F108</f>
        <v>Tauragės apskritis</v>
      </c>
      <c r="G108" s="386" t="str">
        <f>'Visi duomenys'!G108</f>
        <v>10.1.3-ESFA-R-920</v>
      </c>
      <c r="H108" s="386" t="str">
        <f>'Visi duomenys'!H108</f>
        <v>R</v>
      </c>
      <c r="I108" s="386">
        <f>'Visi duomenys'!I108</f>
        <v>0</v>
      </c>
      <c r="J108" s="386">
        <f>'Visi duomenys'!J108</f>
        <v>0</v>
      </c>
      <c r="K108" s="388">
        <f>'Visi duomenys'!K108</f>
        <v>510000</v>
      </c>
      <c r="L108" s="388">
        <f>'Visi duomenys'!L108</f>
        <v>76500</v>
      </c>
      <c r="M108" s="388">
        <f>'Visi duomenys'!M108</f>
        <v>0</v>
      </c>
      <c r="N108" s="388">
        <f>'Visi duomenys'!N108</f>
        <v>0</v>
      </c>
      <c r="O108" s="388">
        <f>'Visi duomenys'!O108</f>
        <v>0</v>
      </c>
      <c r="P108" s="388">
        <f>'Visi duomenys'!P108</f>
        <v>433500</v>
      </c>
      <c r="Q108" s="389">
        <f>'Visi duomenys'!Q108</f>
        <v>43040</v>
      </c>
      <c r="R108" s="389">
        <f>'Visi duomenys'!R108</f>
        <v>43070</v>
      </c>
      <c r="S108" s="390" t="str">
        <f>'Visi duomenys'!S108</f>
        <v>2018/</v>
      </c>
      <c r="T108" s="391">
        <f>'Visi duomenys'!T108</f>
        <v>43191</v>
      </c>
      <c r="U108" s="392">
        <f>'Visi duomenys'!U108</f>
        <v>2019</v>
      </c>
    </row>
    <row r="109" spans="1:21" ht="37.5" customHeight="1" x14ac:dyDescent="0.2">
      <c r="A109" s="386" t="str">
        <f>'Visi duomenys'!A109</f>
        <v>2.2.1.1.2</v>
      </c>
      <c r="B109" s="386" t="str">
        <f>'Visi duomenys'!B109</f>
        <v>R089920-490000-1209</v>
      </c>
      <c r="C109" s="387" t="str">
        <f>'Visi duomenys'!C109</f>
        <v>Paslaugų teikimo ir asmenų aptarnavimo kokybės gerinimas Tauragės regiono savivaldybėse. II etapas</v>
      </c>
      <c r="D109" s="386" t="str">
        <f>'Visi duomenys'!D109</f>
        <v>PSA</v>
      </c>
      <c r="E109" s="386" t="str">
        <f>'Visi duomenys'!E109</f>
        <v>VRM</v>
      </c>
      <c r="F109" s="386" t="str">
        <f>'Visi duomenys'!F109</f>
        <v>Tauragės apskritis</v>
      </c>
      <c r="G109" s="386" t="str">
        <f>'Visi duomenys'!G109</f>
        <v>10.1.3-ESFA-R-920</v>
      </c>
      <c r="H109" s="386" t="str">
        <f>'Visi duomenys'!H109</f>
        <v>R</v>
      </c>
      <c r="I109" s="386">
        <f>'Visi duomenys'!I109</f>
        <v>0</v>
      </c>
      <c r="J109" s="386">
        <f>'Visi duomenys'!J109</f>
        <v>0</v>
      </c>
      <c r="K109" s="388">
        <f>'Visi duomenys'!K109</f>
        <v>421508</v>
      </c>
      <c r="L109" s="388">
        <f>'Visi duomenys'!L109</f>
        <v>63227</v>
      </c>
      <c r="M109" s="388">
        <f>'Visi duomenys'!M109</f>
        <v>0</v>
      </c>
      <c r="N109" s="388">
        <f>'Visi duomenys'!N109</f>
        <v>0</v>
      </c>
      <c r="O109" s="388">
        <f>'Visi duomenys'!O109</f>
        <v>0</v>
      </c>
      <c r="P109" s="388">
        <f>'Visi duomenys'!P109</f>
        <v>358281</v>
      </c>
      <c r="Q109" s="389">
        <f>'Visi duomenys'!Q109</f>
        <v>43435</v>
      </c>
      <c r="R109" s="389">
        <f>'Visi duomenys'!R109</f>
        <v>43525</v>
      </c>
      <c r="S109" s="390" t="str">
        <f>'Visi duomenys'!S109</f>
        <v>2019/</v>
      </c>
      <c r="T109" s="391">
        <f>'Visi duomenys'!T109</f>
        <v>43617</v>
      </c>
      <c r="U109" s="392">
        <f>'Visi duomenys'!U109</f>
        <v>2021</v>
      </c>
    </row>
    <row r="110" spans="1:21" ht="37.5" customHeight="1" x14ac:dyDescent="0.2">
      <c r="A110" s="370" t="str">
        <f>'Visi duomenys'!A110</f>
        <v>3.1.</v>
      </c>
      <c r="B110" s="370" t="str">
        <f>'Visi duomenys'!B110</f>
        <v/>
      </c>
      <c r="C110" s="371" t="str">
        <f>'Visi duomenys'!C110</f>
        <v>Tikslas. Diegti sveiką gyvenamąją aplinką kuriančias vandentvarkos ir atliekų tvarkymo sistemas, didinti paslaugų kokybę ir prieinamumą.</v>
      </c>
      <c r="D110" s="370">
        <f>'Visi duomenys'!D110</f>
        <v>0</v>
      </c>
      <c r="E110" s="370">
        <f>'Visi duomenys'!E110</f>
        <v>0</v>
      </c>
      <c r="F110" s="370">
        <f>'Visi duomenys'!F110</f>
        <v>0</v>
      </c>
      <c r="G110" s="370">
        <f>'Visi duomenys'!G110</f>
        <v>0</v>
      </c>
      <c r="H110" s="370">
        <f>'Visi duomenys'!H110</f>
        <v>0</v>
      </c>
      <c r="I110" s="370">
        <f>'Visi duomenys'!I110</f>
        <v>0</v>
      </c>
      <c r="J110" s="370">
        <f>'Visi duomenys'!J110</f>
        <v>0</v>
      </c>
      <c r="K110" s="372">
        <f>'Visi duomenys'!K110</f>
        <v>0</v>
      </c>
      <c r="L110" s="372">
        <f>'Visi duomenys'!L110</f>
        <v>0</v>
      </c>
      <c r="M110" s="372">
        <f>'Visi duomenys'!M110</f>
        <v>0</v>
      </c>
      <c r="N110" s="372">
        <f>'Visi duomenys'!N110</f>
        <v>0</v>
      </c>
      <c r="O110" s="372">
        <f>'Visi duomenys'!O110</f>
        <v>0</v>
      </c>
      <c r="P110" s="372">
        <f>'Visi duomenys'!P110</f>
        <v>0</v>
      </c>
      <c r="Q110" s="376">
        <f>'Visi duomenys'!Q110</f>
        <v>0</v>
      </c>
      <c r="R110" s="376">
        <f>'Visi duomenys'!R110</f>
        <v>0</v>
      </c>
      <c r="S110" s="377">
        <f>'Visi duomenys'!S110</f>
        <v>0</v>
      </c>
      <c r="T110" s="378">
        <f>'Visi duomenys'!T110</f>
        <v>0</v>
      </c>
      <c r="U110" s="375">
        <f>'Visi duomenys'!U110</f>
        <v>0</v>
      </c>
    </row>
    <row r="111" spans="1:21" ht="37.5" customHeight="1" x14ac:dyDescent="0.2">
      <c r="A111" s="370" t="str">
        <f>'Visi duomenys'!A111</f>
        <v>3.1.1.</v>
      </c>
      <c r="B111" s="370" t="str">
        <f>'Visi duomenys'!B111</f>
        <v/>
      </c>
      <c r="C111" s="371" t="str">
        <f>'Visi duomenys'!C111</f>
        <v xml:space="preserve">Uždavinys. Plėsti, renovuoti ir modernizuoti geriamojo vandens ir nuotekų, paviršinių nuotekų surinkimo infrastruktūrą, gerinti teikiamų paslaugų  kokybę.  </v>
      </c>
      <c r="D111" s="370">
        <f>'Visi duomenys'!D111</f>
        <v>0</v>
      </c>
      <c r="E111" s="370">
        <f>'Visi duomenys'!E111</f>
        <v>0</v>
      </c>
      <c r="F111" s="370">
        <f>'Visi duomenys'!F111</f>
        <v>0</v>
      </c>
      <c r="G111" s="370">
        <f>'Visi duomenys'!G111</f>
        <v>0</v>
      </c>
      <c r="H111" s="370">
        <f>'Visi duomenys'!H111</f>
        <v>0</v>
      </c>
      <c r="I111" s="370">
        <f>'Visi duomenys'!I111</f>
        <v>0</v>
      </c>
      <c r="J111" s="370">
        <f>'Visi duomenys'!J111</f>
        <v>0</v>
      </c>
      <c r="K111" s="372">
        <f>'Visi duomenys'!K111</f>
        <v>0</v>
      </c>
      <c r="L111" s="372">
        <f>'Visi duomenys'!L111</f>
        <v>0</v>
      </c>
      <c r="M111" s="372">
        <f>'Visi duomenys'!M111</f>
        <v>0</v>
      </c>
      <c r="N111" s="372">
        <f>'Visi duomenys'!N111</f>
        <v>0</v>
      </c>
      <c r="O111" s="372">
        <f>'Visi duomenys'!O111</f>
        <v>0</v>
      </c>
      <c r="P111" s="372">
        <f>'Visi duomenys'!P111</f>
        <v>0</v>
      </c>
      <c r="Q111" s="376">
        <f>'Visi duomenys'!Q111</f>
        <v>0</v>
      </c>
      <c r="R111" s="376">
        <f>'Visi duomenys'!R111</f>
        <v>0</v>
      </c>
      <c r="S111" s="377">
        <f>'Visi duomenys'!S111</f>
        <v>0</v>
      </c>
      <c r="T111" s="378">
        <f>'Visi duomenys'!T111</f>
        <v>0</v>
      </c>
      <c r="U111" s="375">
        <f>'Visi duomenys'!U111</f>
        <v>0</v>
      </c>
    </row>
    <row r="112" spans="1:21" ht="37.5" customHeight="1" x14ac:dyDescent="0.2">
      <c r="A112" s="379" t="str">
        <f>'Visi duomenys'!A112</f>
        <v>3.1.1.1</v>
      </c>
      <c r="B112" s="379" t="str">
        <f>'Visi duomenys'!B112</f>
        <v/>
      </c>
      <c r="C112" s="380" t="str">
        <f>'Visi duomenys'!C112</f>
        <v>Priemonė: Geriamojo vandens tiekimo ir nuotekų tvarkymo sistemų renovavimas ir plėtra, įmonių valdymo tobulinimas</v>
      </c>
      <c r="D112" s="379">
        <f>'Visi duomenys'!D112</f>
        <v>0</v>
      </c>
      <c r="E112" s="379">
        <f>'Visi duomenys'!E112</f>
        <v>0</v>
      </c>
      <c r="F112" s="379">
        <f>'Visi duomenys'!F112</f>
        <v>0</v>
      </c>
      <c r="G112" s="379">
        <f>'Visi duomenys'!G112</f>
        <v>0</v>
      </c>
      <c r="H112" s="379">
        <f>'Visi duomenys'!H112</f>
        <v>0</v>
      </c>
      <c r="I112" s="379">
        <f>'Visi duomenys'!I112</f>
        <v>0</v>
      </c>
      <c r="J112" s="379">
        <f>'Visi duomenys'!J112</f>
        <v>0</v>
      </c>
      <c r="K112" s="381">
        <f>'Visi duomenys'!K112</f>
        <v>0</v>
      </c>
      <c r="L112" s="381">
        <f>'Visi duomenys'!L112</f>
        <v>0</v>
      </c>
      <c r="M112" s="381">
        <f>'Visi duomenys'!M112</f>
        <v>0</v>
      </c>
      <c r="N112" s="381">
        <f>'Visi duomenys'!N112</f>
        <v>0</v>
      </c>
      <c r="O112" s="381">
        <f>'Visi duomenys'!O112</f>
        <v>0</v>
      </c>
      <c r="P112" s="381">
        <f>'Visi duomenys'!P112</f>
        <v>0</v>
      </c>
      <c r="Q112" s="382">
        <f>'Visi duomenys'!Q112</f>
        <v>0</v>
      </c>
      <c r="R112" s="382">
        <f>'Visi duomenys'!R112</f>
        <v>0</v>
      </c>
      <c r="S112" s="383">
        <f>'Visi duomenys'!S112</f>
        <v>0</v>
      </c>
      <c r="T112" s="384">
        <f>'Visi duomenys'!T112</f>
        <v>0</v>
      </c>
      <c r="U112" s="385">
        <f>'Visi duomenys'!U112</f>
        <v>0</v>
      </c>
    </row>
    <row r="113" spans="1:21" ht="37.5" customHeight="1" x14ac:dyDescent="0.2">
      <c r="A113" s="386" t="str">
        <f>'Visi duomenys'!A113</f>
        <v>3.1.1.1.1</v>
      </c>
      <c r="B113" s="386" t="str">
        <f>'Visi duomenys'!B113</f>
        <v>R080014-070600-1213</v>
      </c>
      <c r="C113" s="387" t="str">
        <f>'Visi duomenys'!C113</f>
        <v>Vandentiekio ir nuotekų tinklų rekonstrukcija ir plėtra Šilalės rajone (Kaltinėnuose)</v>
      </c>
      <c r="D113" s="387" t="str">
        <f>'Visi duomenys'!D113</f>
        <v>UAB „Šilalės vandenys“</v>
      </c>
      <c r="E113" s="386" t="str">
        <f>'Visi duomenys'!E113</f>
        <v>AM</v>
      </c>
      <c r="F113" s="387" t="str">
        <f>'Visi duomenys'!F113</f>
        <v>Šilalės rajonas</v>
      </c>
      <c r="G113" s="386" t="str">
        <f>'Visi duomenys'!G113</f>
        <v>05.3.2-APVA-R-014</v>
      </c>
      <c r="H113" s="386" t="str">
        <f>'Visi duomenys'!H113</f>
        <v>R</v>
      </c>
      <c r="I113" s="386">
        <f>'Visi duomenys'!I113</f>
        <v>0</v>
      </c>
      <c r="J113" s="386">
        <f>'Visi duomenys'!J113</f>
        <v>0</v>
      </c>
      <c r="K113" s="388">
        <f>'Visi duomenys'!K113</f>
        <v>1538175.43</v>
      </c>
      <c r="L113" s="388">
        <f>'Visi duomenys'!L113</f>
        <v>350264.18</v>
      </c>
      <c r="M113" s="388">
        <f>'Visi duomenys'!M113</f>
        <v>0</v>
      </c>
      <c r="N113" s="388">
        <f>'Visi duomenys'!N113</f>
        <v>0</v>
      </c>
      <c r="O113" s="388">
        <f>'Visi duomenys'!O113</f>
        <v>0</v>
      </c>
      <c r="P113" s="388">
        <f>'Visi duomenys'!P113</f>
        <v>1187911.25</v>
      </c>
      <c r="Q113" s="389">
        <f>'Visi duomenys'!Q113</f>
        <v>42522</v>
      </c>
      <c r="R113" s="389">
        <f>'Visi duomenys'!R113</f>
        <v>42644</v>
      </c>
      <c r="S113" s="390" t="str">
        <f>'Visi duomenys'!S113</f>
        <v>2016/</v>
      </c>
      <c r="T113" s="391">
        <f>'Visi duomenys'!T113</f>
        <v>42705</v>
      </c>
      <c r="U113" s="392">
        <f>'Visi duomenys'!U113</f>
        <v>2020</v>
      </c>
    </row>
    <row r="114" spans="1:21" ht="37.5" customHeight="1" x14ac:dyDescent="0.2">
      <c r="A114" s="386" t="str">
        <f>'Visi duomenys'!A114</f>
        <v>3.1.1.1.2</v>
      </c>
      <c r="B114" s="386" t="str">
        <f>'Visi duomenys'!B114</f>
        <v>R080014-060700-1214</v>
      </c>
      <c r="C114" s="387" t="str">
        <f>'Visi duomenys'!C114</f>
        <v>Vandens tiekimo ir nuotekų tvarkymo infrastruktūros renovavimas ir plėtra Pagėgių savivaldybėje (Natkiškiuose, Piktupėnuose)</v>
      </c>
      <c r="D114" s="387" t="str">
        <f>'Visi duomenys'!D114</f>
        <v>UAB Pagėgių komunalinis ūkis</v>
      </c>
      <c r="E114" s="386" t="str">
        <f>'Visi duomenys'!E114</f>
        <v>AM</v>
      </c>
      <c r="F114" s="387" t="str">
        <f>'Visi duomenys'!F114</f>
        <v>Pagėgių savivaldybė</v>
      </c>
      <c r="G114" s="386" t="str">
        <f>'Visi duomenys'!G114</f>
        <v>05.3.2-APVA-R-014</v>
      </c>
      <c r="H114" s="386" t="str">
        <f>'Visi duomenys'!H114</f>
        <v>R</v>
      </c>
      <c r="I114" s="386">
        <f>'Visi duomenys'!I114</f>
        <v>0</v>
      </c>
      <c r="J114" s="386">
        <f>'Visi duomenys'!J114</f>
        <v>0</v>
      </c>
      <c r="K114" s="388">
        <f>'Visi duomenys'!K114</f>
        <v>617660.84</v>
      </c>
      <c r="L114" s="388">
        <f>'Visi duomenys'!L114</f>
        <v>262385.8</v>
      </c>
      <c r="M114" s="388">
        <f>'Visi duomenys'!M114</f>
        <v>0</v>
      </c>
      <c r="N114" s="388">
        <f>'Visi duomenys'!N114</f>
        <v>0</v>
      </c>
      <c r="O114" s="388">
        <f>'Visi duomenys'!O114</f>
        <v>0</v>
      </c>
      <c r="P114" s="388">
        <f>'Visi duomenys'!P114</f>
        <v>355275.04</v>
      </c>
      <c r="Q114" s="389">
        <f>'Visi duomenys'!Q114</f>
        <v>42522</v>
      </c>
      <c r="R114" s="389">
        <f>'Visi duomenys'!R114</f>
        <v>42658</v>
      </c>
      <c r="S114" s="390" t="str">
        <f>'Visi duomenys'!S114</f>
        <v>2016/</v>
      </c>
      <c r="T114" s="391">
        <f>'Visi duomenys'!T114</f>
        <v>42705</v>
      </c>
      <c r="U114" s="392">
        <f>'Visi duomenys'!U114</f>
        <v>2019</v>
      </c>
    </row>
    <row r="115" spans="1:21" ht="37.5" customHeight="1" x14ac:dyDescent="0.2">
      <c r="A115" s="386" t="str">
        <f>'Visi duomenys'!A115</f>
        <v>3.1.1.1.3</v>
      </c>
      <c r="B115" s="386" t="str">
        <f>'Visi duomenys'!B115</f>
        <v>R080014-070600-1215</v>
      </c>
      <c r="C115" s="387" t="str">
        <f>'Visi duomenys'!C115</f>
        <v>Vandens tiekimo ir nuotekų tvarkymo infrastruktūros plėtra Jurbarko rajone</v>
      </c>
      <c r="D115" s="387" t="str">
        <f>'Visi duomenys'!D115</f>
        <v>UAB „Jurbarko vandenys“</v>
      </c>
      <c r="E115" s="386" t="str">
        <f>'Visi duomenys'!E115</f>
        <v>AM</v>
      </c>
      <c r="F115" s="387" t="str">
        <f>'Visi duomenys'!F115</f>
        <v>Jurbarko rajonas</v>
      </c>
      <c r="G115" s="386" t="str">
        <f>'Visi duomenys'!G115</f>
        <v>05.3.2-APVA-R-014</v>
      </c>
      <c r="H115" s="386" t="str">
        <f>'Visi duomenys'!H115</f>
        <v>R</v>
      </c>
      <c r="I115" s="386">
        <f>'Visi duomenys'!I115</f>
        <v>0</v>
      </c>
      <c r="J115" s="386">
        <f>'Visi duomenys'!J115</f>
        <v>0</v>
      </c>
      <c r="K115" s="388">
        <f>'Visi duomenys'!K115</f>
        <v>1902679.07</v>
      </c>
      <c r="L115" s="388">
        <f>'Visi duomenys'!L115</f>
        <v>743921.52</v>
      </c>
      <c r="M115" s="388">
        <f>'Visi duomenys'!M115</f>
        <v>0</v>
      </c>
      <c r="N115" s="388">
        <f>'Visi duomenys'!N115</f>
        <v>0</v>
      </c>
      <c r="O115" s="388">
        <f>'Visi duomenys'!O115</f>
        <v>0</v>
      </c>
      <c r="P115" s="388">
        <f>'Visi duomenys'!P115</f>
        <v>1158757.55</v>
      </c>
      <c r="Q115" s="389">
        <f>'Visi duomenys'!Q115</f>
        <v>42522</v>
      </c>
      <c r="R115" s="389">
        <f>'Visi duomenys'!R115</f>
        <v>42658</v>
      </c>
      <c r="S115" s="390" t="str">
        <f>'Visi duomenys'!S115</f>
        <v>2016/</v>
      </c>
      <c r="T115" s="391">
        <f>'Visi duomenys'!T115</f>
        <v>42705</v>
      </c>
      <c r="U115" s="392">
        <f>'Visi duomenys'!U115</f>
        <v>2019</v>
      </c>
    </row>
    <row r="116" spans="1:21" ht="37.5" customHeight="1" x14ac:dyDescent="0.2">
      <c r="A116" s="386" t="str">
        <f>'Visi duomenys'!A116</f>
        <v>3.1.1.1.4</v>
      </c>
      <c r="B116" s="386" t="str">
        <f>'Visi duomenys'!B116</f>
        <v>R080014-060700-1216</v>
      </c>
      <c r="C116" s="387" t="str">
        <f>'Visi duomenys'!C116</f>
        <v>Geriamojo vandens tiekimo ir nuotekų tvarkymo sistemų renovavimas ir plėtra Tauragės rajone</v>
      </c>
      <c r="D116" s="387" t="str">
        <f>'Visi duomenys'!D116</f>
        <v>UAB „Tauragės vandenys“</v>
      </c>
      <c r="E116" s="386" t="str">
        <f>'Visi duomenys'!E116</f>
        <v>AM</v>
      </c>
      <c r="F116" s="387" t="str">
        <f>'Visi duomenys'!F116</f>
        <v>Tauragės rajonas</v>
      </c>
      <c r="G116" s="386" t="str">
        <f>'Visi duomenys'!G116</f>
        <v>05.3.2-APVA-R-014</v>
      </c>
      <c r="H116" s="386" t="str">
        <f>'Visi duomenys'!H116</f>
        <v>R</v>
      </c>
      <c r="I116" s="386">
        <f>'Visi duomenys'!I116</f>
        <v>0</v>
      </c>
      <c r="J116" s="386">
        <f>'Visi duomenys'!J116</f>
        <v>0</v>
      </c>
      <c r="K116" s="388">
        <f>'Visi duomenys'!K116</f>
        <v>2854494.11</v>
      </c>
      <c r="L116" s="388">
        <f>'Visi duomenys'!L116</f>
        <v>603558.57999999996</v>
      </c>
      <c r="M116" s="388">
        <f>'Visi duomenys'!M116</f>
        <v>0</v>
      </c>
      <c r="N116" s="388">
        <f>'Visi duomenys'!N116</f>
        <v>603558.57999999996</v>
      </c>
      <c r="O116" s="388">
        <f>'Visi duomenys'!O116</f>
        <v>0</v>
      </c>
      <c r="P116" s="388">
        <f>'Visi duomenys'!P116</f>
        <v>1647376.95</v>
      </c>
      <c r="Q116" s="389">
        <f>'Visi duomenys'!Q116</f>
        <v>42522</v>
      </c>
      <c r="R116" s="389">
        <f>'Visi duomenys'!R116</f>
        <v>42704</v>
      </c>
      <c r="S116" s="390" t="str">
        <f>'Visi duomenys'!S116</f>
        <v>2016/</v>
      </c>
      <c r="T116" s="391">
        <f>'Visi duomenys'!T116</f>
        <v>42705</v>
      </c>
      <c r="U116" s="392">
        <f>'Visi duomenys'!U116</f>
        <v>2019</v>
      </c>
    </row>
    <row r="117" spans="1:21" ht="37.5" customHeight="1" x14ac:dyDescent="0.2">
      <c r="A117" s="386" t="str">
        <f>'Visi duomenys'!A117</f>
        <v>3.1.1.1.5</v>
      </c>
      <c r="B117" s="386" t="str">
        <f>'Visi duomenys'!B117</f>
        <v>R080014-060700-1217</v>
      </c>
      <c r="C117" s="387" t="str">
        <f>'Visi duomenys'!C117</f>
        <v xml:space="preserve">Geriamojo vandens tiekimo ir nuotekų tvarkymo sistemų renovavimas ir plėtra Šilalės rajone (Kaltinėnuose, Traksėdyje) </v>
      </c>
      <c r="D117" s="387" t="str">
        <f>'Visi duomenys'!D117</f>
        <v>UAB „Šilalės vandenys“</v>
      </c>
      <c r="E117" s="386" t="str">
        <f>'Visi duomenys'!E117</f>
        <v>AM</v>
      </c>
      <c r="F117" s="387" t="str">
        <f>'Visi duomenys'!F117</f>
        <v>Šilalės rajonas</v>
      </c>
      <c r="G117" s="386" t="str">
        <f>'Visi duomenys'!G117</f>
        <v>05.3.2-APVA-R-014</v>
      </c>
      <c r="H117" s="386" t="str">
        <f>'Visi duomenys'!H117</f>
        <v>R</v>
      </c>
      <c r="I117" s="386">
        <f>'Visi duomenys'!I117</f>
        <v>0</v>
      </c>
      <c r="J117" s="386">
        <f>'Visi duomenys'!J117</f>
        <v>0</v>
      </c>
      <c r="K117" s="388">
        <f>'Visi duomenys'!K117</f>
        <v>444870</v>
      </c>
      <c r="L117" s="388">
        <f>'Visi duomenys'!L117</f>
        <v>320131.20000000001</v>
      </c>
      <c r="M117" s="388">
        <f>'Visi duomenys'!M117</f>
        <v>0</v>
      </c>
      <c r="N117" s="388">
        <f>'Visi duomenys'!N117</f>
        <v>0</v>
      </c>
      <c r="O117" s="388">
        <f>'Visi duomenys'!O117</f>
        <v>0</v>
      </c>
      <c r="P117" s="388">
        <f>'Visi duomenys'!P117</f>
        <v>124738.8</v>
      </c>
      <c r="Q117" s="389">
        <f>'Visi duomenys'!Q117</f>
        <v>43250</v>
      </c>
      <c r="R117" s="389">
        <f>'Visi duomenys'!R117</f>
        <v>43281</v>
      </c>
      <c r="S117" s="390" t="str">
        <f>'Visi duomenys'!S117</f>
        <v>2018/</v>
      </c>
      <c r="T117" s="391">
        <f>'Visi duomenys'!T117</f>
        <v>43373</v>
      </c>
      <c r="U117" s="392">
        <f>'Visi duomenys'!U117</f>
        <v>2020</v>
      </c>
    </row>
    <row r="118" spans="1:21" ht="37.5" customHeight="1" x14ac:dyDescent="0.2">
      <c r="A118" s="386" t="str">
        <f>'Visi duomenys'!A118</f>
        <v>3.1.1.1.6</v>
      </c>
      <c r="B118" s="386" t="str">
        <f>'Visi duomenys'!B118</f>
        <v>R080014-070000-1218</v>
      </c>
      <c r="C118" s="387" t="str">
        <f>'Visi duomenys'!C118</f>
        <v>Nuotekų tinklų plėtra Pagėgių savivaldybėje (Mažaičiuose)</v>
      </c>
      <c r="D118" s="387" t="str">
        <f>'Visi duomenys'!D118</f>
        <v>UAB Pagėgių komunalinis ūkis</v>
      </c>
      <c r="E118" s="386" t="str">
        <f>'Visi duomenys'!E118</f>
        <v>AM</v>
      </c>
      <c r="F118" s="387" t="str">
        <f>'Visi duomenys'!F118</f>
        <v>Pagėgių savivaldybė</v>
      </c>
      <c r="G118" s="386" t="str">
        <f>'Visi duomenys'!G118</f>
        <v>05.3.2-APVA-R-014</v>
      </c>
      <c r="H118" s="386" t="str">
        <f>'Visi duomenys'!H118</f>
        <v>R</v>
      </c>
      <c r="I118" s="386">
        <f>'Visi duomenys'!I118</f>
        <v>0</v>
      </c>
      <c r="J118" s="386">
        <f>'Visi duomenys'!J118</f>
        <v>0</v>
      </c>
      <c r="K118" s="388">
        <f>'Visi duomenys'!K118</f>
        <v>136161.48000000001</v>
      </c>
      <c r="L118" s="388">
        <f>'Visi duomenys'!L118</f>
        <v>29723.21</v>
      </c>
      <c r="M118" s="388">
        <f>'Visi duomenys'!M118</f>
        <v>0</v>
      </c>
      <c r="N118" s="388">
        <f>'Visi duomenys'!N118</f>
        <v>0</v>
      </c>
      <c r="O118" s="388">
        <f>'Visi duomenys'!O118</f>
        <v>0</v>
      </c>
      <c r="P118" s="388">
        <f>'Visi duomenys'!P118</f>
        <v>106438.27</v>
      </c>
      <c r="Q118" s="389">
        <f>'Visi duomenys'!Q118</f>
        <v>43160</v>
      </c>
      <c r="R118" s="389">
        <f>'Visi duomenys'!R118</f>
        <v>43191</v>
      </c>
      <c r="S118" s="390" t="str">
        <f>'Visi duomenys'!S118</f>
        <v>2018/</v>
      </c>
      <c r="T118" s="391">
        <f>'Visi duomenys'!T118</f>
        <v>43281</v>
      </c>
      <c r="U118" s="392">
        <f>'Visi duomenys'!U118</f>
        <v>2019</v>
      </c>
    </row>
    <row r="119" spans="1:21" ht="37.5" customHeight="1" x14ac:dyDescent="0.2">
      <c r="A119" s="386" t="str">
        <f>'Visi duomenys'!A119</f>
        <v>3.1.1.1.7</v>
      </c>
      <c r="B119" s="386" t="str">
        <f>'Visi duomenys'!B119</f>
        <v>R080014-070650-1219</v>
      </c>
      <c r="C119" s="387" t="str">
        <f>'Visi duomenys'!C119</f>
        <v>Vandens tiekimo ir nuotekų tvarkymo infrastruktūros plėtra Jurbarko mieste</v>
      </c>
      <c r="D119" s="387" t="str">
        <f>'Visi duomenys'!D119</f>
        <v>UAB „Jurbarko vandenys“</v>
      </c>
      <c r="E119" s="386" t="str">
        <f>'Visi duomenys'!E119</f>
        <v>AM</v>
      </c>
      <c r="F119" s="387" t="str">
        <f>'Visi duomenys'!F119</f>
        <v>Jurbarko rajonas</v>
      </c>
      <c r="G119" s="386" t="str">
        <f>'Visi duomenys'!G119</f>
        <v>05.3.2-APVA-R-014</v>
      </c>
      <c r="H119" s="386" t="str">
        <f>'Visi duomenys'!H119</f>
        <v>R</v>
      </c>
      <c r="I119" s="386">
        <f>'Visi duomenys'!I119</f>
        <v>0</v>
      </c>
      <c r="J119" s="386">
        <f>'Visi duomenys'!J119</f>
        <v>0</v>
      </c>
      <c r="K119" s="388">
        <f>'Visi duomenys'!K119</f>
        <v>548947.86</v>
      </c>
      <c r="L119" s="388">
        <f>'Visi duomenys'!L119</f>
        <v>274473.93</v>
      </c>
      <c r="M119" s="388">
        <f>'Visi duomenys'!M119</f>
        <v>0</v>
      </c>
      <c r="N119" s="388">
        <f>'Visi duomenys'!N119</f>
        <v>0</v>
      </c>
      <c r="O119" s="388">
        <f>'Visi duomenys'!O119</f>
        <v>0</v>
      </c>
      <c r="P119" s="388">
        <f>'Visi duomenys'!P119</f>
        <v>274473.93</v>
      </c>
      <c r="Q119" s="389">
        <f>'Visi duomenys'!Q119</f>
        <v>43311</v>
      </c>
      <c r="R119" s="389">
        <f>'Visi duomenys'!R119</f>
        <v>43342</v>
      </c>
      <c r="S119" s="390" t="str">
        <f>'Visi duomenys'!S119</f>
        <v>2018/</v>
      </c>
      <c r="T119" s="391">
        <f>'Visi duomenys'!T119</f>
        <v>43434</v>
      </c>
      <c r="U119" s="392">
        <f>'Visi duomenys'!U119</f>
        <v>2020</v>
      </c>
    </row>
    <row r="120" spans="1:21" ht="37.5" customHeight="1" x14ac:dyDescent="0.2">
      <c r="A120" s="386" t="str">
        <f>'Visi duomenys'!A120</f>
        <v>3.1.1.1.8</v>
      </c>
      <c r="B120" s="386" t="str">
        <f>'Visi duomenys'!B120</f>
        <v>R080014-060750-1220</v>
      </c>
      <c r="C120" s="387" t="str">
        <f>'Visi duomenys'!C120</f>
        <v>Geriamojo vandens tiekimo ir nuotekų tvarkymo sistemų renovavimas ir plėtra Tauragės rajone (papildomi darbai)</v>
      </c>
      <c r="D120" s="387" t="str">
        <f>'Visi duomenys'!D120</f>
        <v>UAB „Tauragės vandenys“</v>
      </c>
      <c r="E120" s="386" t="str">
        <f>'Visi duomenys'!E120</f>
        <v>AM</v>
      </c>
      <c r="F120" s="387" t="str">
        <f>'Visi duomenys'!F120</f>
        <v>Tauragės rajonas</v>
      </c>
      <c r="G120" s="386" t="str">
        <f>'Visi duomenys'!G120</f>
        <v>05.3.2-APVA-R-014</v>
      </c>
      <c r="H120" s="386" t="str">
        <f>'Visi duomenys'!H120</f>
        <v>R</v>
      </c>
      <c r="I120" s="386">
        <f>'Visi duomenys'!I120</f>
        <v>0</v>
      </c>
      <c r="J120" s="386">
        <f>'Visi duomenys'!J120</f>
        <v>0</v>
      </c>
      <c r="K120" s="388">
        <f>'Visi duomenys'!K120</f>
        <v>646255.83000000007</v>
      </c>
      <c r="L120" s="388">
        <f>'Visi duomenys'!L120</f>
        <v>150423.45000000001</v>
      </c>
      <c r="M120" s="388">
        <f>'Visi duomenys'!M120</f>
        <v>0</v>
      </c>
      <c r="N120" s="388">
        <f>'Visi duomenys'!N120</f>
        <v>150423.45000000001</v>
      </c>
      <c r="O120" s="388">
        <f>'Visi duomenys'!O120</f>
        <v>0</v>
      </c>
      <c r="P120" s="388">
        <f>'Visi duomenys'!P120</f>
        <v>345408.93</v>
      </c>
      <c r="Q120" s="389">
        <f>'Visi duomenys'!Q120</f>
        <v>43311</v>
      </c>
      <c r="R120" s="389">
        <f>'Visi duomenys'!R120</f>
        <v>43342</v>
      </c>
      <c r="S120" s="390" t="str">
        <f>'Visi duomenys'!S120</f>
        <v>2018/</v>
      </c>
      <c r="T120" s="391">
        <f>'Visi duomenys'!T120</f>
        <v>43434</v>
      </c>
      <c r="U120" s="392">
        <f>'Visi duomenys'!U120</f>
        <v>2020</v>
      </c>
    </row>
    <row r="121" spans="1:21" ht="37.5" customHeight="1" x14ac:dyDescent="0.2">
      <c r="A121" s="379" t="str">
        <f>'Visi duomenys'!A121</f>
        <v>3.1.1.2</v>
      </c>
      <c r="B121" s="379" t="str">
        <f>'Visi duomenys'!B121</f>
        <v/>
      </c>
      <c r="C121" s="380" t="str">
        <f>'Visi duomenys'!C121</f>
        <v>Priemonė: Paviršinių nuotekų sistemų tvarkymas</v>
      </c>
      <c r="D121" s="379">
        <f>'Visi duomenys'!D121</f>
        <v>0</v>
      </c>
      <c r="E121" s="379">
        <f>'Visi duomenys'!E121</f>
        <v>0</v>
      </c>
      <c r="F121" s="379">
        <f>'Visi duomenys'!F121</f>
        <v>0</v>
      </c>
      <c r="G121" s="379">
        <f>'Visi duomenys'!G121</f>
        <v>0</v>
      </c>
      <c r="H121" s="379">
        <f>'Visi duomenys'!H121</f>
        <v>0</v>
      </c>
      <c r="I121" s="379">
        <f>'Visi duomenys'!I121</f>
        <v>0</v>
      </c>
      <c r="J121" s="379">
        <f>'Visi duomenys'!J121</f>
        <v>0</v>
      </c>
      <c r="K121" s="381">
        <f>'Visi duomenys'!K121</f>
        <v>0</v>
      </c>
      <c r="L121" s="381">
        <f>'Visi duomenys'!L121</f>
        <v>0</v>
      </c>
      <c r="M121" s="381">
        <f>'Visi duomenys'!M121</f>
        <v>0</v>
      </c>
      <c r="N121" s="381">
        <f>'Visi duomenys'!N121</f>
        <v>0</v>
      </c>
      <c r="O121" s="381">
        <f>'Visi duomenys'!O121</f>
        <v>0</v>
      </c>
      <c r="P121" s="381">
        <f>'Visi duomenys'!P121</f>
        <v>0</v>
      </c>
      <c r="Q121" s="382">
        <f>'Visi duomenys'!Q121</f>
        <v>0</v>
      </c>
      <c r="R121" s="382">
        <f>'Visi duomenys'!R121</f>
        <v>0</v>
      </c>
      <c r="S121" s="383">
        <f>'Visi duomenys'!S121</f>
        <v>0</v>
      </c>
      <c r="T121" s="384">
        <f>'Visi duomenys'!T121</f>
        <v>0</v>
      </c>
      <c r="U121" s="385">
        <f>'Visi duomenys'!U121</f>
        <v>0</v>
      </c>
    </row>
    <row r="122" spans="1:21" ht="37.5" customHeight="1" x14ac:dyDescent="0.2">
      <c r="A122" s="386" t="str">
        <f>'Visi duomenys'!A122</f>
        <v>3.1.1.2.1</v>
      </c>
      <c r="B122" s="386" t="str">
        <f>'Visi duomenys'!B122</f>
        <v>R080007-080000-1222</v>
      </c>
      <c r="C122" s="387" t="str">
        <f>'Visi duomenys'!C122</f>
        <v>Paviršinių nuotekų sistemų  tvarkymas Tauragės mieste</v>
      </c>
      <c r="D122" s="387" t="str">
        <f>'Visi duomenys'!D122</f>
        <v>UAB „Tauragės vandenys“</v>
      </c>
      <c r="E122" s="386" t="str">
        <f>'Visi duomenys'!E122</f>
        <v>AM</v>
      </c>
      <c r="F122" s="386" t="str">
        <f>'Visi duomenys'!F122</f>
        <v>Tauragės rajonas</v>
      </c>
      <c r="G122" s="386" t="str">
        <f>'Visi duomenys'!G122</f>
        <v>05.1.1-APVA-R-007</v>
      </c>
      <c r="H122" s="386" t="str">
        <f>'Visi duomenys'!H122</f>
        <v>R</v>
      </c>
      <c r="I122" s="386">
        <f>'Visi duomenys'!I122</f>
        <v>0</v>
      </c>
      <c r="J122" s="386">
        <f>'Visi duomenys'!J122</f>
        <v>0</v>
      </c>
      <c r="K122" s="388">
        <f>'Visi duomenys'!K122</f>
        <v>1681106.52</v>
      </c>
      <c r="L122" s="388">
        <f>'Visi duomenys'!L122</f>
        <v>252165.98</v>
      </c>
      <c r="M122" s="388">
        <f>'Visi duomenys'!M122</f>
        <v>0</v>
      </c>
      <c r="N122" s="388">
        <f>'Visi duomenys'!N122</f>
        <v>0</v>
      </c>
      <c r="O122" s="388">
        <f>'Visi duomenys'!O122</f>
        <v>0</v>
      </c>
      <c r="P122" s="388">
        <f>'Visi duomenys'!P122</f>
        <v>1428940.54</v>
      </c>
      <c r="Q122" s="389">
        <f>'Visi duomenys'!Q122</f>
        <v>42491</v>
      </c>
      <c r="R122" s="389">
        <f>'Visi duomenys'!R122</f>
        <v>42705</v>
      </c>
      <c r="S122" s="390" t="str">
        <f>'Visi duomenys'!S122</f>
        <v>2017/</v>
      </c>
      <c r="T122" s="391">
        <f>'Visi duomenys'!T122</f>
        <v>42767</v>
      </c>
      <c r="U122" s="392">
        <f>'Visi duomenys'!U122</f>
        <v>2020</v>
      </c>
    </row>
    <row r="123" spans="1:21" ht="37.5" customHeight="1" x14ac:dyDescent="0.2">
      <c r="A123" s="370" t="str">
        <f>'Visi duomenys'!A123</f>
        <v>3.1.2.</v>
      </c>
      <c r="B123" s="370" t="str">
        <f>'Visi duomenys'!B123</f>
        <v/>
      </c>
      <c r="C123" s="371" t="str">
        <f>'Visi duomenys'!C123</f>
        <v>Uždavinys. Plėsti atliekų tvarkymo infrastruktūrą, mažinti sąvartyne šalinamų atliekų kiekį.</v>
      </c>
      <c r="D123" s="370">
        <f>'Visi duomenys'!D123</f>
        <v>0</v>
      </c>
      <c r="E123" s="370">
        <f>'Visi duomenys'!E123</f>
        <v>0</v>
      </c>
      <c r="F123" s="370">
        <f>'Visi duomenys'!F123</f>
        <v>0</v>
      </c>
      <c r="G123" s="370">
        <f>'Visi duomenys'!G123</f>
        <v>0</v>
      </c>
      <c r="H123" s="370">
        <f>'Visi duomenys'!H123</f>
        <v>0</v>
      </c>
      <c r="I123" s="370">
        <f>'Visi duomenys'!I123</f>
        <v>0</v>
      </c>
      <c r="J123" s="370">
        <f>'Visi duomenys'!J123</f>
        <v>0</v>
      </c>
      <c r="K123" s="372">
        <f>'Visi duomenys'!K123</f>
        <v>0</v>
      </c>
      <c r="L123" s="372">
        <f>'Visi duomenys'!L123</f>
        <v>0</v>
      </c>
      <c r="M123" s="372">
        <f>'Visi duomenys'!M123</f>
        <v>0</v>
      </c>
      <c r="N123" s="372">
        <f>'Visi duomenys'!N123</f>
        <v>0</v>
      </c>
      <c r="O123" s="372">
        <f>'Visi duomenys'!O123</f>
        <v>0</v>
      </c>
      <c r="P123" s="372">
        <f>'Visi duomenys'!P123</f>
        <v>0</v>
      </c>
      <c r="Q123" s="376">
        <f>'Visi duomenys'!Q123</f>
        <v>0</v>
      </c>
      <c r="R123" s="376">
        <f>'Visi duomenys'!R123</f>
        <v>0</v>
      </c>
      <c r="S123" s="377">
        <f>'Visi duomenys'!S123</f>
        <v>0</v>
      </c>
      <c r="T123" s="378">
        <f>'Visi duomenys'!T123</f>
        <v>0</v>
      </c>
      <c r="U123" s="375">
        <f>'Visi duomenys'!U123</f>
        <v>0</v>
      </c>
    </row>
    <row r="124" spans="1:21" ht="37.5" customHeight="1" x14ac:dyDescent="0.2">
      <c r="A124" s="379" t="str">
        <f>'Visi duomenys'!A124</f>
        <v>3.1.2.1</v>
      </c>
      <c r="B124" s="379" t="str">
        <f>'Visi duomenys'!B124</f>
        <v/>
      </c>
      <c r="C124" s="380" t="str">
        <f>'Visi duomenys'!C124</f>
        <v>Priemonė: Komunalinių atliekų tvarkymo infrastruktūros plėtra</v>
      </c>
      <c r="D124" s="379">
        <f>'Visi duomenys'!D124</f>
        <v>0</v>
      </c>
      <c r="E124" s="379">
        <f>'Visi duomenys'!E124</f>
        <v>0</v>
      </c>
      <c r="F124" s="379">
        <f>'Visi duomenys'!F124</f>
        <v>0</v>
      </c>
      <c r="G124" s="379">
        <f>'Visi duomenys'!G124</f>
        <v>0</v>
      </c>
      <c r="H124" s="379">
        <f>'Visi duomenys'!H124</f>
        <v>0</v>
      </c>
      <c r="I124" s="379">
        <f>'Visi duomenys'!I124</f>
        <v>0</v>
      </c>
      <c r="J124" s="379">
        <f>'Visi duomenys'!J124</f>
        <v>0</v>
      </c>
      <c r="K124" s="381">
        <f>'Visi duomenys'!K124</f>
        <v>0</v>
      </c>
      <c r="L124" s="381">
        <f>'Visi duomenys'!L124</f>
        <v>0</v>
      </c>
      <c r="M124" s="381">
        <f>'Visi duomenys'!M124</f>
        <v>0</v>
      </c>
      <c r="N124" s="381">
        <f>'Visi duomenys'!N124</f>
        <v>0</v>
      </c>
      <c r="O124" s="381">
        <f>'Visi duomenys'!O124</f>
        <v>0</v>
      </c>
      <c r="P124" s="381">
        <f>'Visi duomenys'!P124</f>
        <v>0</v>
      </c>
      <c r="Q124" s="382">
        <f>'Visi duomenys'!Q124</f>
        <v>0</v>
      </c>
      <c r="R124" s="382">
        <f>'Visi duomenys'!R124</f>
        <v>0</v>
      </c>
      <c r="S124" s="383">
        <f>'Visi duomenys'!S124</f>
        <v>0</v>
      </c>
      <c r="T124" s="384">
        <f>'Visi duomenys'!T124</f>
        <v>0</v>
      </c>
      <c r="U124" s="385">
        <f>'Visi duomenys'!U124</f>
        <v>0</v>
      </c>
    </row>
    <row r="125" spans="1:21" ht="37.5" customHeight="1" x14ac:dyDescent="0.2">
      <c r="A125" s="386" t="str">
        <f>'Visi duomenys'!A125</f>
        <v>3.1.2.1.1</v>
      </c>
      <c r="B125" s="386" t="str">
        <f>'Visi duomenys'!B125</f>
        <v>R080008-050000-1225</v>
      </c>
      <c r="C125" s="387" t="str">
        <f>'Visi duomenys'!C125</f>
        <v>Tauragės regiono komunalinių atliekų tvarkymo infrastruktūros plėtra</v>
      </c>
      <c r="D125" s="386" t="str">
        <f>'Visi duomenys'!D125</f>
        <v>TRATC</v>
      </c>
      <c r="E125" s="386" t="str">
        <f>'Visi duomenys'!E125</f>
        <v>AM</v>
      </c>
      <c r="F125" s="386" t="str">
        <f>'Visi duomenys'!F125</f>
        <v>Tauragės apskritis</v>
      </c>
      <c r="G125" s="386" t="str">
        <f>'Visi duomenys'!G125</f>
        <v>05.2.1-APVA-R-008</v>
      </c>
      <c r="H125" s="386" t="str">
        <f>'Visi duomenys'!H125</f>
        <v>R</v>
      </c>
      <c r="I125" s="386">
        <f>'Visi duomenys'!I125</f>
        <v>0</v>
      </c>
      <c r="J125" s="386">
        <f>'Visi duomenys'!J125</f>
        <v>0</v>
      </c>
      <c r="K125" s="388">
        <f>'Visi duomenys'!K125</f>
        <v>2800256.02</v>
      </c>
      <c r="L125" s="388">
        <f>'Visi duomenys'!L125</f>
        <v>0</v>
      </c>
      <c r="M125" s="388">
        <f>'Visi duomenys'!M125</f>
        <v>0</v>
      </c>
      <c r="N125" s="388">
        <f>'Visi duomenys'!N125</f>
        <v>0</v>
      </c>
      <c r="O125" s="388">
        <f>'Visi duomenys'!O125</f>
        <v>420038.40000000002</v>
      </c>
      <c r="P125" s="388">
        <f>'Visi duomenys'!P125</f>
        <v>2380217.62</v>
      </c>
      <c r="Q125" s="389">
        <f>'Visi duomenys'!Q125</f>
        <v>42826</v>
      </c>
      <c r="R125" s="389">
        <f>'Visi duomenys'!R125</f>
        <v>42856</v>
      </c>
      <c r="S125" s="390" t="str">
        <f>'Visi duomenys'!S125</f>
        <v>2017/</v>
      </c>
      <c r="T125" s="391">
        <f>'Visi duomenys'!T125</f>
        <v>42887</v>
      </c>
      <c r="U125" s="392">
        <f>'Visi duomenys'!U125</f>
        <v>2018</v>
      </c>
    </row>
    <row r="126" spans="1:21" ht="37.5" customHeight="1" x14ac:dyDescent="0.2">
      <c r="A126" s="370" t="str">
        <f>'Visi duomenys'!A126</f>
        <v>3.2.</v>
      </c>
      <c r="B126" s="370" t="str">
        <f>'Visi duomenys'!B126</f>
        <v/>
      </c>
      <c r="C126" s="371" t="str">
        <f>'Visi duomenys'!C126</f>
        <v>Tikslas. Saugoti ir tausojančiai naudoti regiono kraštovaizdį, užtikrinant tinkamą jo planavimą, naudojimą ir tvarkymą.</v>
      </c>
      <c r="D126" s="370">
        <f>'Visi duomenys'!D126</f>
        <v>0</v>
      </c>
      <c r="E126" s="370">
        <f>'Visi duomenys'!E126</f>
        <v>0</v>
      </c>
      <c r="F126" s="370">
        <f>'Visi duomenys'!F126</f>
        <v>0</v>
      </c>
      <c r="G126" s="370">
        <f>'Visi duomenys'!G126</f>
        <v>0</v>
      </c>
      <c r="H126" s="370">
        <f>'Visi duomenys'!H126</f>
        <v>0</v>
      </c>
      <c r="I126" s="370">
        <f>'Visi duomenys'!I126</f>
        <v>0</v>
      </c>
      <c r="J126" s="370">
        <f>'Visi duomenys'!J126</f>
        <v>0</v>
      </c>
      <c r="K126" s="372">
        <f>'Visi duomenys'!K126</f>
        <v>0</v>
      </c>
      <c r="L126" s="372">
        <f>'Visi duomenys'!L126</f>
        <v>0</v>
      </c>
      <c r="M126" s="372">
        <f>'Visi duomenys'!M126</f>
        <v>0</v>
      </c>
      <c r="N126" s="372">
        <f>'Visi duomenys'!N126</f>
        <v>0</v>
      </c>
      <c r="O126" s="372">
        <f>'Visi duomenys'!O126</f>
        <v>0</v>
      </c>
      <c r="P126" s="372">
        <f>'Visi duomenys'!P126</f>
        <v>0</v>
      </c>
      <c r="Q126" s="376">
        <f>'Visi duomenys'!Q126</f>
        <v>0</v>
      </c>
      <c r="R126" s="376">
        <f>'Visi duomenys'!R126</f>
        <v>0</v>
      </c>
      <c r="S126" s="377">
        <f>'Visi duomenys'!S126</f>
        <v>0</v>
      </c>
      <c r="T126" s="378">
        <f>'Visi duomenys'!T126</f>
        <v>0</v>
      </c>
      <c r="U126" s="375">
        <f>'Visi duomenys'!U126</f>
        <v>0</v>
      </c>
    </row>
    <row r="127" spans="1:21" ht="37.5" customHeight="1" x14ac:dyDescent="0.2">
      <c r="A127" s="370" t="str">
        <f>'Visi duomenys'!A127</f>
        <v>3.2.1.</v>
      </c>
      <c r="B127" s="370" t="str">
        <f>'Visi duomenys'!B127</f>
        <v/>
      </c>
      <c r="C127" s="371" t="str">
        <f>'Visi duomenys'!C127</f>
        <v>Uždavinys. Padidinti kraštovaizdžio planavimo, tvarkymo ir racionalaus naudojimo bei apsaugos efektyvumą.</v>
      </c>
      <c r="D127" s="370">
        <f>'Visi duomenys'!D127</f>
        <v>0</v>
      </c>
      <c r="E127" s="370">
        <f>'Visi duomenys'!E127</f>
        <v>0</v>
      </c>
      <c r="F127" s="370">
        <f>'Visi duomenys'!F127</f>
        <v>0</v>
      </c>
      <c r="G127" s="370">
        <f>'Visi duomenys'!G127</f>
        <v>0</v>
      </c>
      <c r="H127" s="370">
        <f>'Visi duomenys'!H127</f>
        <v>0</v>
      </c>
      <c r="I127" s="370">
        <f>'Visi duomenys'!I127</f>
        <v>0</v>
      </c>
      <c r="J127" s="370">
        <f>'Visi duomenys'!J127</f>
        <v>0</v>
      </c>
      <c r="K127" s="372">
        <f>'Visi duomenys'!K127</f>
        <v>0</v>
      </c>
      <c r="L127" s="372">
        <f>'Visi duomenys'!L127</f>
        <v>0</v>
      </c>
      <c r="M127" s="372">
        <f>'Visi duomenys'!M127</f>
        <v>0</v>
      </c>
      <c r="N127" s="372">
        <f>'Visi duomenys'!N127</f>
        <v>0</v>
      </c>
      <c r="O127" s="372">
        <f>'Visi duomenys'!O127</f>
        <v>0</v>
      </c>
      <c r="P127" s="372">
        <f>'Visi duomenys'!P127</f>
        <v>0</v>
      </c>
      <c r="Q127" s="376">
        <f>'Visi duomenys'!Q127</f>
        <v>0</v>
      </c>
      <c r="R127" s="376">
        <f>'Visi duomenys'!R127</f>
        <v>0</v>
      </c>
      <c r="S127" s="377">
        <f>'Visi duomenys'!S127</f>
        <v>0</v>
      </c>
      <c r="T127" s="378">
        <f>'Visi duomenys'!T127</f>
        <v>0</v>
      </c>
      <c r="U127" s="375">
        <f>'Visi duomenys'!U127</f>
        <v>0</v>
      </c>
    </row>
    <row r="128" spans="1:21" ht="37.5" customHeight="1" x14ac:dyDescent="0.2">
      <c r="A128" s="379" t="str">
        <f>'Visi duomenys'!A128</f>
        <v>3.2.1.1</v>
      </c>
      <c r="B128" s="379" t="str">
        <f>'Visi duomenys'!B128</f>
        <v/>
      </c>
      <c r="C128" s="380" t="str">
        <f>'Visi duomenys'!C128</f>
        <v>Priemonė: Kraštovaizdžio apsauga</v>
      </c>
      <c r="D128" s="379">
        <f>'Visi duomenys'!D128</f>
        <v>0</v>
      </c>
      <c r="E128" s="379">
        <f>'Visi duomenys'!E128</f>
        <v>0</v>
      </c>
      <c r="F128" s="379">
        <f>'Visi duomenys'!F128</f>
        <v>0</v>
      </c>
      <c r="G128" s="379">
        <f>'Visi duomenys'!G128</f>
        <v>0</v>
      </c>
      <c r="H128" s="379">
        <f>'Visi duomenys'!H128</f>
        <v>0</v>
      </c>
      <c r="I128" s="379">
        <f>'Visi duomenys'!I128</f>
        <v>0</v>
      </c>
      <c r="J128" s="379">
        <f>'Visi duomenys'!J128</f>
        <v>0</v>
      </c>
      <c r="K128" s="381">
        <f>'Visi duomenys'!K128</f>
        <v>0</v>
      </c>
      <c r="L128" s="381">
        <f>'Visi duomenys'!L128</f>
        <v>0</v>
      </c>
      <c r="M128" s="381">
        <f>'Visi duomenys'!M128</f>
        <v>0</v>
      </c>
      <c r="N128" s="381">
        <f>'Visi duomenys'!N128</f>
        <v>0</v>
      </c>
      <c r="O128" s="381">
        <f>'Visi duomenys'!O128</f>
        <v>0</v>
      </c>
      <c r="P128" s="381">
        <f>'Visi duomenys'!P128</f>
        <v>0</v>
      </c>
      <c r="Q128" s="382">
        <f>'Visi duomenys'!Q128</f>
        <v>0</v>
      </c>
      <c r="R128" s="382">
        <f>'Visi duomenys'!R128</f>
        <v>0</v>
      </c>
      <c r="S128" s="383">
        <f>'Visi duomenys'!S128</f>
        <v>0</v>
      </c>
      <c r="T128" s="384">
        <f>'Visi duomenys'!T128</f>
        <v>0</v>
      </c>
      <c r="U128" s="385">
        <f>'Visi duomenys'!U128</f>
        <v>0</v>
      </c>
    </row>
    <row r="129" spans="1:23" ht="37.5" customHeight="1" x14ac:dyDescent="0.2">
      <c r="A129" s="386" t="str">
        <f>'Visi duomenys'!A129</f>
        <v>3.2.1.1.1</v>
      </c>
      <c r="B129" s="386" t="str">
        <f>'Visi duomenys'!B129</f>
        <v>R080019-380000-1229</v>
      </c>
      <c r="C129" s="387" t="str">
        <f>'Visi duomenys'!C129</f>
        <v>Kraštovaizdžio apsaugos gerinimas Pagėgių savivaldybėje</v>
      </c>
      <c r="D129" s="386" t="str">
        <f>'Visi duomenys'!D129</f>
        <v>PSA</v>
      </c>
      <c r="E129" s="386" t="str">
        <f>'Visi duomenys'!E129</f>
        <v>AM</v>
      </c>
      <c r="F129" s="386" t="str">
        <f>'Visi duomenys'!F129</f>
        <v>Pagėgių savivaldybė</v>
      </c>
      <c r="G129" s="386" t="str">
        <f>'Visi duomenys'!G129</f>
        <v xml:space="preserve">05.5.1-APVA-R-019 </v>
      </c>
      <c r="H129" s="386" t="str">
        <f>'Visi duomenys'!H129</f>
        <v>R</v>
      </c>
      <c r="I129" s="386">
        <f>'Visi duomenys'!I129</f>
        <v>0</v>
      </c>
      <c r="J129" s="386">
        <f>'Visi duomenys'!J129</f>
        <v>0</v>
      </c>
      <c r="K129" s="388">
        <f>'Visi duomenys'!K129</f>
        <v>363047.26</v>
      </c>
      <c r="L129" s="388">
        <f>'Visi duomenys'!L129</f>
        <v>54457.09</v>
      </c>
      <c r="M129" s="388">
        <f>'Visi duomenys'!M129</f>
        <v>0</v>
      </c>
      <c r="N129" s="388">
        <f>'Visi duomenys'!N129</f>
        <v>0</v>
      </c>
      <c r="O129" s="388">
        <f>'Visi duomenys'!O129</f>
        <v>0</v>
      </c>
      <c r="P129" s="388">
        <f>'Visi duomenys'!P129</f>
        <v>308590.17</v>
      </c>
      <c r="Q129" s="389">
        <f>'Visi duomenys'!Q129</f>
        <v>42644</v>
      </c>
      <c r="R129" s="389">
        <f>'Visi duomenys'!R129</f>
        <v>42795</v>
      </c>
      <c r="S129" s="390" t="str">
        <f>'Visi duomenys'!S129</f>
        <v>2017/</v>
      </c>
      <c r="T129" s="391">
        <f>'Visi duomenys'!T129</f>
        <v>42887</v>
      </c>
      <c r="U129" s="392">
        <f>'Visi duomenys'!U129</f>
        <v>2018</v>
      </c>
    </row>
    <row r="130" spans="1:23" ht="37.5" customHeight="1" x14ac:dyDescent="0.2">
      <c r="A130" s="386" t="str">
        <f>'Visi duomenys'!A130</f>
        <v>3.2.1.1.2</v>
      </c>
      <c r="B130" s="386" t="str">
        <f>'Visi duomenys'!B130</f>
        <v>R080019-380000-1230</v>
      </c>
      <c r="C130" s="387" t="str">
        <f>'Visi duomenys'!C130</f>
        <v>Bešeimininkių apleistų statinių likvidavimas Jurbarko rajone</v>
      </c>
      <c r="D130" s="386" t="str">
        <f>'Visi duomenys'!D130</f>
        <v>JRSA</v>
      </c>
      <c r="E130" s="386" t="str">
        <f>'Visi duomenys'!E130</f>
        <v>AM</v>
      </c>
      <c r="F130" s="386" t="str">
        <f>'Visi duomenys'!F130</f>
        <v>Jurbarko rajonas</v>
      </c>
      <c r="G130" s="386" t="str">
        <f>'Visi duomenys'!G130</f>
        <v xml:space="preserve">05.5.1-APVA-R-019 </v>
      </c>
      <c r="H130" s="386" t="str">
        <f>'Visi duomenys'!H130</f>
        <v>R</v>
      </c>
      <c r="I130" s="386">
        <f>'Visi duomenys'!I130</f>
        <v>0</v>
      </c>
      <c r="J130" s="386">
        <f>'Visi duomenys'!J130</f>
        <v>0</v>
      </c>
      <c r="K130" s="388">
        <f>'Visi duomenys'!K130</f>
        <v>53554.71</v>
      </c>
      <c r="L130" s="388">
        <f>'Visi duomenys'!L130</f>
        <v>8033.21</v>
      </c>
      <c r="M130" s="388">
        <f>'Visi duomenys'!M130</f>
        <v>0</v>
      </c>
      <c r="N130" s="388">
        <f>'Visi duomenys'!N130</f>
        <v>0</v>
      </c>
      <c r="O130" s="388">
        <f>'Visi duomenys'!O130</f>
        <v>0</v>
      </c>
      <c r="P130" s="388">
        <f>'Visi duomenys'!P130</f>
        <v>45521.5</v>
      </c>
      <c r="Q130" s="389">
        <f>'Visi duomenys'!Q130</f>
        <v>42644</v>
      </c>
      <c r="R130" s="389">
        <f>'Visi duomenys'!R130</f>
        <v>42705</v>
      </c>
      <c r="S130" s="390" t="str">
        <f>'Visi duomenys'!S130</f>
        <v>2017/</v>
      </c>
      <c r="T130" s="391">
        <f>'Visi duomenys'!T130</f>
        <v>42795</v>
      </c>
      <c r="U130" s="392">
        <f>'Visi duomenys'!U130</f>
        <v>2018</v>
      </c>
    </row>
    <row r="131" spans="1:23" ht="37.5" customHeight="1" x14ac:dyDescent="0.2">
      <c r="A131" s="386" t="str">
        <f>'Visi duomenys'!A131</f>
        <v>3.2.1.1.3</v>
      </c>
      <c r="B131" s="386" t="str">
        <f>'Visi duomenys'!B131</f>
        <v>R080019-380000-1231</v>
      </c>
      <c r="C131" s="387" t="str">
        <f>'Visi duomenys'!C131</f>
        <v>Kraštovaizdžio formavimas Jurbarko rajone</v>
      </c>
      <c r="D131" s="386" t="str">
        <f>'Visi duomenys'!D131</f>
        <v>JRSA</v>
      </c>
      <c r="E131" s="386" t="str">
        <f>'Visi duomenys'!E131</f>
        <v>AM</v>
      </c>
      <c r="F131" s="386" t="str">
        <f>'Visi duomenys'!F131</f>
        <v>Jurbarko rajonas</v>
      </c>
      <c r="G131" s="386" t="str">
        <f>'Visi duomenys'!G131</f>
        <v xml:space="preserve">05.5.1-APVA-R-019 </v>
      </c>
      <c r="H131" s="386" t="str">
        <f>'Visi duomenys'!H131</f>
        <v>R</v>
      </c>
      <c r="I131" s="386">
        <f>'Visi duomenys'!I131</f>
        <v>0</v>
      </c>
      <c r="J131" s="386">
        <f>'Visi duomenys'!J131</f>
        <v>0</v>
      </c>
      <c r="K131" s="388">
        <f>'Visi duomenys'!K131</f>
        <v>920732.19000000018</v>
      </c>
      <c r="L131" s="388">
        <f>'Visi duomenys'!L131</f>
        <v>138109.82</v>
      </c>
      <c r="M131" s="388">
        <f>'Visi duomenys'!M131</f>
        <v>0</v>
      </c>
      <c r="N131" s="388">
        <f>'Visi duomenys'!N131</f>
        <v>0</v>
      </c>
      <c r="O131" s="388">
        <f>'Visi duomenys'!O131</f>
        <v>0</v>
      </c>
      <c r="P131" s="388">
        <f>'Visi duomenys'!P131</f>
        <v>782622.37000000011</v>
      </c>
      <c r="Q131" s="389">
        <f>'Visi duomenys'!Q131</f>
        <v>43373</v>
      </c>
      <c r="R131" s="389">
        <f>'Visi duomenys'!R131</f>
        <v>43435</v>
      </c>
      <c r="S131" s="390" t="str">
        <f>'Visi duomenys'!S131</f>
        <v>2019/</v>
      </c>
      <c r="T131" s="391">
        <f>'Visi duomenys'!T131</f>
        <v>43525</v>
      </c>
      <c r="U131" s="392">
        <f>'Visi duomenys'!U131</f>
        <v>2021</v>
      </c>
    </row>
    <row r="132" spans="1:23" ht="37.5" customHeight="1" x14ac:dyDescent="0.2">
      <c r="A132" s="386" t="str">
        <f>'Visi duomenys'!A132</f>
        <v>3.2.1.1.4</v>
      </c>
      <c r="B132" s="386" t="str">
        <f>'Visi duomenys'!B132</f>
        <v>R080019-380000-1232</v>
      </c>
      <c r="C132" s="387" t="str">
        <f>'Visi duomenys'!C132</f>
        <v>Smalininkų uosto šlaitų ir pylimų tvarkymas</v>
      </c>
      <c r="D132" s="386" t="str">
        <f>'Visi duomenys'!D132</f>
        <v>JRSA</v>
      </c>
      <c r="E132" s="386" t="str">
        <f>'Visi duomenys'!E132</f>
        <v>AM</v>
      </c>
      <c r="F132" s="386" t="str">
        <f>'Visi duomenys'!F132</f>
        <v>Jurbarko rajonas</v>
      </c>
      <c r="G132" s="386" t="str">
        <f>'Visi duomenys'!G132</f>
        <v xml:space="preserve">05.5.1-APVA-R-019 </v>
      </c>
      <c r="H132" s="386" t="str">
        <f>'Visi duomenys'!H132</f>
        <v>R</v>
      </c>
      <c r="I132" s="386">
        <f>'Visi duomenys'!I132</f>
        <v>0</v>
      </c>
      <c r="J132" s="386" t="str">
        <f>'Visi duomenys'!J132</f>
        <v>rez.</v>
      </c>
      <c r="K132" s="388">
        <f>'Visi duomenys'!K132</f>
        <v>296511.84999999998</v>
      </c>
      <c r="L132" s="388">
        <f>'Visi duomenys'!L132</f>
        <v>44476.78</v>
      </c>
      <c r="M132" s="388">
        <f>'Visi duomenys'!M132</f>
        <v>0</v>
      </c>
      <c r="N132" s="388">
        <f>'Visi duomenys'!N132</f>
        <v>0</v>
      </c>
      <c r="O132" s="388">
        <f>'Visi duomenys'!O132</f>
        <v>0</v>
      </c>
      <c r="P132" s="388">
        <f>'Visi duomenys'!P132</f>
        <v>252035.07</v>
      </c>
      <c r="Q132" s="389">
        <f>'Visi duomenys'!Q132</f>
        <v>0</v>
      </c>
      <c r="R132" s="389">
        <f>'Visi duomenys'!R132</f>
        <v>0</v>
      </c>
      <c r="S132" s="390">
        <f>'Visi duomenys'!S132</f>
        <v>0</v>
      </c>
      <c r="T132" s="391">
        <f>'Visi duomenys'!T132</f>
        <v>0</v>
      </c>
      <c r="U132" s="392">
        <f>'Visi duomenys'!U132</f>
        <v>0</v>
      </c>
    </row>
    <row r="133" spans="1:23" ht="37.5" customHeight="1" x14ac:dyDescent="0.2">
      <c r="A133" s="386" t="str">
        <f>'Visi duomenys'!A133</f>
        <v>3.2.1.1.5</v>
      </c>
      <c r="B133" s="386" t="str">
        <f>'Visi duomenys'!B133</f>
        <v>R080019-380000-1233</v>
      </c>
      <c r="C133" s="387" t="str">
        <f>'Visi duomenys'!C133</f>
        <v xml:space="preserve">Kraštovaizdžio formavimas ir ekologinės būklės gerinimas Tauragės mieste  </v>
      </c>
      <c r="D133" s="386" t="str">
        <f>'Visi duomenys'!D133</f>
        <v>TRSA</v>
      </c>
      <c r="E133" s="386" t="str">
        <f>'Visi duomenys'!E133</f>
        <v>AM</v>
      </c>
      <c r="F133" s="386" t="str">
        <f>'Visi duomenys'!F133</f>
        <v>Tauragės rajonas</v>
      </c>
      <c r="G133" s="386" t="str">
        <f>'Visi duomenys'!G133</f>
        <v xml:space="preserve">05.5.1-APVA-R-019 </v>
      </c>
      <c r="H133" s="386" t="str">
        <f>'Visi duomenys'!H133</f>
        <v>R</v>
      </c>
      <c r="I133" s="386">
        <f>'Visi duomenys'!I133</f>
        <v>0</v>
      </c>
      <c r="J133" s="386">
        <f>'Visi duomenys'!J133</f>
        <v>0</v>
      </c>
      <c r="K133" s="388">
        <f>'Visi duomenys'!K133</f>
        <v>351002.55</v>
      </c>
      <c r="L133" s="388">
        <f>'Visi duomenys'!L133</f>
        <v>52650.39</v>
      </c>
      <c r="M133" s="388">
        <f>'Visi duomenys'!M133</f>
        <v>0</v>
      </c>
      <c r="N133" s="388">
        <f>'Visi duomenys'!N133</f>
        <v>0</v>
      </c>
      <c r="O133" s="388">
        <f>'Visi duomenys'!O133</f>
        <v>0</v>
      </c>
      <c r="P133" s="388">
        <f>'Visi duomenys'!P133</f>
        <v>298352.15999999997</v>
      </c>
      <c r="Q133" s="389">
        <f>'Visi duomenys'!Q133</f>
        <v>42644</v>
      </c>
      <c r="R133" s="389">
        <f>'Visi duomenys'!R133</f>
        <v>42705</v>
      </c>
      <c r="S133" s="390" t="str">
        <f>'Visi duomenys'!S133</f>
        <v>2017/</v>
      </c>
      <c r="T133" s="391">
        <f>'Visi duomenys'!T133</f>
        <v>42795</v>
      </c>
      <c r="U133" s="392">
        <f>'Visi duomenys'!U133</f>
        <v>2019</v>
      </c>
    </row>
    <row r="134" spans="1:23" ht="37.5" customHeight="1" x14ac:dyDescent="0.2">
      <c r="A134" s="386" t="str">
        <f>'Visi duomenys'!A134</f>
        <v>3.2.1.1.6</v>
      </c>
      <c r="B134" s="386" t="str">
        <f>'Visi duomenys'!B134</f>
        <v>R080019-380000-1234</v>
      </c>
      <c r="C134" s="387" t="str">
        <f>'Visi duomenys'!C134</f>
        <v xml:space="preserve">Kraštovaizdžio formavimas  Šilalės mieste  </v>
      </c>
      <c r="D134" s="386" t="str">
        <f>'Visi duomenys'!D134</f>
        <v>ŠRSA</v>
      </c>
      <c r="E134" s="386" t="str">
        <f>'Visi duomenys'!E134</f>
        <v>AM</v>
      </c>
      <c r="F134" s="386" t="str">
        <f>'Visi duomenys'!F134</f>
        <v>Šilalės rajonas</v>
      </c>
      <c r="G134" s="386" t="str">
        <f>'Visi duomenys'!G134</f>
        <v xml:space="preserve">05.5.1-APVA-R-019 </v>
      </c>
      <c r="H134" s="386" t="str">
        <f>'Visi duomenys'!H134</f>
        <v>R</v>
      </c>
      <c r="I134" s="386">
        <f>'Visi duomenys'!I134</f>
        <v>0</v>
      </c>
      <c r="J134" s="386">
        <f>'Visi duomenys'!J134</f>
        <v>0</v>
      </c>
      <c r="K134" s="388">
        <f>'Visi duomenys'!K134</f>
        <v>419348</v>
      </c>
      <c r="L134" s="388">
        <f>'Visi duomenys'!L134</f>
        <v>62902.2</v>
      </c>
      <c r="M134" s="388">
        <f>'Visi duomenys'!M134</f>
        <v>0</v>
      </c>
      <c r="N134" s="388">
        <f>'Visi duomenys'!N134</f>
        <v>0</v>
      </c>
      <c r="O134" s="388">
        <f>'Visi duomenys'!O134</f>
        <v>0</v>
      </c>
      <c r="P134" s="388">
        <f>'Visi duomenys'!P134</f>
        <v>356445.8</v>
      </c>
      <c r="Q134" s="389">
        <f>'Visi duomenys'!Q134</f>
        <v>42644</v>
      </c>
      <c r="R134" s="389">
        <f>'Visi duomenys'!R134</f>
        <v>42705</v>
      </c>
      <c r="S134" s="390" t="str">
        <f>'Visi duomenys'!S134</f>
        <v>2017/</v>
      </c>
      <c r="T134" s="391">
        <f>'Visi duomenys'!T134</f>
        <v>42795</v>
      </c>
      <c r="U134" s="392">
        <f>'Visi duomenys'!U134</f>
        <v>2019</v>
      </c>
    </row>
    <row r="135" spans="1:23" ht="37.5" customHeight="1" x14ac:dyDescent="0.2">
      <c r="A135" s="386" t="str">
        <f>'Visi duomenys'!A135</f>
        <v>3.2.1.1.7</v>
      </c>
      <c r="B135" s="386" t="str">
        <f>'Visi duomenys'!B135</f>
        <v>R080019-380000-1235</v>
      </c>
      <c r="C135" s="387" t="str">
        <f>'Visi duomenys'!C135</f>
        <v>Šilalės rajono savivaldybės teritorijos bendrojo plano  gamtinio karkaso sprendinių koregavimas  ir bešeimininkių apleistų pastatų likvidavimas  rajone</v>
      </c>
      <c r="D135" s="386" t="str">
        <f>'Visi duomenys'!D135</f>
        <v>ŠRSA</v>
      </c>
      <c r="E135" s="386" t="str">
        <f>'Visi duomenys'!E135</f>
        <v>AM</v>
      </c>
      <c r="F135" s="386" t="str">
        <f>'Visi duomenys'!F135</f>
        <v>Šilalės rajonas</v>
      </c>
      <c r="G135" s="386" t="str">
        <f>'Visi duomenys'!G135</f>
        <v xml:space="preserve">05.5.1-APVA-R-019 </v>
      </c>
      <c r="H135" s="386" t="str">
        <f>'Visi duomenys'!H135</f>
        <v>R</v>
      </c>
      <c r="I135" s="386">
        <f>'Visi duomenys'!I135</f>
        <v>0</v>
      </c>
      <c r="J135" s="386">
        <f>'Visi duomenys'!J135</f>
        <v>0</v>
      </c>
      <c r="K135" s="388">
        <f>'Visi duomenys'!K135</f>
        <v>129411.77</v>
      </c>
      <c r="L135" s="388">
        <f>'Visi duomenys'!L135</f>
        <v>19411.77</v>
      </c>
      <c r="M135" s="388">
        <f>'Visi duomenys'!M135</f>
        <v>0</v>
      </c>
      <c r="N135" s="388">
        <f>'Visi duomenys'!N135</f>
        <v>0</v>
      </c>
      <c r="O135" s="388">
        <f>'Visi duomenys'!O135</f>
        <v>0</v>
      </c>
      <c r="P135" s="388">
        <f>'Visi duomenys'!P135</f>
        <v>110000</v>
      </c>
      <c r="Q135" s="389">
        <f>'Visi duomenys'!Q135</f>
        <v>43373</v>
      </c>
      <c r="R135" s="389">
        <f>'Visi duomenys'!R135</f>
        <v>43435</v>
      </c>
      <c r="S135" s="390" t="str">
        <f>'Visi duomenys'!S135</f>
        <v>2019/</v>
      </c>
      <c r="T135" s="391">
        <f>'Visi duomenys'!T135</f>
        <v>43525</v>
      </c>
      <c r="U135" s="392">
        <f>'Visi duomenys'!U135</f>
        <v>2021</v>
      </c>
    </row>
    <row r="136" spans="1:23" ht="37.5" customHeight="1" x14ac:dyDescent="0.2">
      <c r="A136" s="403"/>
      <c r="B136" s="403"/>
      <c r="C136" s="404" t="str">
        <f>'Visi duomenys'!A136</f>
        <v>Planas IŠ VISO (be rezervinių):</v>
      </c>
      <c r="D136" s="404">
        <f>'Visi duomenys'!D136</f>
        <v>0</v>
      </c>
      <c r="E136" s="404">
        <f>'Visi duomenys'!E136</f>
        <v>0</v>
      </c>
      <c r="F136" s="404">
        <f>'Visi duomenys'!F136</f>
        <v>0</v>
      </c>
      <c r="G136" s="404">
        <f>'Visi duomenys'!G136</f>
        <v>0</v>
      </c>
      <c r="H136" s="404">
        <f>'Visi duomenys'!H136</f>
        <v>0</v>
      </c>
      <c r="I136" s="404">
        <f>'Visi duomenys'!I136</f>
        <v>0</v>
      </c>
      <c r="J136" s="404">
        <f>'Visi duomenys'!J136</f>
        <v>0</v>
      </c>
      <c r="K136" s="405">
        <f t="shared" ref="K136:P136" si="0">SUM(K5:K135)-K132</f>
        <v>38172961.471764706</v>
      </c>
      <c r="L136" s="405">
        <f t="shared" si="0"/>
        <v>7525860.2241176479</v>
      </c>
      <c r="M136" s="405">
        <f t="shared" si="0"/>
        <v>602344.81764705898</v>
      </c>
      <c r="N136" s="405">
        <f t="shared" si="0"/>
        <v>780124.34999999986</v>
      </c>
      <c r="O136" s="405">
        <f t="shared" si="0"/>
        <v>840163.01</v>
      </c>
      <c r="P136" s="405">
        <f t="shared" si="0"/>
        <v>31745831.070000008</v>
      </c>
      <c r="Q136" s="406">
        <f>'Visi duomenys'!Q136</f>
        <v>0</v>
      </c>
      <c r="R136" s="406">
        <f>'Visi duomenys'!R136</f>
        <v>0</v>
      </c>
      <c r="S136" s="407">
        <f>'Visi duomenys'!S136</f>
        <v>0</v>
      </c>
      <c r="T136" s="408"/>
      <c r="U136" s="409">
        <f>'Visi duomenys'!U136</f>
        <v>0</v>
      </c>
    </row>
    <row r="138" spans="1:23" ht="24.75" customHeight="1" x14ac:dyDescent="0.2">
      <c r="A138" s="410"/>
      <c r="B138" s="410"/>
      <c r="C138" s="411"/>
      <c r="D138" s="412"/>
      <c r="E138" s="412"/>
      <c r="F138" s="412"/>
      <c r="G138" s="412"/>
      <c r="H138" s="412"/>
      <c r="I138" s="412"/>
      <c r="J138" s="412"/>
      <c r="K138" s="413"/>
      <c r="L138" s="413"/>
      <c r="M138" s="412"/>
      <c r="N138" s="412"/>
      <c r="O138" s="412"/>
      <c r="P138" s="413"/>
      <c r="Q138" s="412"/>
      <c r="R138" s="412"/>
      <c r="S138" s="412"/>
      <c r="T138" s="412"/>
      <c r="U138" s="414"/>
    </row>
    <row r="139" spans="1:23" ht="15" customHeight="1" x14ac:dyDescent="0.2">
      <c r="A139" s="65" t="s">
        <v>180</v>
      </c>
      <c r="B139" s="65"/>
      <c r="C139" s="109"/>
      <c r="D139" s="299"/>
      <c r="E139" s="299"/>
      <c r="F139" s="299"/>
      <c r="G139" s="299"/>
      <c r="H139" s="299"/>
      <c r="I139" s="299"/>
      <c r="J139" s="299"/>
      <c r="K139" s="415"/>
      <c r="L139" s="416"/>
      <c r="M139" s="417"/>
      <c r="N139" s="106"/>
      <c r="P139" s="103"/>
      <c r="Q139" s="299"/>
      <c r="R139" s="299"/>
      <c r="S139" s="299"/>
      <c r="T139" s="299"/>
      <c r="U139" s="418"/>
    </row>
    <row r="140" spans="1:23" ht="15" customHeight="1" x14ac:dyDescent="0.2">
      <c r="A140" s="65" t="s">
        <v>181</v>
      </c>
      <c r="B140" s="65"/>
      <c r="C140" s="109"/>
      <c r="D140" s="299"/>
      <c r="E140" s="299"/>
      <c r="F140" s="299"/>
      <c r="G140" s="299"/>
      <c r="H140" s="299"/>
      <c r="I140" s="299"/>
      <c r="J140" s="299"/>
      <c r="K140" s="415"/>
      <c r="L140" s="416"/>
      <c r="M140" s="417"/>
      <c r="N140" s="106"/>
      <c r="P140" s="103"/>
      <c r="Q140" s="299"/>
      <c r="R140" s="299"/>
      <c r="S140" s="299"/>
      <c r="T140" s="299"/>
      <c r="U140" s="418"/>
    </row>
    <row r="141" spans="1:23" ht="15" customHeight="1" x14ac:dyDescent="0.2">
      <c r="A141" s="65" t="s">
        <v>182</v>
      </c>
      <c r="B141" s="65"/>
      <c r="C141" s="109"/>
      <c r="D141" s="299"/>
      <c r="E141" s="299"/>
      <c r="F141" s="299"/>
      <c r="G141" s="299"/>
      <c r="H141" s="299"/>
      <c r="I141" s="299"/>
      <c r="J141" s="299"/>
      <c r="K141" s="415"/>
      <c r="L141" s="416"/>
      <c r="M141" s="417"/>
      <c r="N141" s="106"/>
      <c r="P141" s="103"/>
      <c r="Q141" s="299"/>
      <c r="R141" s="299"/>
      <c r="S141" s="299"/>
      <c r="T141" s="299"/>
      <c r="U141" s="418"/>
    </row>
    <row r="142" spans="1:23" ht="39.75" customHeight="1" x14ac:dyDescent="0.2">
      <c r="A142" s="419" t="s">
        <v>958</v>
      </c>
      <c r="B142" s="419"/>
      <c r="C142" s="419"/>
      <c r="D142" s="419"/>
      <c r="E142" s="419"/>
      <c r="F142" s="419"/>
      <c r="G142" s="419"/>
      <c r="H142" s="419"/>
      <c r="I142" s="419"/>
      <c r="J142" s="419"/>
      <c r="K142" s="419"/>
      <c r="L142" s="419"/>
      <c r="M142" s="419"/>
      <c r="N142" s="419"/>
      <c r="O142" s="419"/>
      <c r="P142" s="419"/>
      <c r="Q142" s="419"/>
      <c r="R142" s="419"/>
      <c r="S142" s="419"/>
      <c r="T142" s="419"/>
      <c r="U142" s="419"/>
      <c r="V142" s="419"/>
      <c r="W142" s="419"/>
    </row>
    <row r="143" spans="1:23" ht="15" customHeight="1" x14ac:dyDescent="0.2">
      <c r="A143" s="437" t="s">
        <v>23</v>
      </c>
      <c r="B143" s="437"/>
      <c r="C143" s="437"/>
      <c r="K143" s="411"/>
      <c r="L143" s="411"/>
      <c r="M143" s="417"/>
      <c r="N143" s="106"/>
    </row>
    <row r="144" spans="1:23" ht="15" customHeight="1" x14ac:dyDescent="0.2">
      <c r="A144" s="63" t="s">
        <v>25</v>
      </c>
      <c r="K144" s="411"/>
      <c r="L144" s="411"/>
      <c r="M144" s="417"/>
      <c r="N144" s="106"/>
    </row>
    <row r="145" spans="1:14" ht="15" customHeight="1" x14ac:dyDescent="0.2">
      <c r="A145" s="63" t="s">
        <v>1057</v>
      </c>
      <c r="K145" s="411"/>
      <c r="L145" s="411"/>
      <c r="M145" s="417"/>
      <c r="N145" s="106"/>
    </row>
    <row r="146" spans="1:14" ht="15" customHeight="1" x14ac:dyDescent="0.2">
      <c r="A146" s="64" t="s">
        <v>198</v>
      </c>
      <c r="B146" s="64"/>
      <c r="G146" s="299"/>
      <c r="K146" s="411"/>
      <c r="L146" s="411"/>
      <c r="M146" s="417"/>
      <c r="N146" s="106"/>
    </row>
    <row r="147" spans="1:14" ht="15" customHeight="1" x14ac:dyDescent="0.2">
      <c r="A147" s="64" t="s">
        <v>905</v>
      </c>
      <c r="B147" s="64"/>
      <c r="G147" s="299"/>
      <c r="K147" s="411"/>
      <c r="L147" s="411"/>
      <c r="M147" s="417"/>
      <c r="N147" s="106"/>
    </row>
    <row r="148" spans="1:14" ht="15" customHeight="1" x14ac:dyDescent="0.2">
      <c r="A148" s="63" t="s">
        <v>28</v>
      </c>
      <c r="K148" s="411"/>
      <c r="L148" s="411"/>
      <c r="M148" s="417"/>
      <c r="N148" s="106"/>
    </row>
    <row r="149" spans="1:14" ht="15" customHeight="1" x14ac:dyDescent="0.2">
      <c r="A149" s="63" t="s">
        <v>482</v>
      </c>
      <c r="K149" s="411"/>
      <c r="L149" s="411"/>
      <c r="M149" s="417"/>
      <c r="N149" s="106"/>
    </row>
    <row r="150" spans="1:14" ht="15" customHeight="1" x14ac:dyDescent="0.2">
      <c r="A150" s="63" t="s">
        <v>30</v>
      </c>
      <c r="K150" s="411"/>
      <c r="L150" s="411"/>
      <c r="M150" s="417"/>
      <c r="N150" s="106"/>
    </row>
    <row r="151" spans="1:14" x14ac:dyDescent="0.2">
      <c r="A151" s="64" t="s">
        <v>215</v>
      </c>
      <c r="B151" s="64"/>
      <c r="D151" s="295"/>
      <c r="E151" s="295"/>
      <c r="F151" s="295"/>
      <c r="K151" s="411"/>
      <c r="L151" s="411"/>
      <c r="M151" s="417"/>
      <c r="N151" s="106"/>
    </row>
    <row r="152" spans="1:14" x14ac:dyDescent="0.2">
      <c r="A152" s="44" t="s">
        <v>514</v>
      </c>
      <c r="B152" s="44"/>
      <c r="C152" s="299"/>
      <c r="D152" s="295"/>
      <c r="E152" s="295"/>
      <c r="F152" s="295"/>
      <c r="K152" s="411"/>
      <c r="L152" s="411"/>
      <c r="M152" s="417"/>
      <c r="N152" s="106"/>
    </row>
    <row r="153" spans="1:14" ht="12.75" customHeight="1" x14ac:dyDescent="0.2">
      <c r="A153" s="419" t="s">
        <v>24</v>
      </c>
      <c r="B153" s="419"/>
      <c r="C153" s="419"/>
      <c r="D153" s="419"/>
      <c r="E153" s="419"/>
      <c r="F153" s="419"/>
      <c r="K153" s="411"/>
      <c r="L153" s="411"/>
      <c r="M153" s="417"/>
      <c r="N153" s="106"/>
    </row>
    <row r="154" spans="1:14" x14ac:dyDescent="0.2">
      <c r="A154" s="63" t="s">
        <v>26</v>
      </c>
      <c r="K154" s="411"/>
      <c r="L154" s="411"/>
      <c r="M154" s="417"/>
      <c r="N154" s="106"/>
    </row>
    <row r="155" spans="1:14" x14ac:dyDescent="0.2">
      <c r="A155" s="63" t="s">
        <v>31</v>
      </c>
      <c r="K155" s="411"/>
      <c r="L155" s="411"/>
      <c r="M155" s="417"/>
      <c r="N155" s="106"/>
    </row>
    <row r="156" spans="1:14" x14ac:dyDescent="0.2">
      <c r="A156" s="63" t="s">
        <v>1070</v>
      </c>
      <c r="K156" s="411"/>
      <c r="L156" s="411"/>
      <c r="M156" s="417"/>
      <c r="N156" s="106"/>
    </row>
    <row r="157" spans="1:14" x14ac:dyDescent="0.2">
      <c r="A157" s="63" t="s">
        <v>513</v>
      </c>
      <c r="K157" s="411"/>
      <c r="L157" s="411"/>
      <c r="M157" s="417"/>
      <c r="N157" s="106"/>
    </row>
    <row r="158" spans="1:14" x14ac:dyDescent="0.2">
      <c r="A158" s="66" t="s">
        <v>199</v>
      </c>
      <c r="B158" s="66"/>
      <c r="K158" s="411"/>
      <c r="L158" s="411"/>
      <c r="M158" s="417"/>
      <c r="N158" s="106"/>
    </row>
    <row r="159" spans="1:14" x14ac:dyDescent="0.2">
      <c r="A159" s="63" t="s">
        <v>27</v>
      </c>
      <c r="K159" s="411"/>
      <c r="L159" s="411"/>
      <c r="M159" s="417"/>
      <c r="N159" s="106"/>
    </row>
    <row r="160" spans="1:14" x14ac:dyDescent="0.2">
      <c r="A160" s="63" t="s">
        <v>1084</v>
      </c>
      <c r="K160" s="411"/>
      <c r="L160" s="411"/>
      <c r="M160" s="417"/>
      <c r="N160" s="106"/>
    </row>
    <row r="161" spans="1:14" x14ac:dyDescent="0.2">
      <c r="A161" s="63" t="s">
        <v>195</v>
      </c>
      <c r="K161" s="411"/>
      <c r="L161" s="411"/>
      <c r="M161" s="417"/>
      <c r="N161" s="106"/>
    </row>
    <row r="162" spans="1:14" x14ac:dyDescent="0.2">
      <c r="A162" s="64" t="s">
        <v>200</v>
      </c>
      <c r="B162" s="64"/>
      <c r="K162" s="411"/>
      <c r="L162" s="411"/>
      <c r="M162" s="417"/>
      <c r="N162" s="106"/>
    </row>
    <row r="163" spans="1:14" x14ac:dyDescent="0.2">
      <c r="A163" s="64" t="s">
        <v>908</v>
      </c>
      <c r="B163" s="64"/>
      <c r="K163" s="411"/>
      <c r="L163" s="411"/>
      <c r="M163" s="417"/>
      <c r="N163" s="106"/>
    </row>
    <row r="164" spans="1:14" x14ac:dyDescent="0.2">
      <c r="A164" s="63" t="s">
        <v>512</v>
      </c>
      <c r="K164" s="411"/>
      <c r="L164" s="411"/>
      <c r="M164" s="417"/>
      <c r="N164" s="106"/>
    </row>
    <row r="165" spans="1:14" x14ac:dyDescent="0.2">
      <c r="A165" s="63" t="s">
        <v>29</v>
      </c>
      <c r="K165" s="411"/>
      <c r="L165" s="411"/>
      <c r="M165" s="417"/>
      <c r="N165" s="106"/>
    </row>
    <row r="166" spans="1:14" x14ac:dyDescent="0.2">
      <c r="A166" s="63" t="s">
        <v>1081</v>
      </c>
      <c r="K166" s="411"/>
      <c r="L166" s="411"/>
      <c r="M166" s="417"/>
      <c r="N166" s="106"/>
    </row>
    <row r="167" spans="1:14" x14ac:dyDescent="0.2">
      <c r="A167" s="64" t="s">
        <v>483</v>
      </c>
      <c r="B167" s="64"/>
      <c r="K167" s="411"/>
      <c r="L167" s="411"/>
      <c r="M167" s="417"/>
      <c r="N167" s="106"/>
    </row>
    <row r="168" spans="1:14" x14ac:dyDescent="0.2">
      <c r="K168" s="411"/>
      <c r="L168" s="411"/>
      <c r="M168" s="417"/>
      <c r="N168" s="106"/>
    </row>
  </sheetData>
  <autoFilter ref="A4:U136"/>
  <mergeCells count="8">
    <mergeCell ref="A143:C143"/>
    <mergeCell ref="A153:F153"/>
    <mergeCell ref="A1:U1"/>
    <mergeCell ref="A3:J3"/>
    <mergeCell ref="K3:P3"/>
    <mergeCell ref="Q3:U3"/>
    <mergeCell ref="S4:T4"/>
    <mergeCell ref="A142:W142"/>
  </mergeCells>
  <pageMargins left="0.7" right="0.7" top="0.75" bottom="0.75" header="0.3" footer="0.3"/>
  <pageSetup paperSize="9" scale="53" fitToHeight="0" orientation="landscape" r:id="rId1"/>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apas9">
    <pageSetUpPr fitToPage="1"/>
  </sheetPr>
  <dimension ref="A1:V135"/>
  <sheetViews>
    <sheetView showZeros="0" workbookViewId="0">
      <selection sqref="A1:XFD1048576"/>
    </sheetView>
  </sheetViews>
  <sheetFormatPr defaultRowHeight="12.75" x14ac:dyDescent="0.2"/>
  <cols>
    <col min="1" max="1" width="8.42578125" style="63" customWidth="1"/>
    <col min="2" max="2" width="17.85546875" style="63" customWidth="1"/>
    <col min="3" max="3" width="47.5703125" style="64" customWidth="1"/>
    <col min="4" max="4" width="7" style="64" customWidth="1"/>
    <col min="5" max="5" width="6.42578125" style="64" customWidth="1"/>
    <col min="6" max="6" width="8.7109375" style="64" customWidth="1"/>
    <col min="7" max="7" width="6.5703125" style="64" customWidth="1"/>
    <col min="8" max="8" width="3.7109375" style="64" customWidth="1"/>
    <col min="9" max="9" width="4.85546875" style="64" customWidth="1"/>
    <col min="10" max="10" width="4.140625" style="64" customWidth="1"/>
    <col min="11" max="11" width="9.140625" style="64"/>
    <col min="12" max="12" width="27.7109375" style="86" customWidth="1"/>
    <col min="13" max="13" width="9.140625" style="64"/>
    <col min="14" max="14" width="10.42578125" style="64" customWidth="1"/>
    <col min="15" max="15" width="27.140625" style="64" customWidth="1"/>
    <col min="16" max="16384" width="9.140625" style="64"/>
  </cols>
  <sheetData>
    <row r="1" spans="1:22" ht="18.75" x14ac:dyDescent="0.2">
      <c r="A1" s="164" t="s">
        <v>1033</v>
      </c>
      <c r="B1" s="164"/>
    </row>
    <row r="2" spans="1:22" ht="13.5" thickBot="1" x14ac:dyDescent="0.25"/>
    <row r="3" spans="1:22" ht="42" customHeight="1" x14ac:dyDescent="0.2">
      <c r="A3" s="452" t="s">
        <v>1</v>
      </c>
      <c r="B3" s="453"/>
      <c r="C3" s="453"/>
      <c r="D3" s="453"/>
      <c r="E3" s="453"/>
      <c r="F3" s="453"/>
      <c r="G3" s="453"/>
      <c r="H3" s="453"/>
      <c r="I3" s="453"/>
      <c r="J3" s="454"/>
      <c r="K3" s="451" t="s">
        <v>55</v>
      </c>
      <c r="L3" s="451"/>
      <c r="M3" s="451"/>
      <c r="N3" s="451"/>
      <c r="O3" s="451"/>
      <c r="P3" s="451"/>
      <c r="Q3" s="451"/>
      <c r="R3" s="451"/>
      <c r="S3" s="451"/>
      <c r="T3" s="451"/>
      <c r="U3" s="451"/>
      <c r="V3" s="451"/>
    </row>
    <row r="4" spans="1:22" ht="123.75" customHeight="1" x14ac:dyDescent="0.2">
      <c r="A4" s="361" t="s">
        <v>3</v>
      </c>
      <c r="B4" s="297" t="s">
        <v>957</v>
      </c>
      <c r="C4" s="297" t="s">
        <v>4</v>
      </c>
      <c r="D4" s="362" t="s">
        <v>5</v>
      </c>
      <c r="E4" s="362" t="s">
        <v>6</v>
      </c>
      <c r="F4" s="362" t="s">
        <v>7</v>
      </c>
      <c r="G4" s="362" t="s">
        <v>8</v>
      </c>
      <c r="H4" s="362" t="s">
        <v>9</v>
      </c>
      <c r="I4" s="362" t="s">
        <v>10</v>
      </c>
      <c r="J4" s="362" t="s">
        <v>11</v>
      </c>
      <c r="K4" s="363" t="s">
        <v>185</v>
      </c>
      <c r="L4" s="363" t="s">
        <v>45</v>
      </c>
      <c r="M4" s="363" t="s">
        <v>46</v>
      </c>
      <c r="N4" s="363" t="s">
        <v>39</v>
      </c>
      <c r="O4" s="362" t="s">
        <v>52</v>
      </c>
      <c r="P4" s="363" t="s">
        <v>47</v>
      </c>
      <c r="Q4" s="363" t="s">
        <v>41</v>
      </c>
      <c r="R4" s="362" t="s">
        <v>53</v>
      </c>
      <c r="S4" s="363" t="s">
        <v>48</v>
      </c>
      <c r="T4" s="363" t="s">
        <v>43</v>
      </c>
      <c r="U4" s="362" t="s">
        <v>54</v>
      </c>
      <c r="V4" s="363" t="s">
        <v>49</v>
      </c>
    </row>
    <row r="5" spans="1:22" ht="24.75" customHeight="1" x14ac:dyDescent="0.2">
      <c r="A5" s="364" t="str">
        <f>'Visi duomenys'!A5</f>
        <v>1.1</v>
      </c>
      <c r="B5" s="364" t="str">
        <f>'Visi duomenys'!B5</f>
        <v/>
      </c>
      <c r="C5" s="364" t="str">
        <f>'Visi duomenys'!C5</f>
        <v>Tikslas. Mažinti išsivystymo skirtumus regiono viduje, skatinti ūkinės veiklos įvairovę mieste ir kaime, didinti ekonomikos augimą.</v>
      </c>
      <c r="D5" s="364">
        <f>'Visi duomenys'!D5</f>
        <v>0</v>
      </c>
      <c r="E5" s="364">
        <f>'Visi duomenys'!E5</f>
        <v>0</v>
      </c>
      <c r="F5" s="364">
        <f>'Visi duomenys'!F5</f>
        <v>0</v>
      </c>
      <c r="G5" s="364">
        <f>'Visi duomenys'!G5</f>
        <v>0</v>
      </c>
      <c r="H5" s="364">
        <f>'Visi duomenys'!H5</f>
        <v>0</v>
      </c>
      <c r="I5" s="364">
        <f>'Visi duomenys'!I5</f>
        <v>0</v>
      </c>
      <c r="J5" s="364">
        <f>'Visi duomenys'!J5</f>
        <v>0</v>
      </c>
      <c r="K5" s="364">
        <f>'Visi duomenys'!AN5</f>
        <v>0</v>
      </c>
      <c r="L5" s="364">
        <f>'Visi duomenys'!AO5</f>
        <v>0</v>
      </c>
      <c r="M5" s="364">
        <f>'Visi duomenys'!AP5</f>
        <v>0</v>
      </c>
      <c r="N5" s="364">
        <f>'Visi duomenys'!AQ5</f>
        <v>0</v>
      </c>
      <c r="O5" s="364">
        <f>'Visi duomenys'!AR5</f>
        <v>0</v>
      </c>
      <c r="P5" s="364">
        <f>'Visi duomenys'!AS5</f>
        <v>0</v>
      </c>
      <c r="Q5" s="364">
        <f>'Visi duomenys'!AT5</f>
        <v>0</v>
      </c>
      <c r="R5" s="364">
        <f>'Visi duomenys'!AU5</f>
        <v>0</v>
      </c>
      <c r="S5" s="364">
        <f>'Visi duomenys'!AV5</f>
        <v>0</v>
      </c>
      <c r="T5" s="364">
        <f>'Visi duomenys'!AW5</f>
        <v>0</v>
      </c>
      <c r="U5" s="364">
        <f>'Visi duomenys'!AX5</f>
        <v>0</v>
      </c>
      <c r="V5" s="364">
        <f>'Visi duomenys'!AY5</f>
        <v>0</v>
      </c>
    </row>
    <row r="6" spans="1:22" ht="24.75" customHeight="1" x14ac:dyDescent="0.2">
      <c r="A6" s="364" t="str">
        <f>'Visi duomenys'!A6</f>
        <v>1.1.1</v>
      </c>
      <c r="B6" s="364" t="str">
        <f>'Visi duomenys'!B6</f>
        <v/>
      </c>
      <c r="C6" s="364" t="str">
        <f>'Visi duomenys'!C6</f>
        <v>Uždavinys. Vystyti tikslines teritorijas, padidinti ūkinės veiklos įvairovę, pagerinti sukurtų darbo vietų pasiekiamumą.</v>
      </c>
      <c r="D6" s="364">
        <f>'Visi duomenys'!D6</f>
        <v>0</v>
      </c>
      <c r="E6" s="364">
        <f>'Visi duomenys'!E6</f>
        <v>0</v>
      </c>
      <c r="F6" s="364">
        <f>'Visi duomenys'!F6</f>
        <v>0</v>
      </c>
      <c r="G6" s="364">
        <f>'Visi duomenys'!G6</f>
        <v>0</v>
      </c>
      <c r="H6" s="364">
        <f>'Visi duomenys'!H6</f>
        <v>0</v>
      </c>
      <c r="I6" s="364">
        <f>'Visi duomenys'!I6</f>
        <v>0</v>
      </c>
      <c r="J6" s="364">
        <f>'Visi duomenys'!J6</f>
        <v>0</v>
      </c>
      <c r="K6" s="364">
        <f>'Visi duomenys'!AN6</f>
        <v>0</v>
      </c>
      <c r="L6" s="364">
        <f>'Visi duomenys'!AO6</f>
        <v>0</v>
      </c>
      <c r="M6" s="364">
        <f>'Visi duomenys'!AP6</f>
        <v>0</v>
      </c>
      <c r="N6" s="364">
        <f>'Visi duomenys'!AQ6</f>
        <v>0</v>
      </c>
      <c r="O6" s="364">
        <f>'Visi duomenys'!AR6</f>
        <v>0</v>
      </c>
      <c r="P6" s="364">
        <f>'Visi duomenys'!AS6</f>
        <v>0</v>
      </c>
      <c r="Q6" s="364">
        <f>'Visi duomenys'!AT6</f>
        <v>0</v>
      </c>
      <c r="R6" s="364">
        <f>'Visi duomenys'!AU6</f>
        <v>0</v>
      </c>
      <c r="S6" s="364">
        <f>'Visi duomenys'!AV6</f>
        <v>0</v>
      </c>
      <c r="T6" s="364">
        <f>'Visi duomenys'!AW6</f>
        <v>0</v>
      </c>
      <c r="U6" s="364">
        <f>'Visi duomenys'!AX6</f>
        <v>0</v>
      </c>
      <c r="V6" s="364">
        <f>'Visi duomenys'!AY6</f>
        <v>0</v>
      </c>
    </row>
    <row r="7" spans="1:22" ht="25.5" customHeight="1" x14ac:dyDescent="0.2">
      <c r="A7" s="365" t="str">
        <f>'Visi duomenys'!A7</f>
        <v>1.1.1.1</v>
      </c>
      <c r="B7" s="365" t="str">
        <f>'Visi duomenys'!B7</f>
        <v/>
      </c>
      <c r="C7" s="365" t="str">
        <f>'Visi duomenys'!C7</f>
        <v>Priemonė: Kaimo (1-6 tūkst. Gyventojų) gyvenamųjų vietovių atnaujinimas</v>
      </c>
      <c r="D7" s="366">
        <f>'Visi duomenys'!D7</f>
        <v>0</v>
      </c>
      <c r="E7" s="366">
        <f>'Visi duomenys'!E7</f>
        <v>0</v>
      </c>
      <c r="F7" s="366">
        <f>'Visi duomenys'!F7</f>
        <v>0</v>
      </c>
      <c r="G7" s="366">
        <f>'Visi duomenys'!G7</f>
        <v>0</v>
      </c>
      <c r="H7" s="366">
        <f>'Visi duomenys'!H7</f>
        <v>0</v>
      </c>
      <c r="I7" s="366">
        <f>'Visi duomenys'!I7</f>
        <v>0</v>
      </c>
      <c r="J7" s="366">
        <f>'Visi duomenys'!J7</f>
        <v>0</v>
      </c>
      <c r="K7" s="366">
        <f>'Visi duomenys'!AN7</f>
        <v>0</v>
      </c>
      <c r="L7" s="366">
        <f>'Visi duomenys'!AO7</f>
        <v>0</v>
      </c>
      <c r="M7" s="366">
        <f>'Visi duomenys'!AP7</f>
        <v>0</v>
      </c>
      <c r="N7" s="366">
        <f>'Visi duomenys'!AQ7</f>
        <v>0</v>
      </c>
      <c r="O7" s="366">
        <f>'Visi duomenys'!AR7</f>
        <v>0</v>
      </c>
      <c r="P7" s="366">
        <f>'Visi duomenys'!AS7</f>
        <v>0</v>
      </c>
      <c r="Q7" s="366">
        <f>'Visi duomenys'!AT7</f>
        <v>0</v>
      </c>
      <c r="R7" s="366">
        <f>'Visi duomenys'!AU7</f>
        <v>0</v>
      </c>
      <c r="S7" s="366">
        <f>'Visi duomenys'!AV7</f>
        <v>0</v>
      </c>
      <c r="T7" s="366">
        <f>'Visi duomenys'!AW7</f>
        <v>0</v>
      </c>
      <c r="U7" s="366">
        <f>'Visi duomenys'!AX7</f>
        <v>0</v>
      </c>
      <c r="V7" s="366">
        <f>'Visi duomenys'!AY7</f>
        <v>0</v>
      </c>
    </row>
    <row r="8" spans="1:22" ht="25.5" customHeight="1" x14ac:dyDescent="0.2">
      <c r="A8" s="367" t="str">
        <f>'Visi duomenys'!A8</f>
        <v>1.1.1.1.1</v>
      </c>
      <c r="B8" s="367" t="str">
        <f>'Visi duomenys'!B8</f>
        <v>R089908-293034-1125</v>
      </c>
      <c r="C8" s="367" t="str">
        <f>'Visi duomenys'!C8</f>
        <v>Šilalės rajono Kvėdarnos gyvenamosios vietovės atnaujinimas</v>
      </c>
      <c r="D8" s="367" t="str">
        <f>'Visi duomenys'!D8</f>
        <v>ŠRSA</v>
      </c>
      <c r="E8" s="367" t="str">
        <f>'Visi duomenys'!E8</f>
        <v>VRM</v>
      </c>
      <c r="F8" s="367" t="str">
        <f>'Visi duomenys'!F8</f>
        <v>Kvėdarna</v>
      </c>
      <c r="G8" s="367" t="str">
        <f>'Visi duomenys'!G8</f>
        <v>08.2.1-CPVA-R-908</v>
      </c>
      <c r="H8" s="367" t="str">
        <f>'Visi duomenys'!H8</f>
        <v>R</v>
      </c>
      <c r="I8" s="367">
        <f>'Visi duomenys'!I8</f>
        <v>0</v>
      </c>
      <c r="J8" s="367">
        <f>'Visi duomenys'!J8</f>
        <v>0</v>
      </c>
      <c r="K8" s="367" t="str">
        <f>'Visi duomenys'!AN8</f>
        <v>P.S.364</v>
      </c>
      <c r="L8" s="367" t="str">
        <f>'Visi duomenys'!AO8</f>
        <v>Naujos atviros erdvės vietovėse nuo 1 iki 6 tūkst. gyv. (išskyrus savivaldybių centrus) (m2)</v>
      </c>
      <c r="M8" s="367">
        <f>'Visi duomenys'!AP8</f>
        <v>36000</v>
      </c>
      <c r="N8" s="367" t="str">
        <f>'Visi duomenys'!AQ8</f>
        <v>P.S.365</v>
      </c>
      <c r="O8" s="367" t="str">
        <f>'Visi duomenys'!AR8</f>
        <v>Atnaujinti ir pritaikyti naujai paskirčiai pastatai ir statiniai kaimo vietovėse (m2)</v>
      </c>
      <c r="P8" s="367">
        <f>'Visi duomenys'!AS8</f>
        <v>700</v>
      </c>
      <c r="Q8" s="367">
        <f>'Visi duomenys'!AT8</f>
        <v>0</v>
      </c>
      <c r="R8" s="367">
        <f>'Visi duomenys'!AU8</f>
        <v>0</v>
      </c>
      <c r="S8" s="367">
        <f>'Visi duomenys'!AV8</f>
        <v>0</v>
      </c>
      <c r="T8" s="367">
        <f>'Visi duomenys'!AW8</f>
        <v>0</v>
      </c>
      <c r="U8" s="367">
        <f>'Visi duomenys'!AX8</f>
        <v>0</v>
      </c>
      <c r="V8" s="367">
        <f>'Visi duomenys'!AY8</f>
        <v>0</v>
      </c>
    </row>
    <row r="9" spans="1:22" ht="25.5" customHeight="1" x14ac:dyDescent="0.2">
      <c r="A9" s="367" t="str">
        <f>'Visi duomenys'!A9</f>
        <v>1.1.1.1.2</v>
      </c>
      <c r="B9" s="367" t="str">
        <f>'Visi duomenys'!B9</f>
        <v>R089908-293000-1126</v>
      </c>
      <c r="C9" s="367" t="str">
        <f>'Visi duomenys'!C9</f>
        <v>Skaudvilės miesto infrastruktūros sutvarkymas</v>
      </c>
      <c r="D9" s="367" t="str">
        <f>'Visi duomenys'!D9</f>
        <v>TRSA</v>
      </c>
      <c r="E9" s="367" t="str">
        <f>'Visi duomenys'!E9</f>
        <v>VRM</v>
      </c>
      <c r="F9" s="367" t="str">
        <f>'Visi duomenys'!F9</f>
        <v>Skaudvilė</v>
      </c>
      <c r="G9" s="367" t="str">
        <f>'Visi duomenys'!G9</f>
        <v>08.2.1-CPVA-R-908</v>
      </c>
      <c r="H9" s="367" t="str">
        <f>'Visi duomenys'!H9</f>
        <v>R</v>
      </c>
      <c r="I9" s="367">
        <f>'Visi duomenys'!I9</f>
        <v>0</v>
      </c>
      <c r="J9" s="367">
        <f>'Visi duomenys'!J9</f>
        <v>0</v>
      </c>
      <c r="K9" s="367" t="str">
        <f>'Visi duomenys'!AN9</f>
        <v>P.S.364</v>
      </c>
      <c r="L9" s="367" t="str">
        <f>'Visi duomenys'!AO9</f>
        <v>Naujos atviros erdvės vietovėse nuo 1 iki 6 tūkst. gyv. (išskyrus savivaldybių centrus) (m2)</v>
      </c>
      <c r="M9" s="367">
        <f>'Visi duomenys'!AP9</f>
        <v>34600</v>
      </c>
      <c r="N9" s="367">
        <f>'Visi duomenys'!AQ9</f>
        <v>0</v>
      </c>
      <c r="O9" s="367">
        <f>'Visi duomenys'!AR9</f>
        <v>0</v>
      </c>
      <c r="P9" s="367">
        <f>'Visi duomenys'!AS9</f>
        <v>0</v>
      </c>
      <c r="Q9" s="367">
        <f>'Visi duomenys'!AT9</f>
        <v>0</v>
      </c>
      <c r="R9" s="367">
        <f>'Visi duomenys'!AU9</f>
        <v>0</v>
      </c>
      <c r="S9" s="367">
        <f>'Visi duomenys'!AV9</f>
        <v>0</v>
      </c>
      <c r="T9" s="367">
        <f>'Visi duomenys'!AW9</f>
        <v>0</v>
      </c>
      <c r="U9" s="367">
        <f>'Visi duomenys'!AX9</f>
        <v>0</v>
      </c>
      <c r="V9" s="367">
        <f>'Visi duomenys'!AY9</f>
        <v>0</v>
      </c>
    </row>
    <row r="10" spans="1:22" ht="25.5" customHeight="1" x14ac:dyDescent="0.2">
      <c r="A10" s="365" t="str">
        <f>'Visi duomenys'!A10</f>
        <v>1.1.1.2</v>
      </c>
      <c r="B10" s="365" t="str">
        <f>'Visi duomenys'!B10</f>
        <v/>
      </c>
      <c r="C10" s="365" t="str">
        <f>'Visi duomenys'!C10</f>
        <v>Priemonė: Miestų kompleksinė plėtra</v>
      </c>
      <c r="D10" s="366">
        <f>'Visi duomenys'!D10</f>
        <v>0</v>
      </c>
      <c r="E10" s="366">
        <f>'Visi duomenys'!E10</f>
        <v>0</v>
      </c>
      <c r="F10" s="366">
        <f>'Visi duomenys'!F10</f>
        <v>0</v>
      </c>
      <c r="G10" s="366">
        <f>'Visi duomenys'!G10</f>
        <v>0</v>
      </c>
      <c r="H10" s="366">
        <f>'Visi duomenys'!H10</f>
        <v>0</v>
      </c>
      <c r="I10" s="366">
        <f>'Visi duomenys'!I10</f>
        <v>0</v>
      </c>
      <c r="J10" s="366">
        <f>'Visi duomenys'!J10</f>
        <v>0</v>
      </c>
      <c r="K10" s="366">
        <f>'Visi duomenys'!AN10</f>
        <v>0</v>
      </c>
      <c r="L10" s="366">
        <f>'Visi duomenys'!AO10</f>
        <v>0</v>
      </c>
      <c r="M10" s="366">
        <f>'Visi duomenys'!AP10</f>
        <v>0</v>
      </c>
      <c r="N10" s="366">
        <f>'Visi duomenys'!AQ10</f>
        <v>0</v>
      </c>
      <c r="O10" s="366">
        <f>'Visi duomenys'!AR10</f>
        <v>0</v>
      </c>
      <c r="P10" s="366">
        <f>'Visi duomenys'!AS10</f>
        <v>0</v>
      </c>
      <c r="Q10" s="366">
        <f>'Visi duomenys'!AT10</f>
        <v>0</v>
      </c>
      <c r="R10" s="366">
        <f>'Visi duomenys'!AU10</f>
        <v>0</v>
      </c>
      <c r="S10" s="366">
        <f>'Visi duomenys'!AV10</f>
        <v>0</v>
      </c>
      <c r="T10" s="366">
        <f>'Visi duomenys'!AW10</f>
        <v>0</v>
      </c>
      <c r="U10" s="366">
        <f>'Visi duomenys'!AX10</f>
        <v>0</v>
      </c>
      <c r="V10" s="366">
        <f>'Visi duomenys'!AY10</f>
        <v>0</v>
      </c>
    </row>
    <row r="11" spans="1:22" ht="25.5" customHeight="1" x14ac:dyDescent="0.2">
      <c r="A11" s="367" t="str">
        <f>'Visi duomenys'!A11</f>
        <v>1.1.1.2.1</v>
      </c>
      <c r="B11" s="367" t="str">
        <f>'Visi duomenys'!B11</f>
        <v>R089905-290000-1128</v>
      </c>
      <c r="C11" s="367" t="str">
        <f>'Visi duomenys'!C11</f>
        <v>Pagėgių miesto Turgaus aikštės įrengimas ir jos prieigų sutvarkymas</v>
      </c>
      <c r="D11" s="367" t="str">
        <f>'Visi duomenys'!D11</f>
        <v>PSA</v>
      </c>
      <c r="E11" s="367" t="str">
        <f>'Visi duomenys'!E11</f>
        <v>VRM</v>
      </c>
      <c r="F11" s="367" t="str">
        <f>'Visi duomenys'!F11</f>
        <v>Pagėgiai</v>
      </c>
      <c r="G11" s="367" t="str">
        <f>'Visi duomenys'!G11</f>
        <v xml:space="preserve">07.1.1-CPVA-R-905 </v>
      </c>
      <c r="H11" s="367" t="str">
        <f>'Visi duomenys'!H11</f>
        <v>R</v>
      </c>
      <c r="I11" s="367" t="str">
        <f>'Visi duomenys'!I11</f>
        <v>ITI</v>
      </c>
      <c r="J11" s="367">
        <f>'Visi duomenys'!J11</f>
        <v>0</v>
      </c>
      <c r="K11" s="367" t="str">
        <f>'Visi duomenys'!AN11</f>
        <v>P.B.238</v>
      </c>
      <c r="L11" s="367" t="str">
        <f>'Visi duomenys'!AO11</f>
        <v>Sukurtos arba atnaujintos atviros erdvės miestų vietovėse (m2)</v>
      </c>
      <c r="M11" s="367">
        <f>'Visi duomenys'!AP11</f>
        <v>9007</v>
      </c>
      <c r="N11" s="367" t="str">
        <f>'Visi duomenys'!AQ11</f>
        <v>P.B.239</v>
      </c>
      <c r="O11" s="367" t="str">
        <f>'Visi duomenys'!AR11</f>
        <v>Pastatyti arba atnaujinti viešieji arba komerciniai pastatai miestų vietovėse (m2)</v>
      </c>
      <c r="P11" s="367">
        <f>'Visi duomenys'!AS11</f>
        <v>53.56</v>
      </c>
      <c r="Q11" s="367">
        <f>'Visi duomenys'!AT11</f>
        <v>0</v>
      </c>
      <c r="R11" s="367">
        <f>'Visi duomenys'!AU11</f>
        <v>0</v>
      </c>
      <c r="S11" s="367">
        <f>'Visi duomenys'!AV11</f>
        <v>0</v>
      </c>
      <c r="T11" s="367">
        <f>'Visi duomenys'!AW11</f>
        <v>0</v>
      </c>
      <c r="U11" s="367">
        <f>'Visi duomenys'!AX11</f>
        <v>0</v>
      </c>
      <c r="V11" s="367">
        <f>'Visi duomenys'!AY11</f>
        <v>0</v>
      </c>
    </row>
    <row r="12" spans="1:22" ht="25.5" customHeight="1" x14ac:dyDescent="0.2">
      <c r="A12" s="367" t="str">
        <f>'Visi duomenys'!A12</f>
        <v>1.1.1.2.2</v>
      </c>
      <c r="B12" s="367" t="str">
        <f>'Visi duomenys'!B12</f>
        <v>R089905-280000-1129</v>
      </c>
      <c r="C12" s="367" t="str">
        <f>'Visi duomenys'!C12</f>
        <v>Apleistos teritorijos už Kultūros centro Pagėgių mieste konversija ir pritaikymas rekreaciniams, poilsio ir sveikatinimo poreikiams</v>
      </c>
      <c r="D12" s="367" t="str">
        <f>'Visi duomenys'!D12</f>
        <v>PSA</v>
      </c>
      <c r="E12" s="367" t="str">
        <f>'Visi duomenys'!E12</f>
        <v>VRM</v>
      </c>
      <c r="F12" s="367" t="str">
        <f>'Visi duomenys'!F12</f>
        <v>Pagėgiai</v>
      </c>
      <c r="G12" s="367" t="str">
        <f>'Visi duomenys'!G12</f>
        <v xml:space="preserve">07.1.1-CPVA-R-905 </v>
      </c>
      <c r="H12" s="367" t="str">
        <f>'Visi duomenys'!H12</f>
        <v>R</v>
      </c>
      <c r="I12" s="367" t="str">
        <f>'Visi duomenys'!I12</f>
        <v>ITI</v>
      </c>
      <c r="J12" s="367">
        <f>'Visi duomenys'!J12</f>
        <v>0</v>
      </c>
      <c r="K12" s="367" t="str">
        <f>'Visi duomenys'!AN12</f>
        <v>P.B.238</v>
      </c>
      <c r="L12" s="367" t="str">
        <f>'Visi duomenys'!AO12</f>
        <v>Sukurtos arba atnaujintos atviros erdvės miestų vietovėse (m2)</v>
      </c>
      <c r="M12" s="367">
        <f>'Visi duomenys'!AP12</f>
        <v>33500</v>
      </c>
      <c r="N12" s="367">
        <f>'Visi duomenys'!AQ12</f>
        <v>0</v>
      </c>
      <c r="O12" s="367">
        <f>'Visi duomenys'!AR12</f>
        <v>0</v>
      </c>
      <c r="P12" s="367">
        <f>'Visi duomenys'!AS12</f>
        <v>0</v>
      </c>
      <c r="Q12" s="367">
        <f>'Visi duomenys'!AT12</f>
        <v>0</v>
      </c>
      <c r="R12" s="367">
        <f>'Visi duomenys'!AU12</f>
        <v>0</v>
      </c>
      <c r="S12" s="367">
        <f>'Visi duomenys'!AV12</f>
        <v>0</v>
      </c>
      <c r="T12" s="367">
        <f>'Visi duomenys'!AW12</f>
        <v>0</v>
      </c>
      <c r="U12" s="367">
        <f>'Visi duomenys'!AX12</f>
        <v>0</v>
      </c>
      <c r="V12" s="367">
        <f>'Visi duomenys'!AY12</f>
        <v>0</v>
      </c>
    </row>
    <row r="13" spans="1:22" ht="25.5" customHeight="1" x14ac:dyDescent="0.2">
      <c r="A13" s="365" t="str">
        <f>'Visi duomenys'!A13</f>
        <v>1.1.1.3</v>
      </c>
      <c r="B13" s="365" t="str">
        <f>'Visi duomenys'!B13</f>
        <v/>
      </c>
      <c r="C13" s="365" t="str">
        <f>'Visi duomenys'!C13</f>
        <v>Priemonė: Pereinamojo laikotarpio tikslinių teritorijų vystymas. I</v>
      </c>
      <c r="D13" s="366">
        <f>'Visi duomenys'!D13</f>
        <v>0</v>
      </c>
      <c r="E13" s="366">
        <f>'Visi duomenys'!E13</f>
        <v>0</v>
      </c>
      <c r="F13" s="366">
        <f>'Visi duomenys'!F13</f>
        <v>0</v>
      </c>
      <c r="G13" s="366">
        <f>'Visi duomenys'!G13</f>
        <v>0</v>
      </c>
      <c r="H13" s="366">
        <f>'Visi duomenys'!H13</f>
        <v>0</v>
      </c>
      <c r="I13" s="366">
        <f>'Visi duomenys'!I13</f>
        <v>0</v>
      </c>
      <c r="J13" s="366">
        <f>'Visi duomenys'!J13</f>
        <v>0</v>
      </c>
      <c r="K13" s="366">
        <f>'Visi duomenys'!AN13</f>
        <v>0</v>
      </c>
      <c r="L13" s="366">
        <f>'Visi duomenys'!AO13</f>
        <v>0</v>
      </c>
      <c r="M13" s="366">
        <f>'Visi duomenys'!AP13</f>
        <v>0</v>
      </c>
      <c r="N13" s="366">
        <f>'Visi duomenys'!AQ13</f>
        <v>0</v>
      </c>
      <c r="O13" s="366">
        <f>'Visi duomenys'!AR13</f>
        <v>0</v>
      </c>
      <c r="P13" s="366">
        <f>'Visi duomenys'!AS13</f>
        <v>0</v>
      </c>
      <c r="Q13" s="366">
        <f>'Visi duomenys'!AT13</f>
        <v>0</v>
      </c>
      <c r="R13" s="366">
        <f>'Visi duomenys'!AU13</f>
        <v>0</v>
      </c>
      <c r="S13" s="366">
        <f>'Visi duomenys'!AV13</f>
        <v>0</v>
      </c>
      <c r="T13" s="366">
        <f>'Visi duomenys'!AW13</f>
        <v>0</v>
      </c>
      <c r="U13" s="366">
        <f>'Visi duomenys'!AX13</f>
        <v>0</v>
      </c>
      <c r="V13" s="366">
        <f>'Visi duomenys'!AY13</f>
        <v>0</v>
      </c>
    </row>
    <row r="14" spans="1:22" ht="25.5" customHeight="1" x14ac:dyDescent="0.2">
      <c r="A14" s="367" t="str">
        <f>'Visi duomenys'!A14</f>
        <v>1.1.1.3.1</v>
      </c>
      <c r="B14" s="367" t="str">
        <f>'Visi duomenys'!B14</f>
        <v>R089902-340000-1131</v>
      </c>
      <c r="C14" s="367" t="str">
        <f>'Visi duomenys'!C14</f>
        <v>Apleistos teritorijos Tauragės miesto buvusiame kariniame  miestelyje viešųjų pastatų sutvarkymas ir pritaikymas  bendruomenės poreikiams</v>
      </c>
      <c r="D14" s="367" t="str">
        <f>'Visi duomenys'!D14</f>
        <v>TRSA</v>
      </c>
      <c r="E14" s="367" t="str">
        <f>'Visi duomenys'!E14</f>
        <v>VRM</v>
      </c>
      <c r="F14" s="367" t="str">
        <f>'Visi duomenys'!F14</f>
        <v>Tauragės miestas</v>
      </c>
      <c r="G14" s="367" t="str">
        <f>'Visi duomenys'!G14</f>
        <v xml:space="preserve">07.1.1-CPVA-V-902 </v>
      </c>
      <c r="H14" s="367" t="str">
        <f>'Visi duomenys'!H14</f>
        <v>V</v>
      </c>
      <c r="I14" s="367" t="str">
        <f>'Visi duomenys'!I14</f>
        <v>ITI</v>
      </c>
      <c r="J14" s="367">
        <f>'Visi duomenys'!J14</f>
        <v>0</v>
      </c>
      <c r="K14" s="367" t="str">
        <f>'Visi duomenys'!AN14</f>
        <v>P.B.238</v>
      </c>
      <c r="L14" s="367" t="str">
        <f>'Visi duomenys'!AO14</f>
        <v>Sukurtos arba atnaujintos atviros erdvės miestų vietovėse (m2)</v>
      </c>
      <c r="M14" s="367">
        <f>'Visi duomenys'!AP14</f>
        <v>4719.5</v>
      </c>
      <c r="N14" s="367" t="str">
        <f>'Visi duomenys'!AQ14</f>
        <v>P.B.239</v>
      </c>
      <c r="O14" s="367" t="str">
        <f>'Visi duomenys'!AR14</f>
        <v>Pastatyti arba atnaujinti viešieji arba komerciniai pastatai miestų vietovėse (m2)</v>
      </c>
      <c r="P14" s="367">
        <f>'Visi duomenys'!AS14</f>
        <v>1757.57</v>
      </c>
      <c r="Q14" s="367">
        <f>'Visi duomenys'!AT14</f>
        <v>0</v>
      </c>
      <c r="R14" s="367">
        <f>'Visi duomenys'!AU14</f>
        <v>0</v>
      </c>
      <c r="S14" s="367">
        <f>'Visi duomenys'!AV14</f>
        <v>0</v>
      </c>
      <c r="T14" s="367">
        <f>'Visi duomenys'!AW14</f>
        <v>0</v>
      </c>
      <c r="U14" s="367">
        <f>'Visi duomenys'!AX14</f>
        <v>0</v>
      </c>
      <c r="V14" s="367">
        <f>'Visi duomenys'!AY14</f>
        <v>0</v>
      </c>
    </row>
    <row r="15" spans="1:22" ht="25.5" customHeight="1" x14ac:dyDescent="0.2">
      <c r="A15" s="365" t="str">
        <f>'Visi duomenys'!A15</f>
        <v>1.1.1.4</v>
      </c>
      <c r="B15" s="365" t="str">
        <f>'Visi duomenys'!B15</f>
        <v/>
      </c>
      <c r="C15" s="365" t="str">
        <f>'Visi duomenys'!C15</f>
        <v>Priemonė: Pereinamojo laikotarpio tikslinių teritorijų vystymas. II</v>
      </c>
      <c r="D15" s="366">
        <f>'Visi duomenys'!D15</f>
        <v>0</v>
      </c>
      <c r="E15" s="366">
        <f>'Visi duomenys'!E15</f>
        <v>0</v>
      </c>
      <c r="F15" s="366">
        <f>'Visi duomenys'!F15</f>
        <v>0</v>
      </c>
      <c r="G15" s="366">
        <f>'Visi duomenys'!G15</f>
        <v>0</v>
      </c>
      <c r="H15" s="366">
        <f>'Visi duomenys'!H15</f>
        <v>0</v>
      </c>
      <c r="I15" s="366">
        <f>'Visi duomenys'!I15</f>
        <v>0</v>
      </c>
      <c r="J15" s="366">
        <f>'Visi duomenys'!J15</f>
        <v>0</v>
      </c>
      <c r="K15" s="366">
        <f>'Visi duomenys'!AN15</f>
        <v>0</v>
      </c>
      <c r="L15" s="366">
        <f>'Visi duomenys'!AO15</f>
        <v>0</v>
      </c>
      <c r="M15" s="366">
        <f>'Visi duomenys'!AP15</f>
        <v>0</v>
      </c>
      <c r="N15" s="366">
        <f>'Visi duomenys'!AQ15</f>
        <v>0</v>
      </c>
      <c r="O15" s="366">
        <f>'Visi duomenys'!AR15</f>
        <v>0</v>
      </c>
      <c r="P15" s="366">
        <f>'Visi duomenys'!AS15</f>
        <v>0</v>
      </c>
      <c r="Q15" s="366">
        <f>'Visi duomenys'!AT15</f>
        <v>0</v>
      </c>
      <c r="R15" s="366">
        <f>'Visi duomenys'!AU15</f>
        <v>0</v>
      </c>
      <c r="S15" s="366">
        <f>'Visi duomenys'!AV15</f>
        <v>0</v>
      </c>
      <c r="T15" s="366">
        <f>'Visi duomenys'!AW15</f>
        <v>0</v>
      </c>
      <c r="U15" s="366">
        <f>'Visi duomenys'!AX15</f>
        <v>0</v>
      </c>
      <c r="V15" s="366">
        <f>'Visi duomenys'!AY15</f>
        <v>0</v>
      </c>
    </row>
    <row r="16" spans="1:22" ht="25.5" customHeight="1" x14ac:dyDescent="0.2">
      <c r="A16" s="367" t="str">
        <f>'Visi duomenys'!A16</f>
        <v>1.1.1.4.1</v>
      </c>
      <c r="B16" s="367" t="str">
        <f>'Visi duomenys'!B16</f>
        <v>R089903-300000-1133</v>
      </c>
      <c r="C16" s="367" t="str">
        <f>'Visi duomenys'!C16</f>
        <v>Gyvenamųjų namų kvartalų kompleksinis sutvarkymas Jurbarko mieste</v>
      </c>
      <c r="D16" s="367" t="str">
        <f>'Visi duomenys'!D16</f>
        <v>JRSA</v>
      </c>
      <c r="E16" s="367" t="str">
        <f>'Visi duomenys'!E16</f>
        <v>VRM</v>
      </c>
      <c r="F16" s="367" t="str">
        <f>'Visi duomenys'!F16</f>
        <v>Jurbarkas</v>
      </c>
      <c r="G16" s="367" t="str">
        <f>'Visi duomenys'!G16</f>
        <v xml:space="preserve">07.1.1-CPVA-R-903 </v>
      </c>
      <c r="H16" s="367" t="str">
        <f>'Visi duomenys'!H16</f>
        <v>R</v>
      </c>
      <c r="I16" s="367" t="str">
        <f>'Visi duomenys'!I16</f>
        <v>ITI</v>
      </c>
      <c r="J16" s="367">
        <f>'Visi duomenys'!J16</f>
        <v>0</v>
      </c>
      <c r="K16" s="367" t="str">
        <f>'Visi duomenys'!AN16</f>
        <v>P.B.238</v>
      </c>
      <c r="L16" s="367" t="str">
        <f>'Visi duomenys'!AO16</f>
        <v>Sukurtos arba atnaujintos atviros erdvės miestų vietovėse (m2)</v>
      </c>
      <c r="M16" s="367">
        <f>'Visi duomenys'!AP16</f>
        <v>8001</v>
      </c>
      <c r="N16" s="367">
        <f>'Visi duomenys'!AQ16</f>
        <v>0</v>
      </c>
      <c r="O16" s="367">
        <f>'Visi duomenys'!AR16</f>
        <v>0</v>
      </c>
      <c r="P16" s="367">
        <f>'Visi duomenys'!AS16</f>
        <v>0</v>
      </c>
      <c r="Q16" s="367">
        <f>'Visi duomenys'!AT16</f>
        <v>0</v>
      </c>
      <c r="R16" s="367">
        <f>'Visi duomenys'!AU16</f>
        <v>0</v>
      </c>
      <c r="S16" s="367">
        <f>'Visi duomenys'!AV16</f>
        <v>0</v>
      </c>
      <c r="T16" s="367">
        <f>'Visi duomenys'!AW16</f>
        <v>0</v>
      </c>
      <c r="U16" s="367">
        <f>'Visi duomenys'!AX16</f>
        <v>0</v>
      </c>
      <c r="V16" s="367">
        <f>'Visi duomenys'!AY16</f>
        <v>0</v>
      </c>
    </row>
    <row r="17" spans="1:22" ht="24.75" customHeight="1" x14ac:dyDescent="0.2">
      <c r="A17" s="364" t="str">
        <f>'Visi duomenys'!A17</f>
        <v>1.1.2.</v>
      </c>
      <c r="B17" s="364" t="str">
        <f>'Visi duomenys'!B17</f>
        <v/>
      </c>
      <c r="C17" s="364" t="str">
        <f>'Visi duomenys'!C17</f>
        <v>Uždavinys. Mažinti atskirtį tarp miesto ir kaimo, remti kompleksišką kaimo atnaujinimą ir plėtrą,  gerinti kaimo gyvenamąją aplinką, didinti gyventojų užimtumą ir saugumą.</v>
      </c>
      <c r="D17" s="364">
        <f>'Visi duomenys'!D17</f>
        <v>0</v>
      </c>
      <c r="E17" s="364">
        <f>'Visi duomenys'!E17</f>
        <v>0</v>
      </c>
      <c r="F17" s="364">
        <f>'Visi duomenys'!F17</f>
        <v>0</v>
      </c>
      <c r="G17" s="364">
        <f>'Visi duomenys'!G17</f>
        <v>0</v>
      </c>
      <c r="H17" s="364">
        <f>'Visi duomenys'!H17</f>
        <v>0</v>
      </c>
      <c r="I17" s="364">
        <f>'Visi duomenys'!I17</f>
        <v>0</v>
      </c>
      <c r="J17" s="364">
        <f>'Visi duomenys'!J17</f>
        <v>0</v>
      </c>
      <c r="K17" s="364">
        <f>'Visi duomenys'!AN17</f>
        <v>0</v>
      </c>
      <c r="L17" s="364">
        <f>'Visi duomenys'!AO17</f>
        <v>0</v>
      </c>
      <c r="M17" s="364">
        <f>'Visi duomenys'!AP17</f>
        <v>0</v>
      </c>
      <c r="N17" s="364">
        <f>'Visi duomenys'!AQ17</f>
        <v>0</v>
      </c>
      <c r="O17" s="364">
        <f>'Visi duomenys'!AR17</f>
        <v>0</v>
      </c>
      <c r="P17" s="364">
        <f>'Visi duomenys'!AS17</f>
        <v>0</v>
      </c>
      <c r="Q17" s="364">
        <f>'Visi duomenys'!AT17</f>
        <v>0</v>
      </c>
      <c r="R17" s="364">
        <f>'Visi duomenys'!AU17</f>
        <v>0</v>
      </c>
      <c r="S17" s="364">
        <f>'Visi duomenys'!AV17</f>
        <v>0</v>
      </c>
      <c r="T17" s="364">
        <f>'Visi duomenys'!AW17</f>
        <v>0</v>
      </c>
      <c r="U17" s="364">
        <f>'Visi duomenys'!AX17</f>
        <v>0</v>
      </c>
      <c r="V17" s="364">
        <f>'Visi duomenys'!AY17</f>
        <v>0</v>
      </c>
    </row>
    <row r="18" spans="1:22" ht="25.5" customHeight="1" x14ac:dyDescent="0.2">
      <c r="A18" s="365" t="str">
        <f>'Visi duomenys'!A18</f>
        <v>1.1.2.1</v>
      </c>
      <c r="B18" s="365" t="str">
        <f>'Visi duomenys'!B18</f>
        <v/>
      </c>
      <c r="C18" s="365" t="str">
        <f>'Visi duomenys'!C18</f>
        <v>Priemonė: Pagrindinės paslaugos ir kaimų atnaujinimas kaimo vietovėse</v>
      </c>
      <c r="D18" s="366" t="str">
        <f>'Visi duomenys'!D18</f>
        <v>JRSA, PSA, ŠRSA, TRSA</v>
      </c>
      <c r="E18" s="366" t="str">
        <f>'Visi duomenys'!E18</f>
        <v>ŽŪM</v>
      </c>
      <c r="F18" s="366" t="str">
        <f>'Visi duomenys'!F18</f>
        <v>Tauragės regionas</v>
      </c>
      <c r="G18" s="366" t="str">
        <f>'Visi duomenys'!G18</f>
        <v>7.2</v>
      </c>
      <c r="H18" s="366" t="str">
        <f>'Visi duomenys'!H18</f>
        <v>R</v>
      </c>
      <c r="I18" s="366">
        <f>'Visi duomenys'!I18</f>
        <v>0</v>
      </c>
      <c r="J18" s="366">
        <f>'Visi duomenys'!J18</f>
        <v>0</v>
      </c>
      <c r="K18" s="366">
        <f>'Visi duomenys'!AN18</f>
        <v>0</v>
      </c>
      <c r="L18" s="366">
        <f>'Visi duomenys'!AO18</f>
        <v>0</v>
      </c>
      <c r="M18" s="366">
        <f>'Visi duomenys'!AP18</f>
        <v>0</v>
      </c>
      <c r="N18" s="366">
        <f>'Visi duomenys'!AQ18</f>
        <v>0</v>
      </c>
      <c r="O18" s="366">
        <f>'Visi duomenys'!AR18</f>
        <v>0</v>
      </c>
      <c r="P18" s="366">
        <f>'Visi duomenys'!AS18</f>
        <v>0</v>
      </c>
      <c r="Q18" s="366">
        <f>'Visi duomenys'!AT18</f>
        <v>0</v>
      </c>
      <c r="R18" s="366">
        <f>'Visi duomenys'!AU18</f>
        <v>0</v>
      </c>
      <c r="S18" s="366">
        <f>'Visi duomenys'!AV18</f>
        <v>0</v>
      </c>
      <c r="T18" s="366">
        <f>'Visi duomenys'!AW18</f>
        <v>0</v>
      </c>
      <c r="U18" s="366">
        <f>'Visi duomenys'!AX18</f>
        <v>0</v>
      </c>
      <c r="V18" s="366">
        <f>'Visi duomenys'!AY18</f>
        <v>0</v>
      </c>
    </row>
    <row r="19" spans="1:22" ht="24.75" customHeight="1" x14ac:dyDescent="0.2">
      <c r="A19" s="364" t="str">
        <f>'Visi duomenys'!A19</f>
        <v>1.2.</v>
      </c>
      <c r="B19" s="364" t="str">
        <f>'Visi duomenys'!B19</f>
        <v/>
      </c>
      <c r="C19" s="364" t="str">
        <f>'Visi duomenys'!C19</f>
        <v>Tikslas. Pagerinti sąlygas investicijų pritraukimui, sudaryti palankią aplinką verslui vystytis, ekonominės veiklos efektyvumui didinti.</v>
      </c>
      <c r="D19" s="364">
        <f>'Visi duomenys'!D19</f>
        <v>0</v>
      </c>
      <c r="E19" s="364">
        <f>'Visi duomenys'!E19</f>
        <v>0</v>
      </c>
      <c r="F19" s="364">
        <f>'Visi duomenys'!F19</f>
        <v>0</v>
      </c>
      <c r="G19" s="364">
        <f>'Visi duomenys'!G19</f>
        <v>0</v>
      </c>
      <c r="H19" s="364">
        <f>'Visi duomenys'!H19</f>
        <v>0</v>
      </c>
      <c r="I19" s="364">
        <f>'Visi duomenys'!I19</f>
        <v>0</v>
      </c>
      <c r="J19" s="364">
        <f>'Visi duomenys'!J19</f>
        <v>0</v>
      </c>
      <c r="K19" s="364">
        <f>'Visi duomenys'!AN19</f>
        <v>0</v>
      </c>
      <c r="L19" s="364">
        <f>'Visi duomenys'!AO19</f>
        <v>0</v>
      </c>
      <c r="M19" s="364">
        <f>'Visi duomenys'!AP19</f>
        <v>0</v>
      </c>
      <c r="N19" s="364">
        <f>'Visi duomenys'!AQ19</f>
        <v>0</v>
      </c>
      <c r="O19" s="364">
        <f>'Visi duomenys'!AR19</f>
        <v>0</v>
      </c>
      <c r="P19" s="364">
        <f>'Visi duomenys'!AS19</f>
        <v>0</v>
      </c>
      <c r="Q19" s="364">
        <f>'Visi duomenys'!AT19</f>
        <v>0</v>
      </c>
      <c r="R19" s="364">
        <f>'Visi duomenys'!AU19</f>
        <v>0</v>
      </c>
      <c r="S19" s="364">
        <f>'Visi duomenys'!AV19</f>
        <v>0</v>
      </c>
      <c r="T19" s="364">
        <f>'Visi duomenys'!AW19</f>
        <v>0</v>
      </c>
      <c r="U19" s="364">
        <f>'Visi duomenys'!AX19</f>
        <v>0</v>
      </c>
      <c r="V19" s="364">
        <f>'Visi duomenys'!AY19</f>
        <v>0</v>
      </c>
    </row>
    <row r="20" spans="1:22" ht="24.75" customHeight="1" x14ac:dyDescent="0.2">
      <c r="A20" s="364" t="str">
        <f>'Visi duomenys'!A20</f>
        <v>1.2.1.</v>
      </c>
      <c r="B20" s="364" t="str">
        <f>'Visi duomenys'!B20</f>
        <v/>
      </c>
      <c r="C20" s="364" t="str">
        <f>'Visi duomenys'!C20</f>
        <v>Uždavinys. Tobulinti susisiekimo sistemas regione, vystyti ekologiškai darnią transporto infrastruktūrą, padidinti darbo jėgos judumą, gerinti eismo saugumą.</v>
      </c>
      <c r="D20" s="364">
        <f>'Visi duomenys'!D20</f>
        <v>0</v>
      </c>
      <c r="E20" s="364">
        <f>'Visi duomenys'!E20</f>
        <v>0</v>
      </c>
      <c r="F20" s="364">
        <f>'Visi duomenys'!F20</f>
        <v>0</v>
      </c>
      <c r="G20" s="364">
        <f>'Visi duomenys'!G20</f>
        <v>0</v>
      </c>
      <c r="H20" s="364">
        <f>'Visi duomenys'!H20</f>
        <v>0</v>
      </c>
      <c r="I20" s="364">
        <f>'Visi duomenys'!I20</f>
        <v>0</v>
      </c>
      <c r="J20" s="364">
        <f>'Visi duomenys'!J20</f>
        <v>0</v>
      </c>
      <c r="K20" s="364">
        <f>'Visi duomenys'!AN20</f>
        <v>0</v>
      </c>
      <c r="L20" s="364">
        <f>'Visi duomenys'!AO20</f>
        <v>0</v>
      </c>
      <c r="M20" s="364">
        <f>'Visi duomenys'!AP20</f>
        <v>0</v>
      </c>
      <c r="N20" s="364">
        <f>'Visi duomenys'!AQ20</f>
        <v>0</v>
      </c>
      <c r="O20" s="364">
        <f>'Visi duomenys'!AR20</f>
        <v>0</v>
      </c>
      <c r="P20" s="364">
        <f>'Visi duomenys'!AS20</f>
        <v>0</v>
      </c>
      <c r="Q20" s="364">
        <f>'Visi duomenys'!AT20</f>
        <v>0</v>
      </c>
      <c r="R20" s="364">
        <f>'Visi duomenys'!AU20</f>
        <v>0</v>
      </c>
      <c r="S20" s="364">
        <f>'Visi duomenys'!AV20</f>
        <v>0</v>
      </c>
      <c r="T20" s="364">
        <f>'Visi duomenys'!AW20</f>
        <v>0</v>
      </c>
      <c r="U20" s="364">
        <f>'Visi duomenys'!AX20</f>
        <v>0</v>
      </c>
      <c r="V20" s="364">
        <f>'Visi duomenys'!AY20</f>
        <v>0</v>
      </c>
    </row>
    <row r="21" spans="1:22" ht="25.5" customHeight="1" x14ac:dyDescent="0.2">
      <c r="A21" s="365" t="str">
        <f>'Visi duomenys'!A21</f>
        <v>1.2.1.1</v>
      </c>
      <c r="B21" s="365" t="str">
        <f>'Visi duomenys'!B21</f>
        <v/>
      </c>
      <c r="C21" s="365" t="str">
        <f>'Visi duomenys'!C21</f>
        <v>Priemonė: Vietinių kelių techninių parametrų ir eismo saugos gerinimas</v>
      </c>
      <c r="D21" s="366">
        <f>'Visi duomenys'!D21</f>
        <v>0</v>
      </c>
      <c r="E21" s="366">
        <f>'Visi duomenys'!E21</f>
        <v>0</v>
      </c>
      <c r="F21" s="366">
        <f>'Visi duomenys'!F21</f>
        <v>0</v>
      </c>
      <c r="G21" s="366">
        <f>'Visi duomenys'!G21</f>
        <v>0</v>
      </c>
      <c r="H21" s="366">
        <f>'Visi duomenys'!H21</f>
        <v>0</v>
      </c>
      <c r="I21" s="366">
        <f>'Visi duomenys'!I21</f>
        <v>0</v>
      </c>
      <c r="J21" s="366">
        <f>'Visi duomenys'!J21</f>
        <v>0</v>
      </c>
      <c r="K21" s="366">
        <f>'Visi duomenys'!AN21</f>
        <v>0</v>
      </c>
      <c r="L21" s="366">
        <f>'Visi duomenys'!AO21</f>
        <v>0</v>
      </c>
      <c r="M21" s="366">
        <f>'Visi duomenys'!AP21</f>
        <v>0</v>
      </c>
      <c r="N21" s="366">
        <f>'Visi duomenys'!AQ21</f>
        <v>0</v>
      </c>
      <c r="O21" s="366">
        <f>'Visi duomenys'!AR21</f>
        <v>0</v>
      </c>
      <c r="P21" s="366">
        <f>'Visi duomenys'!AS21</f>
        <v>0</v>
      </c>
      <c r="Q21" s="366">
        <f>'Visi duomenys'!AT21</f>
        <v>0</v>
      </c>
      <c r="R21" s="366">
        <f>'Visi duomenys'!AU21</f>
        <v>0</v>
      </c>
      <c r="S21" s="366">
        <f>'Visi duomenys'!AV21</f>
        <v>0</v>
      </c>
      <c r="T21" s="366">
        <f>'Visi duomenys'!AW21</f>
        <v>0</v>
      </c>
      <c r="U21" s="366">
        <f>'Visi duomenys'!AX21</f>
        <v>0</v>
      </c>
      <c r="V21" s="366">
        <f>'Visi duomenys'!AY21</f>
        <v>0</v>
      </c>
    </row>
    <row r="22" spans="1:22" ht="25.5" customHeight="1" x14ac:dyDescent="0.2">
      <c r="A22" s="367" t="str">
        <f>'Visi duomenys'!A22</f>
        <v>1.2.1.1.1</v>
      </c>
      <c r="B22" s="367" t="str">
        <f>'Visi duomenys'!B22</f>
        <v>R085511-190000-1139</v>
      </c>
      <c r="C22" s="367" t="str">
        <f>'Visi duomenys'!C22</f>
        <v>Eismo saugumo priemonių diegimas Šilalės mieste ir rajono gyvenvietėse</v>
      </c>
      <c r="D22" s="367" t="str">
        <f>'Visi duomenys'!D22</f>
        <v>ŠRSA</v>
      </c>
      <c r="E22" s="367" t="str">
        <f>'Visi duomenys'!E22</f>
        <v>SM</v>
      </c>
      <c r="F22" s="367" t="str">
        <f>'Visi duomenys'!F22</f>
        <v>Šilalės r.</v>
      </c>
      <c r="G22" s="367" t="str">
        <f>'Visi duomenys'!G22</f>
        <v>06.2.1-TID-R-511</v>
      </c>
      <c r="H22" s="367" t="str">
        <f>'Visi duomenys'!H22</f>
        <v>R</v>
      </c>
      <c r="I22" s="367">
        <f>'Visi duomenys'!I22</f>
        <v>0</v>
      </c>
      <c r="J22" s="367">
        <f>'Visi duomenys'!J22</f>
        <v>0</v>
      </c>
      <c r="K22" s="367" t="str">
        <f>'Visi duomenys'!AN22</f>
        <v>P.S.342</v>
      </c>
      <c r="L22" s="367" t="str">
        <f>'Visi duomenys'!AO22</f>
        <v>Įdiegtos saugų eismą gerinančios ir aplinkosaugos priemonės</v>
      </c>
      <c r="M22" s="367">
        <f>'Visi duomenys'!AP22</f>
        <v>5</v>
      </c>
      <c r="N22" s="367">
        <f>'Visi duomenys'!AQ22</f>
        <v>0</v>
      </c>
      <c r="O22" s="367">
        <f>'Visi duomenys'!AR22</f>
        <v>0</v>
      </c>
      <c r="P22" s="367">
        <f>'Visi duomenys'!AS22</f>
        <v>0</v>
      </c>
      <c r="Q22" s="367">
        <f>'Visi duomenys'!AT22</f>
        <v>0</v>
      </c>
      <c r="R22" s="367">
        <f>'Visi duomenys'!AU22</f>
        <v>0</v>
      </c>
      <c r="S22" s="367">
        <f>'Visi duomenys'!AV22</f>
        <v>0</v>
      </c>
      <c r="T22" s="367">
        <f>'Visi duomenys'!AW22</f>
        <v>0</v>
      </c>
      <c r="U22" s="367">
        <f>'Visi duomenys'!AX22</f>
        <v>0</v>
      </c>
      <c r="V22" s="367">
        <f>'Visi duomenys'!AY22</f>
        <v>0</v>
      </c>
    </row>
    <row r="23" spans="1:22" ht="25.5" customHeight="1" x14ac:dyDescent="0.2">
      <c r="A23" s="367" t="str">
        <f>'Visi duomenys'!A23</f>
        <v>1.2.1.1.2</v>
      </c>
      <c r="B23" s="367" t="str">
        <f>'Visi duomenys'!B23</f>
        <v>R085511-120000-1140</v>
      </c>
      <c r="C23" s="367" t="str">
        <f>'Visi duomenys'!C23</f>
        <v>Jaunimo ir Rambyno gatvių Pagėgiuose infrastruktūros sutvarkymas</v>
      </c>
      <c r="D23" s="367" t="str">
        <f>'Visi duomenys'!D23</f>
        <v>PSA</v>
      </c>
      <c r="E23" s="367" t="str">
        <f>'Visi duomenys'!E23</f>
        <v>SM</v>
      </c>
      <c r="F23" s="367" t="str">
        <f>'Visi duomenys'!F23</f>
        <v>Pagėgių miestas</v>
      </c>
      <c r="G23" s="367" t="str">
        <f>'Visi duomenys'!G23</f>
        <v>06.2.1-TID-R-511</v>
      </c>
      <c r="H23" s="367" t="str">
        <f>'Visi duomenys'!H23</f>
        <v>R</v>
      </c>
      <c r="I23" s="367" t="str">
        <f>'Visi duomenys'!I23</f>
        <v>ITI</v>
      </c>
      <c r="J23" s="367">
        <f>'Visi duomenys'!J23</f>
        <v>0</v>
      </c>
      <c r="K23" s="367" t="str">
        <f>'Visi duomenys'!AN23</f>
        <v>P.B.214</v>
      </c>
      <c r="L23" s="367" t="str">
        <f>'Visi duomenys'!AO23</f>
        <v>Bendras rekonstruotų arba atnaujintų kelių ilgis (km)</v>
      </c>
      <c r="M23" s="367">
        <f>'Visi duomenys'!AP23</f>
        <v>0.21</v>
      </c>
      <c r="N23" s="367" t="str">
        <f>'Visi duomenys'!AQ23</f>
        <v>P.N.508</v>
      </c>
      <c r="O23" s="367" t="str">
        <f>'Visi duomenys'!AR23</f>
        <v>Bendras naujai nutiestų kelių ilgis (km)</v>
      </c>
      <c r="P23" s="367">
        <f>'Visi duomenys'!AS23</f>
        <v>0.51</v>
      </c>
      <c r="Q23" s="367">
        <f>'Visi duomenys'!AT23</f>
        <v>0</v>
      </c>
      <c r="R23" s="367">
        <f>'Visi duomenys'!AU23</f>
        <v>0</v>
      </c>
      <c r="S23" s="367">
        <f>'Visi duomenys'!AV23</f>
        <v>0</v>
      </c>
      <c r="T23" s="367">
        <f>'Visi duomenys'!AW23</f>
        <v>0</v>
      </c>
      <c r="U23" s="367">
        <f>'Visi duomenys'!AX23</f>
        <v>0</v>
      </c>
      <c r="V23" s="367">
        <f>'Visi duomenys'!AY23</f>
        <v>0</v>
      </c>
    </row>
    <row r="24" spans="1:22" ht="25.5" customHeight="1" x14ac:dyDescent="0.2">
      <c r="A24" s="367" t="str">
        <f>'Visi duomenys'!A24</f>
        <v>1.2.1.1.3</v>
      </c>
      <c r="B24" s="367" t="str">
        <f>'Visi duomenys'!B24</f>
        <v>R085511-120000-1141</v>
      </c>
      <c r="C24" s="367" t="str">
        <f>'Visi duomenys'!C24</f>
        <v>A. Giedraičio-Giedriaus gatvės rekonstravimas Jurbarko mieste</v>
      </c>
      <c r="D24" s="367" t="str">
        <f>'Visi duomenys'!D24</f>
        <v>JRSA</v>
      </c>
      <c r="E24" s="367" t="str">
        <f>'Visi duomenys'!E24</f>
        <v>SM</v>
      </c>
      <c r="F24" s="367" t="str">
        <f>'Visi duomenys'!F24</f>
        <v>Jurbarko miestas</v>
      </c>
      <c r="G24" s="367" t="str">
        <f>'Visi duomenys'!G24</f>
        <v>06.2.1-TID-R-511</v>
      </c>
      <c r="H24" s="367" t="str">
        <f>'Visi duomenys'!H24</f>
        <v>R</v>
      </c>
      <c r="I24" s="367" t="str">
        <f>'Visi duomenys'!I24</f>
        <v>ITI</v>
      </c>
      <c r="J24" s="367">
        <f>'Visi duomenys'!J24</f>
        <v>0</v>
      </c>
      <c r="K24" s="367" t="str">
        <f>'Visi duomenys'!AN24</f>
        <v>P.B.214</v>
      </c>
      <c r="L24" s="367" t="str">
        <f>'Visi duomenys'!AO24</f>
        <v>Bendras rekonstruotų arba atnaujintų kelių ilgis (km)</v>
      </c>
      <c r="M24" s="367">
        <f>'Visi duomenys'!AP24</f>
        <v>2.0910000000000002</v>
      </c>
      <c r="N24" s="367">
        <f>'Visi duomenys'!AQ24</f>
        <v>0</v>
      </c>
      <c r="O24" s="367">
        <f>'Visi duomenys'!AR24</f>
        <v>0</v>
      </c>
      <c r="P24" s="367">
        <f>'Visi duomenys'!AS24</f>
        <v>0</v>
      </c>
      <c r="Q24" s="367">
        <f>'Visi duomenys'!AT24</f>
        <v>0</v>
      </c>
      <c r="R24" s="367">
        <f>'Visi duomenys'!AU24</f>
        <v>0</v>
      </c>
      <c r="S24" s="367">
        <f>'Visi duomenys'!AV24</f>
        <v>0</v>
      </c>
      <c r="T24" s="367">
        <f>'Visi duomenys'!AW24</f>
        <v>0</v>
      </c>
      <c r="U24" s="367">
        <f>'Visi duomenys'!AX24</f>
        <v>0</v>
      </c>
      <c r="V24" s="367">
        <f>'Visi duomenys'!AY24</f>
        <v>0</v>
      </c>
    </row>
    <row r="25" spans="1:22" ht="25.5" customHeight="1" x14ac:dyDescent="0.2">
      <c r="A25" s="367" t="str">
        <f>'Visi duomenys'!A25</f>
        <v>1.2.1.1.4</v>
      </c>
      <c r="B25" s="367" t="str">
        <f>'Visi duomenys'!B25</f>
        <v>R085511-190000-1142</v>
      </c>
      <c r="C25" s="367" t="str">
        <f>'Visi duomenys'!C25</f>
        <v>Eismo saugos priemonių diegimas Jurbarko miesto Lauko gatvėje</v>
      </c>
      <c r="D25" s="367" t="str">
        <f>'Visi duomenys'!D25</f>
        <v>JRSA</v>
      </c>
      <c r="E25" s="367" t="str">
        <f>'Visi duomenys'!E25</f>
        <v>SM</v>
      </c>
      <c r="F25" s="367" t="str">
        <f>'Visi duomenys'!F25</f>
        <v>Jurbarko miestas</v>
      </c>
      <c r="G25" s="367" t="str">
        <f>'Visi duomenys'!G25</f>
        <v>06.2.1-TID-R-511</v>
      </c>
      <c r="H25" s="367" t="str">
        <f>'Visi duomenys'!H25</f>
        <v>R</v>
      </c>
      <c r="I25" s="367" t="str">
        <f>'Visi duomenys'!I25</f>
        <v>ITI</v>
      </c>
      <c r="J25" s="367">
        <f>'Visi duomenys'!J25</f>
        <v>0</v>
      </c>
      <c r="K25" s="367" t="str">
        <f>'Visi duomenys'!AN25</f>
        <v>P.S.342</v>
      </c>
      <c r="L25" s="367" t="str">
        <f>'Visi duomenys'!AO25</f>
        <v>Įdiegtos saugų eismą gerinančios ir aplinkosaugos priemonės</v>
      </c>
      <c r="M25" s="367">
        <f>'Visi duomenys'!AP25</f>
        <v>1</v>
      </c>
      <c r="N25" s="367">
        <f>'Visi duomenys'!AQ25</f>
        <v>0</v>
      </c>
      <c r="O25" s="367">
        <f>'Visi duomenys'!AR25</f>
        <v>0</v>
      </c>
      <c r="P25" s="367">
        <f>'Visi duomenys'!AS25</f>
        <v>0</v>
      </c>
      <c r="Q25" s="367">
        <f>'Visi duomenys'!AT25</f>
        <v>0</v>
      </c>
      <c r="R25" s="367">
        <f>'Visi duomenys'!AU25</f>
        <v>0</v>
      </c>
      <c r="S25" s="367">
        <f>'Visi duomenys'!AV25</f>
        <v>0</v>
      </c>
      <c r="T25" s="367">
        <f>'Visi duomenys'!AW25</f>
        <v>0</v>
      </c>
      <c r="U25" s="367">
        <f>'Visi duomenys'!AX25</f>
        <v>0</v>
      </c>
      <c r="V25" s="367">
        <f>'Visi duomenys'!AY25</f>
        <v>0</v>
      </c>
    </row>
    <row r="26" spans="1:22" ht="25.5" customHeight="1" x14ac:dyDescent="0.2">
      <c r="A26" s="367" t="str">
        <f>'Visi duomenys'!A26</f>
        <v>1.2.1.1.5</v>
      </c>
      <c r="B26" s="367" t="str">
        <f>'Visi duomenys'!B26</f>
        <v>R085511-120000-1143</v>
      </c>
      <c r="C26" s="367" t="str">
        <f>'Visi duomenys'!C26</f>
        <v>Tauragės miesto gatvių rekonstrukcija (Žemaitės, Smėlynų g. ir Smėlynų skg.)</v>
      </c>
      <c r="D26" s="367" t="str">
        <f>'Visi duomenys'!D26</f>
        <v>TRSA</v>
      </c>
      <c r="E26" s="367" t="str">
        <f>'Visi duomenys'!E26</f>
        <v>SM</v>
      </c>
      <c r="F26" s="367" t="str">
        <f>'Visi duomenys'!F26</f>
        <v>Tauragės miestas</v>
      </c>
      <c r="G26" s="367" t="str">
        <f>'Visi duomenys'!G26</f>
        <v>06.2.1-TID-R-511</v>
      </c>
      <c r="H26" s="367" t="str">
        <f>'Visi duomenys'!H26</f>
        <v>R</v>
      </c>
      <c r="I26" s="367" t="str">
        <f>'Visi duomenys'!I26</f>
        <v>ITI</v>
      </c>
      <c r="J26" s="367">
        <f>'Visi duomenys'!J26</f>
        <v>0</v>
      </c>
      <c r="K26" s="367" t="str">
        <f>'Visi duomenys'!AN26</f>
        <v>P.B.214</v>
      </c>
      <c r="L26" s="367" t="str">
        <f>'Visi duomenys'!AO26</f>
        <v>Bendras rekonstruotų arba atnaujintų kelių ilgis (km)</v>
      </c>
      <c r="M26" s="367">
        <f>'Visi duomenys'!AP26</f>
        <v>1.651</v>
      </c>
      <c r="N26" s="367" t="str">
        <f>'Visi duomenys'!AQ26</f>
        <v>P.S.342</v>
      </c>
      <c r="O26" s="367" t="str">
        <f>'Visi duomenys'!AR26</f>
        <v>Įdiegtos saugų eismą gerinančios ir aplinkosaugos priemonės</v>
      </c>
      <c r="P26" s="367">
        <f>'Visi duomenys'!AS26</f>
        <v>2</v>
      </c>
      <c r="Q26" s="367">
        <f>'Visi duomenys'!AT26</f>
        <v>0</v>
      </c>
      <c r="R26" s="367">
        <f>'Visi duomenys'!AU26</f>
        <v>0</v>
      </c>
      <c r="S26" s="367">
        <f>'Visi duomenys'!AV26</f>
        <v>0</v>
      </c>
      <c r="T26" s="367">
        <f>'Visi duomenys'!AW26</f>
        <v>0</v>
      </c>
      <c r="U26" s="367">
        <f>'Visi duomenys'!AX26</f>
        <v>0</v>
      </c>
      <c r="V26" s="367">
        <f>'Visi duomenys'!AY26</f>
        <v>0</v>
      </c>
    </row>
    <row r="27" spans="1:22" ht="25.5" customHeight="1" x14ac:dyDescent="0.2">
      <c r="A27" s="365" t="str">
        <f>'Visi duomenys'!A27</f>
        <v>1.2.1.2</v>
      </c>
      <c r="B27" s="365" t="str">
        <f>'Visi duomenys'!B27</f>
        <v/>
      </c>
      <c r="C27" s="365" t="str">
        <f>'Visi duomenys'!C27</f>
        <v>Priemonė: Darnaus judumo priemonių diegimas</v>
      </c>
      <c r="D27" s="366">
        <f>'Visi duomenys'!D27</f>
        <v>0</v>
      </c>
      <c r="E27" s="366">
        <f>'Visi duomenys'!E27</f>
        <v>0</v>
      </c>
      <c r="F27" s="366">
        <f>'Visi duomenys'!F27</f>
        <v>0</v>
      </c>
      <c r="G27" s="366">
        <f>'Visi duomenys'!G27</f>
        <v>0</v>
      </c>
      <c r="H27" s="366">
        <f>'Visi duomenys'!H27</f>
        <v>0</v>
      </c>
      <c r="I27" s="366">
        <f>'Visi duomenys'!I27</f>
        <v>0</v>
      </c>
      <c r="J27" s="366">
        <f>'Visi duomenys'!J27</f>
        <v>0</v>
      </c>
      <c r="K27" s="366">
        <f>'Visi duomenys'!AN27</f>
        <v>0</v>
      </c>
      <c r="L27" s="366">
        <f>'Visi duomenys'!AO27</f>
        <v>0</v>
      </c>
      <c r="M27" s="366">
        <f>'Visi duomenys'!AP27</f>
        <v>0</v>
      </c>
      <c r="N27" s="366">
        <f>'Visi duomenys'!AQ27</f>
        <v>0</v>
      </c>
      <c r="O27" s="366">
        <f>'Visi duomenys'!AR27</f>
        <v>0</v>
      </c>
      <c r="P27" s="366">
        <f>'Visi duomenys'!AS27</f>
        <v>0</v>
      </c>
      <c r="Q27" s="366">
        <f>'Visi duomenys'!AT27</f>
        <v>0</v>
      </c>
      <c r="R27" s="366">
        <f>'Visi duomenys'!AU27</f>
        <v>0</v>
      </c>
      <c r="S27" s="366">
        <f>'Visi duomenys'!AV27</f>
        <v>0</v>
      </c>
      <c r="T27" s="366">
        <f>'Visi duomenys'!AW27</f>
        <v>0</v>
      </c>
      <c r="U27" s="366">
        <f>'Visi duomenys'!AX27</f>
        <v>0</v>
      </c>
      <c r="V27" s="366">
        <f>'Visi duomenys'!AY27</f>
        <v>0</v>
      </c>
    </row>
    <row r="28" spans="1:22" ht="25.5" customHeight="1" x14ac:dyDescent="0.2">
      <c r="A28" s="367" t="str">
        <f>'Visi duomenys'!A28</f>
        <v>1.2.1.2.1</v>
      </c>
      <c r="B28" s="367" t="str">
        <f>'Visi duomenys'!B28</f>
        <v>R085514-190000-1145</v>
      </c>
      <c r="C28" s="367" t="str">
        <f>'Visi duomenys'!C28</f>
        <v>Darnaus judumo priemonių diegimas Tauragės mieste</v>
      </c>
      <c r="D28" s="367" t="str">
        <f>'Visi duomenys'!D28</f>
        <v>TRSA</v>
      </c>
      <c r="E28" s="367" t="str">
        <f>'Visi duomenys'!E28</f>
        <v>SM</v>
      </c>
      <c r="F28" s="367" t="str">
        <f>'Visi duomenys'!F28</f>
        <v>Tauragės miestas</v>
      </c>
      <c r="G28" s="367" t="str">
        <f>'Visi duomenys'!G28</f>
        <v>04.5.1-TID-R-514</v>
      </c>
      <c r="H28" s="367" t="str">
        <f>'Visi duomenys'!H28</f>
        <v>R</v>
      </c>
      <c r="I28" s="367" t="str">
        <f>'Visi duomenys'!I28</f>
        <v>ITI</v>
      </c>
      <c r="J28" s="367">
        <f>'Visi duomenys'!J28</f>
        <v>0</v>
      </c>
      <c r="K28" s="367" t="str">
        <f>'Visi duomenys'!AN28</f>
        <v>P.S.323</v>
      </c>
      <c r="L28" s="367" t="str">
        <f>'Visi duomenys'!AO28</f>
        <v>Įgyvendintos darnaus judumo priemonės (vnt.)</v>
      </c>
      <c r="M28" s="367">
        <f>'Visi duomenys'!AP28</f>
        <v>1</v>
      </c>
      <c r="N28" s="367" t="str">
        <f>'Visi duomenys'!AQ28</f>
        <v>P.S.324</v>
      </c>
      <c r="O28" s="367" t="str">
        <f>'Visi duomenys'!AR28</f>
        <v>Įdiegtos intelektinės transporto sistemos</v>
      </c>
      <c r="P28" s="367">
        <f>'Visi duomenys'!AS28</f>
        <v>1</v>
      </c>
      <c r="Q28" s="367">
        <f>'Visi duomenys'!AT28</f>
        <v>0</v>
      </c>
      <c r="R28" s="367">
        <f>'Visi duomenys'!AU28</f>
        <v>0</v>
      </c>
      <c r="S28" s="367">
        <f>'Visi duomenys'!AV28</f>
        <v>0</v>
      </c>
      <c r="T28" s="367">
        <f>'Visi duomenys'!AW28</f>
        <v>0</v>
      </c>
      <c r="U28" s="367">
        <f>'Visi duomenys'!AX28</f>
        <v>0</v>
      </c>
      <c r="V28" s="367">
        <f>'Visi duomenys'!AY28</f>
        <v>0</v>
      </c>
    </row>
    <row r="29" spans="1:22" ht="25.5" customHeight="1" x14ac:dyDescent="0.2">
      <c r="A29" s="367" t="str">
        <f>'Visi duomenys'!A29</f>
        <v>1.2.1.2.2</v>
      </c>
      <c r="B29" s="367" t="str">
        <f>'Visi duomenys'!B29</f>
        <v>R085513-500000-1146</v>
      </c>
      <c r="C29" s="367" t="str">
        <f>'Visi duomenys'!C29</f>
        <v xml:space="preserve">Tauragės miesto darnaus judumo plano parengimas </v>
      </c>
      <c r="D29" s="367" t="str">
        <f>'Visi duomenys'!D29</f>
        <v>TRSA</v>
      </c>
      <c r="E29" s="367" t="str">
        <f>'Visi duomenys'!E29</f>
        <v>SM</v>
      </c>
      <c r="F29" s="367" t="str">
        <f>'Visi duomenys'!F29</f>
        <v>Tauragės miestas</v>
      </c>
      <c r="G29" s="367" t="str">
        <f>'Visi duomenys'!G29</f>
        <v>04.5.1-TID-V-513</v>
      </c>
      <c r="H29" s="367" t="str">
        <f>'Visi duomenys'!H29</f>
        <v>V</v>
      </c>
      <c r="I29" s="367" t="str">
        <f>'Visi duomenys'!I29</f>
        <v>ITI</v>
      </c>
      <c r="J29" s="367">
        <f>'Visi duomenys'!J29</f>
        <v>0</v>
      </c>
      <c r="K29" s="367" t="str">
        <f>'Visi duomenys'!AN29</f>
        <v>P.N.507</v>
      </c>
      <c r="L29" s="367" t="str">
        <f>'Visi duomenys'!AO29</f>
        <v>Parengti darnaus judumo mieste planai</v>
      </c>
      <c r="M29" s="367">
        <f>'Visi duomenys'!AP29</f>
        <v>1</v>
      </c>
      <c r="N29" s="367">
        <f>'Visi duomenys'!AQ29</f>
        <v>0</v>
      </c>
      <c r="O29" s="367">
        <f>'Visi duomenys'!AR29</f>
        <v>0</v>
      </c>
      <c r="P29" s="367">
        <f>'Visi duomenys'!AS29</f>
        <v>0</v>
      </c>
      <c r="Q29" s="367">
        <f>'Visi duomenys'!AT29</f>
        <v>0</v>
      </c>
      <c r="R29" s="367">
        <f>'Visi duomenys'!AU29</f>
        <v>0</v>
      </c>
      <c r="S29" s="367">
        <f>'Visi duomenys'!AV29</f>
        <v>0</v>
      </c>
      <c r="T29" s="367">
        <f>'Visi duomenys'!AW29</f>
        <v>0</v>
      </c>
      <c r="U29" s="367">
        <f>'Visi duomenys'!AX29</f>
        <v>0</v>
      </c>
      <c r="V29" s="367">
        <f>'Visi duomenys'!AY29</f>
        <v>0</v>
      </c>
    </row>
    <row r="30" spans="1:22" ht="25.5" customHeight="1" x14ac:dyDescent="0.2">
      <c r="A30" s="365" t="str">
        <f>'Visi duomenys'!A30</f>
        <v>1.2.1.3</v>
      </c>
      <c r="B30" s="365" t="str">
        <f>'Visi duomenys'!B30</f>
        <v/>
      </c>
      <c r="C30" s="365" t="str">
        <f>'Visi duomenys'!C30</f>
        <v>Priemonė: Pėsčiųjų ir dviračių takų rekonstrukcija ir plėtra</v>
      </c>
      <c r="D30" s="366">
        <f>'Visi duomenys'!D30</f>
        <v>0</v>
      </c>
      <c r="E30" s="366">
        <f>'Visi duomenys'!E30</f>
        <v>0</v>
      </c>
      <c r="F30" s="366">
        <f>'Visi duomenys'!F30</f>
        <v>0</v>
      </c>
      <c r="G30" s="366">
        <f>'Visi duomenys'!G30</f>
        <v>0</v>
      </c>
      <c r="H30" s="366">
        <f>'Visi duomenys'!H30</f>
        <v>0</v>
      </c>
      <c r="I30" s="366">
        <f>'Visi duomenys'!I30</f>
        <v>0</v>
      </c>
      <c r="J30" s="366">
        <f>'Visi duomenys'!J30</f>
        <v>0</v>
      </c>
      <c r="K30" s="366">
        <f>'Visi duomenys'!AN30</f>
        <v>0</v>
      </c>
      <c r="L30" s="366">
        <f>'Visi duomenys'!AO30</f>
        <v>0</v>
      </c>
      <c r="M30" s="366">
        <f>'Visi duomenys'!AP30</f>
        <v>0</v>
      </c>
      <c r="N30" s="366">
        <f>'Visi duomenys'!AQ30</f>
        <v>0</v>
      </c>
      <c r="O30" s="366">
        <f>'Visi duomenys'!AR30</f>
        <v>0</v>
      </c>
      <c r="P30" s="366">
        <f>'Visi duomenys'!AS30</f>
        <v>0</v>
      </c>
      <c r="Q30" s="366">
        <f>'Visi duomenys'!AT30</f>
        <v>0</v>
      </c>
      <c r="R30" s="366">
        <f>'Visi duomenys'!AU30</f>
        <v>0</v>
      </c>
      <c r="S30" s="366">
        <f>'Visi duomenys'!AV30</f>
        <v>0</v>
      </c>
      <c r="T30" s="366">
        <f>'Visi duomenys'!AW30</f>
        <v>0</v>
      </c>
      <c r="U30" s="366">
        <f>'Visi duomenys'!AX30</f>
        <v>0</v>
      </c>
      <c r="V30" s="366">
        <f>'Visi duomenys'!AY30</f>
        <v>0</v>
      </c>
    </row>
    <row r="31" spans="1:22" ht="25.5" customHeight="1" x14ac:dyDescent="0.2">
      <c r="A31" s="367" t="str">
        <f>'Visi duomenys'!A31</f>
        <v>1.2.1.3.1</v>
      </c>
      <c r="B31" s="367" t="str">
        <f>'Visi duomenys'!B31</f>
        <v>R085516-190000-1148</v>
      </c>
      <c r="C31" s="367" t="str">
        <f>'Visi duomenys'!C31</f>
        <v>Pėsčiųjų tako Vytauto Didžiojo gatvėje  Šilalės m. rekonstrukcija</v>
      </c>
      <c r="D31" s="367" t="str">
        <f>'Visi duomenys'!D31</f>
        <v>ŠRSA</v>
      </c>
      <c r="E31" s="367" t="str">
        <f>'Visi duomenys'!E31</f>
        <v>SM</v>
      </c>
      <c r="F31" s="367" t="str">
        <f>'Visi duomenys'!F31</f>
        <v>Šilalė</v>
      </c>
      <c r="G31" s="367" t="str">
        <f>'Visi duomenys'!G31</f>
        <v xml:space="preserve">04.5.1-TID-R-516 </v>
      </c>
      <c r="H31" s="367" t="str">
        <f>'Visi duomenys'!H31</f>
        <v>R</v>
      </c>
      <c r="I31" s="367">
        <f>'Visi duomenys'!I31</f>
        <v>0</v>
      </c>
      <c r="J31" s="367">
        <f>'Visi duomenys'!J31</f>
        <v>0</v>
      </c>
      <c r="K31" s="367" t="str">
        <f>'Visi duomenys'!AN31</f>
        <v>P.S.322</v>
      </c>
      <c r="L31" s="367" t="str">
        <f>'Visi duomenys'!AO31</f>
        <v>Rekonstruotų dviračių ir / ar pėsčiųjų takų ir / ar trasų ilgis (km)</v>
      </c>
      <c r="M31" s="367">
        <f>'Visi duomenys'!AP31</f>
        <v>1</v>
      </c>
      <c r="N31" s="367">
        <f>'Visi duomenys'!AQ31</f>
        <v>0</v>
      </c>
      <c r="O31" s="367">
        <f>'Visi duomenys'!AR31</f>
        <v>0</v>
      </c>
      <c r="P31" s="367">
        <f>'Visi duomenys'!AS31</f>
        <v>0</v>
      </c>
      <c r="Q31" s="367">
        <f>'Visi duomenys'!AT31</f>
        <v>0</v>
      </c>
      <c r="R31" s="367">
        <f>'Visi duomenys'!AU31</f>
        <v>0</v>
      </c>
      <c r="S31" s="367">
        <f>'Visi duomenys'!AV31</f>
        <v>0</v>
      </c>
      <c r="T31" s="367">
        <f>'Visi duomenys'!AW31</f>
        <v>0</v>
      </c>
      <c r="U31" s="367">
        <f>'Visi duomenys'!AX31</f>
        <v>0</v>
      </c>
      <c r="V31" s="367">
        <f>'Visi duomenys'!AY31</f>
        <v>0</v>
      </c>
    </row>
    <row r="32" spans="1:22" ht="25.5" customHeight="1" x14ac:dyDescent="0.2">
      <c r="A32" s="367" t="str">
        <f>'Visi duomenys'!A32</f>
        <v>1.2.1.3.2</v>
      </c>
      <c r="B32" s="367" t="str">
        <f>'Visi duomenys'!B32</f>
        <v>R085516-190000-1149</v>
      </c>
      <c r="C32" s="367" t="str">
        <f>'Visi duomenys'!C32</f>
        <v>Pėsčiųjų ir dviračių takų įrengimas prie Jankaus gatvės Pagėgiuose</v>
      </c>
      <c r="D32" s="367" t="str">
        <f>'Visi duomenys'!D32</f>
        <v>PSA</v>
      </c>
      <c r="E32" s="367" t="str">
        <f>'Visi duomenys'!E32</f>
        <v>SM</v>
      </c>
      <c r="F32" s="367" t="str">
        <f>'Visi duomenys'!F32</f>
        <v>Pagėgių miestas</v>
      </c>
      <c r="G32" s="367" t="str">
        <f>'Visi duomenys'!G32</f>
        <v xml:space="preserve">04.5.1-TID-R-516 </v>
      </c>
      <c r="H32" s="367" t="str">
        <f>'Visi duomenys'!H32</f>
        <v>R</v>
      </c>
      <c r="I32" s="367" t="str">
        <f>'Visi duomenys'!I32</f>
        <v>ITI</v>
      </c>
      <c r="J32" s="367">
        <f>'Visi duomenys'!J32</f>
        <v>0</v>
      </c>
      <c r="K32" s="367" t="str">
        <f>'Visi duomenys'!AN32</f>
        <v>P.S.321</v>
      </c>
      <c r="L32" s="367" t="str">
        <f>'Visi duomenys'!AO32</f>
        <v>Įrengtų naujų dviračių ir / ar pėsčiųjų takų ir / ar trasų ilgis (km)</v>
      </c>
      <c r="M32" s="367">
        <f>'Visi duomenys'!AP32</f>
        <v>0.51</v>
      </c>
      <c r="N32" s="367">
        <f>'Visi duomenys'!AQ32</f>
        <v>0</v>
      </c>
      <c r="O32" s="367">
        <f>'Visi duomenys'!AR32</f>
        <v>0</v>
      </c>
      <c r="P32" s="367">
        <f>'Visi duomenys'!AS32</f>
        <v>0</v>
      </c>
      <c r="Q32" s="367">
        <f>'Visi duomenys'!AT32</f>
        <v>0</v>
      </c>
      <c r="R32" s="367">
        <f>'Visi duomenys'!AU32</f>
        <v>0</v>
      </c>
      <c r="S32" s="367">
        <f>'Visi duomenys'!AV32</f>
        <v>0</v>
      </c>
      <c r="T32" s="367">
        <f>'Visi duomenys'!AW32</f>
        <v>0</v>
      </c>
      <c r="U32" s="367">
        <f>'Visi duomenys'!AX32</f>
        <v>0</v>
      </c>
      <c r="V32" s="367">
        <f>'Visi duomenys'!AY32</f>
        <v>0</v>
      </c>
    </row>
    <row r="33" spans="1:22" ht="25.5" customHeight="1" x14ac:dyDescent="0.2">
      <c r="A33" s="367" t="str">
        <f>'Visi duomenys'!A33</f>
        <v>1.2.1.3.3</v>
      </c>
      <c r="B33" s="367" t="str">
        <f>'Visi duomenys'!B33</f>
        <v>R085516-190000-1150</v>
      </c>
      <c r="C33" s="367" t="str">
        <f>'Visi duomenys'!C33</f>
        <v>Pėsčiųjų ir dviračių tako įrengimas Jurbarko miesto Barkūnų gatvėje</v>
      </c>
      <c r="D33" s="367" t="str">
        <f>'Visi duomenys'!D33</f>
        <v>JRSA</v>
      </c>
      <c r="E33" s="367" t="str">
        <f>'Visi duomenys'!E33</f>
        <v>SM</v>
      </c>
      <c r="F33" s="367" t="str">
        <f>'Visi duomenys'!F33</f>
        <v>Jurbarko miestas</v>
      </c>
      <c r="G33" s="367" t="str">
        <f>'Visi duomenys'!G33</f>
        <v xml:space="preserve">04.5.1-TID-R-516 </v>
      </c>
      <c r="H33" s="367" t="str">
        <f>'Visi duomenys'!H33</f>
        <v>R</v>
      </c>
      <c r="I33" s="367" t="str">
        <f>'Visi duomenys'!I33</f>
        <v>ITI</v>
      </c>
      <c r="J33" s="367">
        <f>'Visi duomenys'!J33</f>
        <v>0</v>
      </c>
      <c r="K33" s="367" t="str">
        <f>'Visi duomenys'!AN33</f>
        <v>P.S.321</v>
      </c>
      <c r="L33" s="367" t="str">
        <f>'Visi duomenys'!AO33</f>
        <v>Įrengtų naujų dviračių ir / ar pėsčiųjų takų ir / ar trasų ilgis (km)</v>
      </c>
      <c r="M33" s="367">
        <f>'Visi duomenys'!AP33</f>
        <v>0.55000000000000004</v>
      </c>
      <c r="N33" s="367">
        <f>'Visi duomenys'!AQ33</f>
        <v>0</v>
      </c>
      <c r="O33" s="367">
        <f>'Visi duomenys'!AR33</f>
        <v>0</v>
      </c>
      <c r="P33" s="367">
        <f>'Visi duomenys'!AS33</f>
        <v>0</v>
      </c>
      <c r="Q33" s="367">
        <f>'Visi duomenys'!AT33</f>
        <v>0</v>
      </c>
      <c r="R33" s="367">
        <f>'Visi duomenys'!AU33</f>
        <v>0</v>
      </c>
      <c r="S33" s="367">
        <f>'Visi duomenys'!AV33</f>
        <v>0</v>
      </c>
      <c r="T33" s="367">
        <f>'Visi duomenys'!AW33</f>
        <v>0</v>
      </c>
      <c r="U33" s="367">
        <f>'Visi duomenys'!AX33</f>
        <v>0</v>
      </c>
      <c r="V33" s="367">
        <f>'Visi duomenys'!AY33</f>
        <v>0</v>
      </c>
    </row>
    <row r="34" spans="1:22" ht="25.5" customHeight="1" x14ac:dyDescent="0.2">
      <c r="A34" s="367" t="str">
        <f>'Visi duomenys'!A34</f>
        <v>1.2.1.3.4</v>
      </c>
      <c r="B34" s="367" t="str">
        <f>'Visi duomenys'!B34</f>
        <v>R085516-190000-1151</v>
      </c>
      <c r="C34" s="367" t="str">
        <f>'Visi duomenys'!C34</f>
        <v>Pėsčiųjų ir dviračių tako įrengimas iki Norkaičių gyvenvietės</v>
      </c>
      <c r="D34" s="367" t="str">
        <f>'Visi duomenys'!D34</f>
        <v>TRSA</v>
      </c>
      <c r="E34" s="367" t="str">
        <f>'Visi duomenys'!E34</f>
        <v>SM</v>
      </c>
      <c r="F34" s="367" t="str">
        <f>'Visi duomenys'!F34</f>
        <v>Tauragės rajonas</v>
      </c>
      <c r="G34" s="367" t="str">
        <f>'Visi duomenys'!G34</f>
        <v xml:space="preserve">04.5.1-TID-R-516 </v>
      </c>
      <c r="H34" s="367" t="str">
        <f>'Visi duomenys'!H34</f>
        <v>R</v>
      </c>
      <c r="I34" s="367">
        <f>'Visi duomenys'!I34</f>
        <v>0</v>
      </c>
      <c r="J34" s="367">
        <f>'Visi duomenys'!J34</f>
        <v>0</v>
      </c>
      <c r="K34" s="367" t="str">
        <f>'Visi duomenys'!AN34</f>
        <v>P.S.321</v>
      </c>
      <c r="L34" s="367" t="str">
        <f>'Visi duomenys'!AO34</f>
        <v>Įrengtų naujų dviračių ir / ar pėsčiųjų takų ir / ar trasų ilgis (km)</v>
      </c>
      <c r="M34" s="367">
        <f>'Visi duomenys'!AP34</f>
        <v>1</v>
      </c>
      <c r="N34" s="367">
        <f>'Visi duomenys'!AQ34</f>
        <v>0</v>
      </c>
      <c r="O34" s="367">
        <f>'Visi duomenys'!AR34</f>
        <v>0</v>
      </c>
      <c r="P34" s="367">
        <f>'Visi duomenys'!AS34</f>
        <v>0</v>
      </c>
      <c r="Q34" s="367">
        <f>'Visi duomenys'!AT34</f>
        <v>0</v>
      </c>
      <c r="R34" s="367">
        <f>'Visi duomenys'!AU34</f>
        <v>0</v>
      </c>
      <c r="S34" s="367">
        <f>'Visi duomenys'!AV34</f>
        <v>0</v>
      </c>
      <c r="T34" s="367">
        <f>'Visi duomenys'!AW34</f>
        <v>0</v>
      </c>
      <c r="U34" s="367">
        <f>'Visi duomenys'!AX34</f>
        <v>0</v>
      </c>
      <c r="V34" s="367">
        <f>'Visi duomenys'!AY34</f>
        <v>0</v>
      </c>
    </row>
    <row r="35" spans="1:22" ht="25.5" customHeight="1" x14ac:dyDescent="0.2">
      <c r="A35" s="365" t="str">
        <f>'Visi duomenys'!A35</f>
        <v>1.2.1.4</v>
      </c>
      <c r="B35" s="365" t="str">
        <f>'Visi duomenys'!B35</f>
        <v/>
      </c>
      <c r="C35" s="365" t="str">
        <f>'Visi duomenys'!C35</f>
        <v>Priemonė: Vietinio susisiekimo viešojo transporto priemonių parko atnaujinimas</v>
      </c>
      <c r="D35" s="366">
        <f>'Visi duomenys'!D35</f>
        <v>0</v>
      </c>
      <c r="E35" s="366">
        <f>'Visi duomenys'!E35</f>
        <v>0</v>
      </c>
      <c r="F35" s="366">
        <f>'Visi duomenys'!F35</f>
        <v>0</v>
      </c>
      <c r="G35" s="366">
        <f>'Visi duomenys'!G35</f>
        <v>0</v>
      </c>
      <c r="H35" s="366">
        <f>'Visi duomenys'!H35</f>
        <v>0</v>
      </c>
      <c r="I35" s="366">
        <f>'Visi duomenys'!I35</f>
        <v>0</v>
      </c>
      <c r="J35" s="366">
        <f>'Visi duomenys'!J35</f>
        <v>0</v>
      </c>
      <c r="K35" s="366">
        <f>'Visi duomenys'!AN35</f>
        <v>0</v>
      </c>
      <c r="L35" s="366">
        <f>'Visi duomenys'!AO35</f>
        <v>0</v>
      </c>
      <c r="M35" s="366">
        <f>'Visi duomenys'!AP35</f>
        <v>0</v>
      </c>
      <c r="N35" s="366">
        <f>'Visi duomenys'!AQ35</f>
        <v>0</v>
      </c>
      <c r="O35" s="366">
        <f>'Visi duomenys'!AR35</f>
        <v>0</v>
      </c>
      <c r="P35" s="366">
        <f>'Visi duomenys'!AS35</f>
        <v>0</v>
      </c>
      <c r="Q35" s="366">
        <f>'Visi duomenys'!AT35</f>
        <v>0</v>
      </c>
      <c r="R35" s="366">
        <f>'Visi duomenys'!AU35</f>
        <v>0</v>
      </c>
      <c r="S35" s="366">
        <f>'Visi duomenys'!AV35</f>
        <v>0</v>
      </c>
      <c r="T35" s="366">
        <f>'Visi duomenys'!AW35</f>
        <v>0</v>
      </c>
      <c r="U35" s="366">
        <f>'Visi duomenys'!AX35</f>
        <v>0</v>
      </c>
      <c r="V35" s="366">
        <f>'Visi duomenys'!AY35</f>
        <v>0</v>
      </c>
    </row>
    <row r="36" spans="1:22" ht="25.5" customHeight="1" x14ac:dyDescent="0.2">
      <c r="A36" s="367" t="str">
        <f>'Visi duomenys'!A36</f>
        <v>1.2.1.4.1</v>
      </c>
      <c r="B36" s="367" t="str">
        <f>'Visi duomenys'!B36</f>
        <v>R085518-100000-1153</v>
      </c>
      <c r="C36" s="367" t="str">
        <f>'Visi duomenys'!C36</f>
        <v>Tauragės miesto viešojo susisiekimo parko transporto priemonių atnaujinimas</v>
      </c>
      <c r="D36" s="367" t="str">
        <f>'Visi duomenys'!D36</f>
        <v>TRSA</v>
      </c>
      <c r="E36" s="367" t="str">
        <f>'Visi duomenys'!E36</f>
        <v>SM</v>
      </c>
      <c r="F36" s="367" t="str">
        <f>'Visi duomenys'!F36</f>
        <v>Tauragės miestas</v>
      </c>
      <c r="G36" s="367" t="str">
        <f>'Visi duomenys'!G36</f>
        <v>04.5.1-TID-R-518</v>
      </c>
      <c r="H36" s="367" t="str">
        <f>'Visi duomenys'!H36</f>
        <v>R</v>
      </c>
      <c r="I36" s="367" t="str">
        <f>'Visi duomenys'!I36</f>
        <v>ITI</v>
      </c>
      <c r="J36" s="367">
        <f>'Visi duomenys'!J36</f>
        <v>0</v>
      </c>
      <c r="K36" s="367" t="str">
        <f>'Visi duomenys'!AN36</f>
        <v>P.S.325</v>
      </c>
      <c r="L36" s="367" t="str">
        <f>'Visi duomenys'!AO36</f>
        <v>Įsigytos naujos ekologiškos viešojo transporto priemonės</v>
      </c>
      <c r="M36" s="367">
        <f>'Visi duomenys'!AP36</f>
        <v>2</v>
      </c>
      <c r="N36" s="367">
        <f>'Visi duomenys'!AQ36</f>
        <v>0</v>
      </c>
      <c r="O36" s="367">
        <f>'Visi duomenys'!AR36</f>
        <v>0</v>
      </c>
      <c r="P36" s="367">
        <f>'Visi duomenys'!AS36</f>
        <v>0</v>
      </c>
      <c r="Q36" s="367">
        <f>'Visi duomenys'!AT36</f>
        <v>0</v>
      </c>
      <c r="R36" s="367">
        <f>'Visi duomenys'!AU36</f>
        <v>0</v>
      </c>
      <c r="S36" s="367">
        <f>'Visi duomenys'!AV36</f>
        <v>0</v>
      </c>
      <c r="T36" s="367">
        <f>'Visi duomenys'!AW36</f>
        <v>0</v>
      </c>
      <c r="U36" s="367">
        <f>'Visi duomenys'!AX36</f>
        <v>0</v>
      </c>
      <c r="V36" s="367">
        <f>'Visi duomenys'!AY36</f>
        <v>0</v>
      </c>
    </row>
    <row r="37" spans="1:22" ht="24.75" customHeight="1" x14ac:dyDescent="0.2">
      <c r="A37" s="364" t="str">
        <f>'Visi duomenys'!A37</f>
        <v>1.2.2.</v>
      </c>
      <c r="B37" s="364" t="str">
        <f>'Visi duomenys'!B37</f>
        <v/>
      </c>
      <c r="C37" s="364" t="str">
        <f>'Visi duomenys'!C37</f>
        <v>Uždavinys. Modernizuoti kultūros įstaigų fizinę ir informacinę infrastruktūrą, kultūros paslaugoms pritaikyti  kultūros paveldo objektus ir netradicines erdves,  didinti paslaugų prieinamumą.</v>
      </c>
      <c r="D37" s="364">
        <f>'Visi duomenys'!D37</f>
        <v>0</v>
      </c>
      <c r="E37" s="364">
        <f>'Visi duomenys'!E37</f>
        <v>0</v>
      </c>
      <c r="F37" s="364">
        <f>'Visi duomenys'!F37</f>
        <v>0</v>
      </c>
      <c r="G37" s="364">
        <f>'Visi duomenys'!G37</f>
        <v>0</v>
      </c>
      <c r="H37" s="364">
        <f>'Visi duomenys'!H37</f>
        <v>0</v>
      </c>
      <c r="I37" s="364">
        <f>'Visi duomenys'!I37</f>
        <v>0</v>
      </c>
      <c r="J37" s="364">
        <f>'Visi duomenys'!J37</f>
        <v>0</v>
      </c>
      <c r="K37" s="364">
        <f>'Visi duomenys'!AN37</f>
        <v>0</v>
      </c>
      <c r="L37" s="364">
        <f>'Visi duomenys'!AO37</f>
        <v>0</v>
      </c>
      <c r="M37" s="364">
        <f>'Visi duomenys'!AP37</f>
        <v>0</v>
      </c>
      <c r="N37" s="364">
        <f>'Visi duomenys'!AQ37</f>
        <v>0</v>
      </c>
      <c r="O37" s="364">
        <f>'Visi duomenys'!AR37</f>
        <v>0</v>
      </c>
      <c r="P37" s="364">
        <f>'Visi duomenys'!AS37</f>
        <v>0</v>
      </c>
      <c r="Q37" s="364">
        <f>'Visi duomenys'!AT37</f>
        <v>0</v>
      </c>
      <c r="R37" s="364">
        <f>'Visi duomenys'!AU37</f>
        <v>0</v>
      </c>
      <c r="S37" s="364">
        <f>'Visi duomenys'!AV37</f>
        <v>0</v>
      </c>
      <c r="T37" s="364">
        <f>'Visi duomenys'!AW37</f>
        <v>0</v>
      </c>
      <c r="U37" s="364">
        <f>'Visi duomenys'!AX37</f>
        <v>0</v>
      </c>
      <c r="V37" s="364">
        <f>'Visi duomenys'!AY37</f>
        <v>0</v>
      </c>
    </row>
    <row r="38" spans="1:22" ht="25.5" customHeight="1" x14ac:dyDescent="0.2">
      <c r="A38" s="365" t="str">
        <f>'Visi duomenys'!A38</f>
        <v>1.2.2.1</v>
      </c>
      <c r="B38" s="365" t="str">
        <f>'Visi duomenys'!B38</f>
        <v/>
      </c>
      <c r="C38" s="365" t="str">
        <f>'Visi duomenys'!C38</f>
        <v>Priemonė: Modernizuoti savivaldybių kultūros infrastruktūrą</v>
      </c>
      <c r="D38" s="366">
        <f>'Visi duomenys'!D38</f>
        <v>0</v>
      </c>
      <c r="E38" s="366">
        <f>'Visi duomenys'!E38</f>
        <v>0</v>
      </c>
      <c r="F38" s="366">
        <f>'Visi duomenys'!F38</f>
        <v>0</v>
      </c>
      <c r="G38" s="366">
        <f>'Visi duomenys'!G38</f>
        <v>0</v>
      </c>
      <c r="H38" s="366">
        <f>'Visi duomenys'!H38</f>
        <v>0</v>
      </c>
      <c r="I38" s="366">
        <f>'Visi duomenys'!I38</f>
        <v>0</v>
      </c>
      <c r="J38" s="366">
        <f>'Visi duomenys'!J38</f>
        <v>0</v>
      </c>
      <c r="K38" s="366">
        <f>'Visi duomenys'!AN38</f>
        <v>0</v>
      </c>
      <c r="L38" s="366">
        <f>'Visi duomenys'!AO38</f>
        <v>0</v>
      </c>
      <c r="M38" s="366">
        <f>'Visi duomenys'!AP38</f>
        <v>0</v>
      </c>
      <c r="N38" s="366">
        <f>'Visi duomenys'!AQ38</f>
        <v>0</v>
      </c>
      <c r="O38" s="366">
        <f>'Visi duomenys'!AR38</f>
        <v>0</v>
      </c>
      <c r="P38" s="366">
        <f>'Visi duomenys'!AS38</f>
        <v>0</v>
      </c>
      <c r="Q38" s="366">
        <f>'Visi duomenys'!AT38</f>
        <v>0</v>
      </c>
      <c r="R38" s="366">
        <f>'Visi duomenys'!AU38</f>
        <v>0</v>
      </c>
      <c r="S38" s="366">
        <f>'Visi duomenys'!AV38</f>
        <v>0</v>
      </c>
      <c r="T38" s="366">
        <f>'Visi duomenys'!AW38</f>
        <v>0</v>
      </c>
      <c r="U38" s="366">
        <f>'Visi duomenys'!AX38</f>
        <v>0</v>
      </c>
      <c r="V38" s="366">
        <f>'Visi duomenys'!AY38</f>
        <v>0</v>
      </c>
    </row>
    <row r="39" spans="1:22" s="86" customFormat="1" ht="25.5" customHeight="1" x14ac:dyDescent="0.2">
      <c r="A39" s="367" t="str">
        <f>'Visi duomenys'!A39</f>
        <v>1.2.2.1.1</v>
      </c>
      <c r="B39" s="367" t="str">
        <f>'Visi duomenys'!B39</f>
        <v>R083305-330000-1156</v>
      </c>
      <c r="C39" s="367" t="str">
        <f>'Visi duomenys'!C39</f>
        <v>Tauragės krašto muziejaus modernizavimas</v>
      </c>
      <c r="D39" s="367" t="str">
        <f>'Visi duomenys'!D39</f>
        <v>TRSA</v>
      </c>
      <c r="E39" s="367" t="str">
        <f>'Visi duomenys'!E39</f>
        <v>KM</v>
      </c>
      <c r="F39" s="367" t="str">
        <f>'Visi duomenys'!F39</f>
        <v>Tauragės miestas</v>
      </c>
      <c r="G39" s="367" t="str">
        <f>'Visi duomenys'!G39</f>
        <v>07.1.1-CPVA-R-305</v>
      </c>
      <c r="H39" s="367" t="str">
        <f>'Visi duomenys'!H39</f>
        <v>R</v>
      </c>
      <c r="I39" s="367" t="str">
        <f>'Visi duomenys'!I39</f>
        <v>ITI</v>
      </c>
      <c r="J39" s="367">
        <f>'Visi duomenys'!J39</f>
        <v>0</v>
      </c>
      <c r="K39" s="367" t="str">
        <f>'Visi duomenys'!AN39</f>
        <v>P.N.304</v>
      </c>
      <c r="L39" s="367" t="str">
        <f>'Visi duomenys'!AO39</f>
        <v>Modernizuoti kultūros infrastruktūros objektai (vnt.)</v>
      </c>
      <c r="M39" s="367">
        <f>'Visi duomenys'!AP39</f>
        <v>1</v>
      </c>
      <c r="N39" s="367">
        <f>'Visi duomenys'!AQ39</f>
        <v>0</v>
      </c>
      <c r="O39" s="367">
        <f>'Visi duomenys'!AR39</f>
        <v>0</v>
      </c>
      <c r="P39" s="367">
        <f>'Visi duomenys'!AS39</f>
        <v>0</v>
      </c>
      <c r="Q39" s="367">
        <f>'Visi duomenys'!AT39</f>
        <v>0</v>
      </c>
      <c r="R39" s="367">
        <f>'Visi duomenys'!AU39</f>
        <v>0</v>
      </c>
      <c r="S39" s="367">
        <f>'Visi duomenys'!AV39</f>
        <v>0</v>
      </c>
      <c r="T39" s="367">
        <f>'Visi duomenys'!AW39</f>
        <v>0</v>
      </c>
      <c r="U39" s="367">
        <f>'Visi duomenys'!AX39</f>
        <v>0</v>
      </c>
      <c r="V39" s="367">
        <f>'Visi duomenys'!AY39</f>
        <v>0</v>
      </c>
    </row>
    <row r="40" spans="1:22" s="86" customFormat="1" ht="25.5" customHeight="1" x14ac:dyDescent="0.2">
      <c r="A40" s="367" t="str">
        <f>'Visi duomenys'!A40</f>
        <v>1.2.2.1.2</v>
      </c>
      <c r="B40" s="367" t="str">
        <f>'Visi duomenys'!B40</f>
        <v>R083305-330000-1157</v>
      </c>
      <c r="C40" s="367" t="str">
        <f>'Visi duomenys'!C40</f>
        <v>Jurbarko kultūros centro modernizavimas</v>
      </c>
      <c r="D40" s="367" t="str">
        <f>'Visi duomenys'!D40</f>
        <v>JRSA</v>
      </c>
      <c r="E40" s="367" t="str">
        <f>'Visi duomenys'!E40</f>
        <v>KM</v>
      </c>
      <c r="F40" s="367" t="str">
        <f>'Visi duomenys'!F40</f>
        <v>Jurbarko miestas</v>
      </c>
      <c r="G40" s="367" t="str">
        <f>'Visi duomenys'!G40</f>
        <v>07.1.1-CPVA-R-305</v>
      </c>
      <c r="H40" s="367" t="str">
        <f>'Visi duomenys'!H40</f>
        <v>R</v>
      </c>
      <c r="I40" s="367" t="str">
        <f>'Visi duomenys'!I40</f>
        <v>ITI</v>
      </c>
      <c r="J40" s="367">
        <f>'Visi duomenys'!J40</f>
        <v>0</v>
      </c>
      <c r="K40" s="367" t="str">
        <f>'Visi duomenys'!AN40</f>
        <v>P.N.304</v>
      </c>
      <c r="L40" s="367" t="str">
        <f>'Visi duomenys'!AO40</f>
        <v>Modernizuoti kultūros infrastruktūros objektai (vnt.)</v>
      </c>
      <c r="M40" s="367">
        <f>'Visi duomenys'!AP40</f>
        <v>1</v>
      </c>
      <c r="N40" s="367">
        <f>'Visi duomenys'!AQ40</f>
        <v>0</v>
      </c>
      <c r="O40" s="367">
        <f>'Visi duomenys'!AR40</f>
        <v>0</v>
      </c>
      <c r="P40" s="367">
        <f>'Visi duomenys'!AS40</f>
        <v>0</v>
      </c>
      <c r="Q40" s="367">
        <f>'Visi duomenys'!AT40</f>
        <v>0</v>
      </c>
      <c r="R40" s="367">
        <f>'Visi duomenys'!AU40</f>
        <v>0</v>
      </c>
      <c r="S40" s="367">
        <f>'Visi duomenys'!AV40</f>
        <v>0</v>
      </c>
      <c r="T40" s="367">
        <f>'Visi duomenys'!AW40</f>
        <v>0</v>
      </c>
      <c r="U40" s="367">
        <f>'Visi duomenys'!AX40</f>
        <v>0</v>
      </c>
      <c r="V40" s="367">
        <f>'Visi duomenys'!AY40</f>
        <v>0</v>
      </c>
    </row>
    <row r="41" spans="1:22" ht="25.5" customHeight="1" x14ac:dyDescent="0.2">
      <c r="A41" s="365" t="str">
        <f>'Visi duomenys'!A41</f>
        <v>1.2.2.2</v>
      </c>
      <c r="B41" s="365" t="str">
        <f>'Visi duomenys'!B41</f>
        <v/>
      </c>
      <c r="C41" s="365" t="str">
        <f>'Visi duomenys'!C41</f>
        <v>Priemonė: Aktualizuoti savivaldybių kultūros paveldo objektus</v>
      </c>
      <c r="D41" s="366">
        <f>'Visi duomenys'!D41</f>
        <v>0</v>
      </c>
      <c r="E41" s="366">
        <f>'Visi duomenys'!E41</f>
        <v>0</v>
      </c>
      <c r="F41" s="366">
        <f>'Visi duomenys'!F41</f>
        <v>0</v>
      </c>
      <c r="G41" s="366">
        <f>'Visi duomenys'!G41</f>
        <v>0</v>
      </c>
      <c r="H41" s="366">
        <f>'Visi duomenys'!H41</f>
        <v>0</v>
      </c>
      <c r="I41" s="366">
        <f>'Visi duomenys'!I41</f>
        <v>0</v>
      </c>
      <c r="J41" s="366">
        <f>'Visi duomenys'!J41</f>
        <v>0</v>
      </c>
      <c r="K41" s="366">
        <f>'Visi duomenys'!AN41</f>
        <v>0</v>
      </c>
      <c r="L41" s="366">
        <f>'Visi duomenys'!AO41</f>
        <v>0</v>
      </c>
      <c r="M41" s="366">
        <f>'Visi duomenys'!AP41</f>
        <v>0</v>
      </c>
      <c r="N41" s="366">
        <f>'Visi duomenys'!AQ41</f>
        <v>0</v>
      </c>
      <c r="O41" s="366">
        <f>'Visi duomenys'!AR41</f>
        <v>0</v>
      </c>
      <c r="P41" s="366">
        <f>'Visi duomenys'!AS41</f>
        <v>0</v>
      </c>
      <c r="Q41" s="366">
        <f>'Visi duomenys'!AT41</f>
        <v>0</v>
      </c>
      <c r="R41" s="366">
        <f>'Visi duomenys'!AU41</f>
        <v>0</v>
      </c>
      <c r="S41" s="366">
        <f>'Visi duomenys'!AV41</f>
        <v>0</v>
      </c>
      <c r="T41" s="366">
        <f>'Visi duomenys'!AW41</f>
        <v>0</v>
      </c>
      <c r="U41" s="366">
        <f>'Visi duomenys'!AX41</f>
        <v>0</v>
      </c>
      <c r="V41" s="366">
        <f>'Visi duomenys'!AY41</f>
        <v>0</v>
      </c>
    </row>
    <row r="42" spans="1:22" s="86" customFormat="1" ht="25.5" customHeight="1" x14ac:dyDescent="0.2">
      <c r="A42" s="367" t="str">
        <f>'Visi duomenys'!A42</f>
        <v>1.2.2.2.1</v>
      </c>
      <c r="B42" s="367" t="str">
        <f>'Visi duomenys'!B42</f>
        <v>R083302-440000-1159</v>
      </c>
      <c r="C42" s="367" t="str">
        <f>'Visi duomenys'!C42</f>
        <v>Pastatų komplekso, vad. Tauragės pilimi (adresu S. Dariaus ir S. Girėno g. 5, Tauragė; unikalus Nr. 1665), kompleksinis atnaujinimas (I etapas: kultūros paveldo savybių išsaugojimas ir pritaikymas bendruomeniniams poreikiams)</v>
      </c>
      <c r="D42" s="367" t="str">
        <f>'Visi duomenys'!D42</f>
        <v>TRSA</v>
      </c>
      <c r="E42" s="367" t="str">
        <f>'Visi duomenys'!E42</f>
        <v>KM</v>
      </c>
      <c r="F42" s="367" t="str">
        <f>'Visi duomenys'!F42</f>
        <v>Tauragės miestas</v>
      </c>
      <c r="G42" s="367" t="str">
        <f>'Visi duomenys'!G42</f>
        <v>05.4.1-CPVA-R-302</v>
      </c>
      <c r="H42" s="367" t="str">
        <f>'Visi duomenys'!H42</f>
        <v>R</v>
      </c>
      <c r="I42" s="367" t="str">
        <f>'Visi duomenys'!I42</f>
        <v>ITI</v>
      </c>
      <c r="J42" s="367">
        <f>'Visi duomenys'!J42</f>
        <v>0</v>
      </c>
      <c r="K42" s="367" t="str">
        <f>'Visi duomenys'!AN42</f>
        <v>P.S.335</v>
      </c>
      <c r="L42" s="367" t="str">
        <f>'Visi duomenys'!AO42</f>
        <v>Sutvarkyti, įrengti ir pritaikyti lankymui gamtos ir kultūros paveldo objektai ir teritorijos (vnt.)</v>
      </c>
      <c r="M42" s="367">
        <f>'Visi duomenys'!AP42</f>
        <v>1</v>
      </c>
      <c r="N42" s="367" t="str">
        <f>'Visi duomenys'!AQ42</f>
        <v>P.B.209</v>
      </c>
      <c r="O42" s="367" t="str">
        <f>'Visi duomenys'!AR42</f>
        <v>Numatomo apsilankymų remiamuose kultūros ir gamtos paveldo objektuose bei turistų traukos vietose skaičiaus padidėjimas  (apsilankymai per metus)</v>
      </c>
      <c r="P42" s="367">
        <f>'Visi duomenys'!AS42</f>
        <v>7600</v>
      </c>
      <c r="Q42" s="367">
        <f>'Visi duomenys'!AT42</f>
        <v>0</v>
      </c>
      <c r="R42" s="367">
        <f>'Visi duomenys'!AU42</f>
        <v>0</v>
      </c>
      <c r="S42" s="367">
        <f>'Visi duomenys'!AV42</f>
        <v>0</v>
      </c>
      <c r="T42" s="367">
        <f>'Visi duomenys'!AW42</f>
        <v>0</v>
      </c>
      <c r="U42" s="367">
        <f>'Visi duomenys'!AX42</f>
        <v>0</v>
      </c>
      <c r="V42" s="367">
        <f>'Visi duomenys'!AY42</f>
        <v>0</v>
      </c>
    </row>
    <row r="43" spans="1:22" s="86" customFormat="1" ht="25.5" customHeight="1" x14ac:dyDescent="0.2">
      <c r="A43" s="367" t="str">
        <f>'Visi duomenys'!A43</f>
        <v>1.2.2.2.2</v>
      </c>
      <c r="B43" s="367" t="str">
        <f>'Visi duomenys'!B43</f>
        <v>R083302-440000-1160</v>
      </c>
      <c r="C43" s="367" t="str">
        <f>'Visi duomenys'!C43</f>
        <v>Požerės Kristaus Atsimainymo bažnyčios komplekso aktualizavimas vietos bendruomenės poreikiams</v>
      </c>
      <c r="D43" s="367" t="str">
        <f>'Visi duomenys'!D43</f>
        <v>ŠRSA</v>
      </c>
      <c r="E43" s="367" t="str">
        <f>'Visi duomenys'!E43</f>
        <v>KM</v>
      </c>
      <c r="F43" s="367" t="str">
        <f>'Visi duomenys'!F43</f>
        <v>Požerės k.</v>
      </c>
      <c r="G43" s="367" t="str">
        <f>'Visi duomenys'!G43</f>
        <v>05.4.1-CPVA-R-302</v>
      </c>
      <c r="H43" s="367" t="str">
        <f>'Visi duomenys'!H43</f>
        <v>R</v>
      </c>
      <c r="I43" s="367">
        <f>'Visi duomenys'!I43</f>
        <v>0</v>
      </c>
      <c r="J43" s="367">
        <f>'Visi duomenys'!J43</f>
        <v>0</v>
      </c>
      <c r="K43" s="367" t="str">
        <f>'Visi duomenys'!AN43</f>
        <v>P.S.335</v>
      </c>
      <c r="L43" s="367" t="str">
        <f>'Visi duomenys'!AO43</f>
        <v>Sutvarkyti, įrengti ir pritaikyti lankymui gamtos ir kultūros paveldo objektai ir teritorijos (vnt.)</v>
      </c>
      <c r="M43" s="367">
        <f>'Visi duomenys'!AP43</f>
        <v>1</v>
      </c>
      <c r="N43" s="367" t="str">
        <f>'Visi duomenys'!AQ43</f>
        <v>P.B.209</v>
      </c>
      <c r="O43" s="367" t="str">
        <f>'Visi duomenys'!AR43</f>
        <v>Numatomo apsilankymų remiamuose kultūros ir gamtos paveldo objektuose bei turistų traukos vietose skaičiaus padidėjimas  (apsilankymai per metus)</v>
      </c>
      <c r="P43" s="367">
        <f>'Visi duomenys'!AS43</f>
        <v>150</v>
      </c>
      <c r="Q43" s="367">
        <f>'Visi duomenys'!AT43</f>
        <v>0</v>
      </c>
      <c r="R43" s="367">
        <f>'Visi duomenys'!AU43</f>
        <v>0</v>
      </c>
      <c r="S43" s="367">
        <f>'Visi duomenys'!AV43</f>
        <v>0</v>
      </c>
      <c r="T43" s="367">
        <f>'Visi duomenys'!AW43</f>
        <v>0</v>
      </c>
      <c r="U43" s="367">
        <f>'Visi duomenys'!AX43</f>
        <v>0</v>
      </c>
      <c r="V43" s="367">
        <f>'Visi duomenys'!AY43</f>
        <v>0</v>
      </c>
    </row>
    <row r="44" spans="1:22" s="86" customFormat="1" ht="25.5" customHeight="1" x14ac:dyDescent="0.2">
      <c r="A44" s="367" t="str">
        <f>'Visi duomenys'!A44</f>
        <v>1.2.2.2.3</v>
      </c>
      <c r="B44" s="367" t="str">
        <f>'Visi duomenys'!B44</f>
        <v>R083302-440000-1161</v>
      </c>
      <c r="C44" s="367" t="str">
        <f>'Visi duomenys'!C44</f>
        <v xml:space="preserve">Buvusio Kristijono Donelaičio gimnazijos pastato Vilniaus g. 46, Pagėgiai, aktų salės ir vidaus laiptų paveldosaugos vertingųjų savybių sutvarkymas </v>
      </c>
      <c r="D44" s="367" t="str">
        <f>'Visi duomenys'!D44</f>
        <v>PSA</v>
      </c>
      <c r="E44" s="367" t="str">
        <f>'Visi duomenys'!E44</f>
        <v>KM</v>
      </c>
      <c r="F44" s="367" t="str">
        <f>'Visi duomenys'!F44</f>
        <v>Pagėgiai</v>
      </c>
      <c r="G44" s="367" t="str">
        <f>'Visi duomenys'!G44</f>
        <v>05.4.1-CPVA-R-302</v>
      </c>
      <c r="H44" s="367" t="str">
        <f>'Visi duomenys'!H44</f>
        <v>R</v>
      </c>
      <c r="I44" s="367" t="str">
        <f>'Visi duomenys'!I44</f>
        <v>ITI</v>
      </c>
      <c r="J44" s="367">
        <f>'Visi duomenys'!J44</f>
        <v>0</v>
      </c>
      <c r="K44" s="367" t="str">
        <f>'Visi duomenys'!AN44</f>
        <v>P.S.335</v>
      </c>
      <c r="L44" s="367" t="str">
        <f>'Visi duomenys'!AO44</f>
        <v>Sutvarkyti, įrengti ir pritaikyti lankymui gamtos ir kultūros paveldo objektai ir teritorijos (vnt.)</v>
      </c>
      <c r="M44" s="367">
        <f>'Visi duomenys'!AP44</f>
        <v>1</v>
      </c>
      <c r="N44" s="367" t="str">
        <f>'Visi duomenys'!AQ44</f>
        <v>P.B.209</v>
      </c>
      <c r="O44" s="367" t="str">
        <f>'Visi duomenys'!AR44</f>
        <v>Numatomo apsilankymų remiamuose kultūros ir gamtos paveldo objektuose bei turistų traukos vietose skaičiaus padidėjimas  (apsilankymai per metus)</v>
      </c>
      <c r="P44" s="367">
        <f>'Visi duomenys'!AS44</f>
        <v>100</v>
      </c>
      <c r="Q44" s="367">
        <f>'Visi duomenys'!AT44</f>
        <v>0</v>
      </c>
      <c r="R44" s="367">
        <f>'Visi duomenys'!AU44</f>
        <v>0</v>
      </c>
      <c r="S44" s="367">
        <f>'Visi duomenys'!AV44</f>
        <v>0</v>
      </c>
      <c r="T44" s="367">
        <f>'Visi duomenys'!AW44</f>
        <v>0</v>
      </c>
      <c r="U44" s="367">
        <f>'Visi duomenys'!AX44</f>
        <v>0</v>
      </c>
      <c r="V44" s="367">
        <f>'Visi duomenys'!AY44</f>
        <v>0</v>
      </c>
    </row>
    <row r="45" spans="1:22" s="86" customFormat="1" ht="25.5" customHeight="1" x14ac:dyDescent="0.2">
      <c r="A45" s="367" t="str">
        <f>'Visi duomenys'!A45</f>
        <v>1.2.2.2.4</v>
      </c>
      <c r="B45" s="367" t="str">
        <f>'Visi duomenys'!B45</f>
        <v>R083302-440000-1162</v>
      </c>
      <c r="C45" s="367" t="str">
        <f>'Visi duomenys'!C45</f>
        <v>Mažosios Lietuvos Jurbarko krašto kultūros centro aktualizavimas</v>
      </c>
      <c r="D45" s="367" t="str">
        <f>'Visi duomenys'!D45</f>
        <v>JRSA</v>
      </c>
      <c r="E45" s="367" t="str">
        <f>'Visi duomenys'!E45</f>
        <v>KM</v>
      </c>
      <c r="F45" s="367" t="str">
        <f>'Visi duomenys'!F45</f>
        <v>Jurbarko rajonas</v>
      </c>
      <c r="G45" s="367" t="str">
        <f>'Visi duomenys'!G45</f>
        <v>05.4.1-CPVA-R-302</v>
      </c>
      <c r="H45" s="367" t="str">
        <f>'Visi duomenys'!H45</f>
        <v>R</v>
      </c>
      <c r="I45" s="367">
        <f>'Visi duomenys'!I45</f>
        <v>0</v>
      </c>
      <c r="J45" s="367">
        <f>'Visi duomenys'!J45</f>
        <v>0</v>
      </c>
      <c r="K45" s="367" t="str">
        <f>'Visi duomenys'!AN45</f>
        <v>P.S.335</v>
      </c>
      <c r="L45" s="367" t="str">
        <f>'Visi duomenys'!AO45</f>
        <v>Sutvarkyti, įrengti ir pritaikyti lankymui gamtos ir kultūros paveldo objektai ir teritorijos (vnt.)</v>
      </c>
      <c r="M45" s="367">
        <f>'Visi duomenys'!AP45</f>
        <v>1</v>
      </c>
      <c r="N45" s="367" t="str">
        <f>'Visi duomenys'!AQ45</f>
        <v>P.B.209</v>
      </c>
      <c r="O45" s="367" t="str">
        <f>'Visi duomenys'!AR45</f>
        <v>Numatomo apsilankymų remiamuose kultūros ir gamtos paveldo objektuose bei turistų traukos vietose skaičiaus padidėjimas  (apsilankymai per metus)</v>
      </c>
      <c r="P45" s="367">
        <f>'Visi duomenys'!AS45</f>
        <v>1000</v>
      </c>
      <c r="Q45" s="367">
        <f>'Visi duomenys'!AT45</f>
        <v>0</v>
      </c>
      <c r="R45" s="367">
        <f>'Visi duomenys'!AU45</f>
        <v>0</v>
      </c>
      <c r="S45" s="367">
        <f>'Visi duomenys'!AV45</f>
        <v>0</v>
      </c>
      <c r="T45" s="367">
        <f>'Visi duomenys'!AW45</f>
        <v>0</v>
      </c>
      <c r="U45" s="367">
        <f>'Visi duomenys'!AX45</f>
        <v>0</v>
      </c>
      <c r="V45" s="367">
        <f>'Visi duomenys'!AY45</f>
        <v>0</v>
      </c>
    </row>
    <row r="46" spans="1:22" ht="24.75" customHeight="1" x14ac:dyDescent="0.2">
      <c r="A46" s="364" t="str">
        <f>'Visi duomenys'!A46</f>
        <v>1.2.3.</v>
      </c>
      <c r="B46" s="364" t="str">
        <f>'Visi duomenys'!B46</f>
        <v/>
      </c>
      <c r="C46" s="364" t="str">
        <f>'Visi duomenys'!C46</f>
        <v xml:space="preserve">Uždavinys. Vykdyti informacines marketingo priemones, skatinančias viešąsias ir privačias investicijas  į rekreacijos ir turizmo sistemos plėtrą, gerinti turizmo įvaizdį ir didinti paslaugų prieinamumą.  </v>
      </c>
      <c r="D46" s="364">
        <f>'Visi duomenys'!D46</f>
        <v>0</v>
      </c>
      <c r="E46" s="364">
        <f>'Visi duomenys'!E46</f>
        <v>0</v>
      </c>
      <c r="F46" s="364">
        <f>'Visi duomenys'!F46</f>
        <v>0</v>
      </c>
      <c r="G46" s="364">
        <f>'Visi duomenys'!G46</f>
        <v>0</v>
      </c>
      <c r="H46" s="364">
        <f>'Visi duomenys'!H46</f>
        <v>0</v>
      </c>
      <c r="I46" s="364">
        <f>'Visi duomenys'!I46</f>
        <v>0</v>
      </c>
      <c r="J46" s="364">
        <f>'Visi duomenys'!J46</f>
        <v>0</v>
      </c>
      <c r="K46" s="364">
        <f>'Visi duomenys'!AN46</f>
        <v>0</v>
      </c>
      <c r="L46" s="364">
        <f>'Visi duomenys'!AO46</f>
        <v>0</v>
      </c>
      <c r="M46" s="364">
        <f>'Visi duomenys'!AP46</f>
        <v>0</v>
      </c>
      <c r="N46" s="364">
        <f>'Visi duomenys'!AQ46</f>
        <v>0</v>
      </c>
      <c r="O46" s="364">
        <f>'Visi duomenys'!AR46</f>
        <v>0</v>
      </c>
      <c r="P46" s="364">
        <f>'Visi duomenys'!AS46</f>
        <v>0</v>
      </c>
      <c r="Q46" s="364">
        <f>'Visi duomenys'!AT46</f>
        <v>0</v>
      </c>
      <c r="R46" s="364">
        <f>'Visi duomenys'!AU46</f>
        <v>0</v>
      </c>
      <c r="S46" s="364">
        <f>'Visi duomenys'!AV46</f>
        <v>0</v>
      </c>
      <c r="T46" s="364">
        <f>'Visi duomenys'!AW46</f>
        <v>0</v>
      </c>
      <c r="U46" s="364">
        <f>'Visi duomenys'!AX46</f>
        <v>0</v>
      </c>
      <c r="V46" s="364">
        <f>'Visi duomenys'!AY46</f>
        <v>0</v>
      </c>
    </row>
    <row r="47" spans="1:22" ht="25.5" customHeight="1" x14ac:dyDescent="0.2">
      <c r="A47" s="365" t="str">
        <f>'Visi duomenys'!A47</f>
        <v>1.2.3.1</v>
      </c>
      <c r="B47" s="365" t="str">
        <f>'Visi duomenys'!B47</f>
        <v/>
      </c>
      <c r="C47" s="365" t="str">
        <f>'Visi duomenys'!C47</f>
        <v>Priemonė: Savivaldybes jungiančių turizmo trasų ir turizmo maršrutų informacinės infrastruktūros plėtra</v>
      </c>
      <c r="D47" s="366">
        <f>'Visi duomenys'!D47</f>
        <v>0</v>
      </c>
      <c r="E47" s="366">
        <f>'Visi duomenys'!E47</f>
        <v>0</v>
      </c>
      <c r="F47" s="366">
        <f>'Visi duomenys'!F47</f>
        <v>0</v>
      </c>
      <c r="G47" s="366">
        <f>'Visi duomenys'!G47</f>
        <v>0</v>
      </c>
      <c r="H47" s="366">
        <f>'Visi duomenys'!H47</f>
        <v>0</v>
      </c>
      <c r="I47" s="366">
        <f>'Visi duomenys'!I47</f>
        <v>0</v>
      </c>
      <c r="J47" s="366">
        <f>'Visi duomenys'!J47</f>
        <v>0</v>
      </c>
      <c r="K47" s="366">
        <f>'Visi duomenys'!AN47</f>
        <v>0</v>
      </c>
      <c r="L47" s="366">
        <f>'Visi duomenys'!AO47</f>
        <v>0</v>
      </c>
      <c r="M47" s="366">
        <f>'Visi duomenys'!AP47</f>
        <v>0</v>
      </c>
      <c r="N47" s="366">
        <f>'Visi duomenys'!AQ47</f>
        <v>0</v>
      </c>
      <c r="O47" s="366">
        <f>'Visi duomenys'!AR47</f>
        <v>0</v>
      </c>
      <c r="P47" s="366">
        <f>'Visi duomenys'!AS47</f>
        <v>0</v>
      </c>
      <c r="Q47" s="366">
        <f>'Visi duomenys'!AT47</f>
        <v>0</v>
      </c>
      <c r="R47" s="366">
        <f>'Visi duomenys'!AU47</f>
        <v>0</v>
      </c>
      <c r="S47" s="366">
        <f>'Visi duomenys'!AV47</f>
        <v>0</v>
      </c>
      <c r="T47" s="366">
        <f>'Visi duomenys'!AW47</f>
        <v>0</v>
      </c>
      <c r="U47" s="366">
        <f>'Visi duomenys'!AX47</f>
        <v>0</v>
      </c>
      <c r="V47" s="366">
        <f>'Visi duomenys'!AY47</f>
        <v>0</v>
      </c>
    </row>
    <row r="48" spans="1:22" ht="25.5" customHeight="1" x14ac:dyDescent="0.2">
      <c r="A48" s="367" t="str">
        <f>'Visi duomenys'!A48</f>
        <v>1.2.3.1.1</v>
      </c>
      <c r="B48" s="367" t="str">
        <f>'Visi duomenys'!B48</f>
        <v>R088821-420000-1165</v>
      </c>
      <c r="C48" s="367" t="str">
        <f>'Visi duomenys'!C48</f>
        <v>Savivaldybes jungiančių turizmo trąsų ir turizmo maršrutų infrastruktūros plėtra Tauragės regione</v>
      </c>
      <c r="D48" s="367" t="str">
        <f>'Visi duomenys'!D48</f>
        <v>JRSA</v>
      </c>
      <c r="E48" s="367" t="str">
        <f>'Visi duomenys'!E48</f>
        <v>ŪM</v>
      </c>
      <c r="F48" s="367" t="str">
        <f>'Visi duomenys'!F48</f>
        <v>Tauragės apskritis</v>
      </c>
      <c r="G48" s="367" t="str">
        <f>'Visi duomenys'!G48</f>
        <v>05.4.1-LVPA-R-821</v>
      </c>
      <c r="H48" s="367" t="str">
        <f>'Visi duomenys'!H48</f>
        <v>R</v>
      </c>
      <c r="I48" s="367">
        <f>'Visi duomenys'!I48</f>
        <v>0</v>
      </c>
      <c r="J48" s="367">
        <f>'Visi duomenys'!J48</f>
        <v>0</v>
      </c>
      <c r="K48" s="367" t="str">
        <f>'Visi duomenys'!AN48</f>
        <v>P.N.817</v>
      </c>
      <c r="L48" s="367" t="str">
        <f>'Visi duomenys'!AO48</f>
        <v>Įrengti ženklinimo infrastruktūros objektai</v>
      </c>
      <c r="M48" s="367">
        <f>'Visi duomenys'!AP48</f>
        <v>80</v>
      </c>
      <c r="N48" s="367">
        <f>'Visi duomenys'!AQ48</f>
        <v>0</v>
      </c>
      <c r="O48" s="367">
        <f>'Visi duomenys'!AR48</f>
        <v>0</v>
      </c>
      <c r="P48" s="367">
        <f>'Visi duomenys'!AS48</f>
        <v>0</v>
      </c>
      <c r="Q48" s="367">
        <f>'Visi duomenys'!AT48</f>
        <v>0</v>
      </c>
      <c r="R48" s="367">
        <f>'Visi duomenys'!AU48</f>
        <v>0</v>
      </c>
      <c r="S48" s="367">
        <f>'Visi duomenys'!AV48</f>
        <v>0</v>
      </c>
      <c r="T48" s="367">
        <f>'Visi duomenys'!AW48</f>
        <v>0</v>
      </c>
      <c r="U48" s="367">
        <f>'Visi duomenys'!AX48</f>
        <v>0</v>
      </c>
      <c r="V48" s="367">
        <f>'Visi duomenys'!AY48</f>
        <v>0</v>
      </c>
    </row>
    <row r="49" spans="1:22" ht="24.75" customHeight="1" x14ac:dyDescent="0.2">
      <c r="A49" s="364" t="str">
        <f>'Visi duomenys'!A49</f>
        <v>2.1.</v>
      </c>
      <c r="B49" s="364" t="str">
        <f>'Visi duomenys'!B49</f>
        <v/>
      </c>
      <c r="C49" s="364" t="str">
        <f>'Visi duomenys'!C49</f>
        <v xml:space="preserve">Tikslas. Gerinti viešųjų sveikatos apsaugos, švietimo ir socialinių paslaugų teikimo kokybę, didinti jų prieinamumą gyventojams. </v>
      </c>
      <c r="D49" s="364">
        <f>'Visi duomenys'!D49</f>
        <v>0</v>
      </c>
      <c r="E49" s="364">
        <f>'Visi duomenys'!E49</f>
        <v>0</v>
      </c>
      <c r="F49" s="364">
        <f>'Visi duomenys'!F49</f>
        <v>0</v>
      </c>
      <c r="G49" s="364">
        <f>'Visi duomenys'!G49</f>
        <v>0</v>
      </c>
      <c r="H49" s="364">
        <f>'Visi duomenys'!H49</f>
        <v>0</v>
      </c>
      <c r="I49" s="364">
        <f>'Visi duomenys'!I49</f>
        <v>0</v>
      </c>
      <c r="J49" s="364">
        <f>'Visi duomenys'!J49</f>
        <v>0</v>
      </c>
      <c r="K49" s="364">
        <f>'Visi duomenys'!AN49</f>
        <v>0</v>
      </c>
      <c r="L49" s="364">
        <f>'Visi duomenys'!AO49</f>
        <v>0</v>
      </c>
      <c r="M49" s="364">
        <f>'Visi duomenys'!AP49</f>
        <v>0</v>
      </c>
      <c r="N49" s="364">
        <f>'Visi duomenys'!AQ49</f>
        <v>0</v>
      </c>
      <c r="O49" s="364">
        <f>'Visi duomenys'!AR49</f>
        <v>0</v>
      </c>
      <c r="P49" s="364">
        <f>'Visi duomenys'!AS49</f>
        <v>0</v>
      </c>
      <c r="Q49" s="364">
        <f>'Visi duomenys'!AT49</f>
        <v>0</v>
      </c>
      <c r="R49" s="364">
        <f>'Visi duomenys'!AU49</f>
        <v>0</v>
      </c>
      <c r="S49" s="364">
        <f>'Visi duomenys'!AV49</f>
        <v>0</v>
      </c>
      <c r="T49" s="364">
        <f>'Visi duomenys'!AW49</f>
        <v>0</v>
      </c>
      <c r="U49" s="364">
        <f>'Visi duomenys'!AX49</f>
        <v>0</v>
      </c>
      <c r="V49" s="364">
        <f>'Visi duomenys'!AY49</f>
        <v>0</v>
      </c>
    </row>
    <row r="50" spans="1:22" ht="24.75" customHeight="1" x14ac:dyDescent="0.2">
      <c r="A50" s="364" t="str">
        <f>'Visi duomenys'!A50</f>
        <v>2.1.1.</v>
      </c>
      <c r="B50" s="364" t="str">
        <f>'Visi duomenys'!B50</f>
        <v/>
      </c>
      <c r="C50" s="364" t="str">
        <f>'Visi duomenys'!C50</f>
        <v>Uždavinys. Padidinti bendrojo ugdymo, priešmokyklinio ir ikimokyklinio bei neformaliojo švietimo įstaigų tinklo efektyvumą, plėtoti vaikų ir jaunimo ugdymo galimybes ir prieinamumą.</v>
      </c>
      <c r="D50" s="364">
        <f>'Visi duomenys'!D50</f>
        <v>0</v>
      </c>
      <c r="E50" s="364">
        <f>'Visi duomenys'!E50</f>
        <v>0</v>
      </c>
      <c r="F50" s="364">
        <f>'Visi duomenys'!F50</f>
        <v>0</v>
      </c>
      <c r="G50" s="364">
        <f>'Visi duomenys'!G50</f>
        <v>0</v>
      </c>
      <c r="H50" s="364">
        <f>'Visi duomenys'!H50</f>
        <v>0</v>
      </c>
      <c r="I50" s="364">
        <f>'Visi duomenys'!I50</f>
        <v>0</v>
      </c>
      <c r="J50" s="364">
        <f>'Visi duomenys'!J50</f>
        <v>0</v>
      </c>
      <c r="K50" s="364">
        <f>'Visi duomenys'!AN50</f>
        <v>0</v>
      </c>
      <c r="L50" s="364">
        <f>'Visi duomenys'!AO50</f>
        <v>0</v>
      </c>
      <c r="M50" s="364">
        <f>'Visi duomenys'!AP50</f>
        <v>0</v>
      </c>
      <c r="N50" s="364">
        <f>'Visi duomenys'!AQ50</f>
        <v>0</v>
      </c>
      <c r="O50" s="364">
        <f>'Visi duomenys'!AR50</f>
        <v>0</v>
      </c>
      <c r="P50" s="364">
        <f>'Visi duomenys'!AS50</f>
        <v>0</v>
      </c>
      <c r="Q50" s="364">
        <f>'Visi duomenys'!AT50</f>
        <v>0</v>
      </c>
      <c r="R50" s="364">
        <f>'Visi duomenys'!AU50</f>
        <v>0</v>
      </c>
      <c r="S50" s="364">
        <f>'Visi duomenys'!AV50</f>
        <v>0</v>
      </c>
      <c r="T50" s="364">
        <f>'Visi duomenys'!AW50</f>
        <v>0</v>
      </c>
      <c r="U50" s="364">
        <f>'Visi duomenys'!AX50</f>
        <v>0</v>
      </c>
      <c r="V50" s="364">
        <f>'Visi duomenys'!AY50</f>
        <v>0</v>
      </c>
    </row>
    <row r="51" spans="1:22" ht="25.5" customHeight="1" x14ac:dyDescent="0.2">
      <c r="A51" s="365" t="str">
        <f>'Visi duomenys'!A51</f>
        <v>2.1.1.1</v>
      </c>
      <c r="B51" s="365" t="str">
        <f>'Visi duomenys'!B51</f>
        <v/>
      </c>
      <c r="C51" s="365" t="str">
        <f>'Visi duomenys'!C51</f>
        <v>Priemonė: Mokyklų tinklo efektyvumo didinimas „Modernizuoti bendrojo ugdymo įstaigas ir aprūpinti jas gamtos, technologijų, menų ir kitų mokslų laboratorijų įranga“</v>
      </c>
      <c r="D51" s="366">
        <f>'Visi duomenys'!D51</f>
        <v>0</v>
      </c>
      <c r="E51" s="366">
        <f>'Visi duomenys'!E51</f>
        <v>0</v>
      </c>
      <c r="F51" s="366">
        <f>'Visi duomenys'!F51</f>
        <v>0</v>
      </c>
      <c r="G51" s="366">
        <f>'Visi duomenys'!G51</f>
        <v>0</v>
      </c>
      <c r="H51" s="366">
        <f>'Visi duomenys'!H51</f>
        <v>0</v>
      </c>
      <c r="I51" s="366">
        <f>'Visi duomenys'!I51</f>
        <v>0</v>
      </c>
      <c r="J51" s="366">
        <f>'Visi duomenys'!J51</f>
        <v>0</v>
      </c>
      <c r="K51" s="366">
        <f>'Visi duomenys'!AN51</f>
        <v>0</v>
      </c>
      <c r="L51" s="366">
        <f>'Visi duomenys'!AO51</f>
        <v>0</v>
      </c>
      <c r="M51" s="366">
        <f>'Visi duomenys'!AP51</f>
        <v>0</v>
      </c>
      <c r="N51" s="366">
        <f>'Visi duomenys'!AQ51</f>
        <v>0</v>
      </c>
      <c r="O51" s="366">
        <f>'Visi duomenys'!AR51</f>
        <v>0</v>
      </c>
      <c r="P51" s="366">
        <f>'Visi duomenys'!AS51</f>
        <v>0</v>
      </c>
      <c r="Q51" s="366">
        <f>'Visi duomenys'!AT51</f>
        <v>0</v>
      </c>
      <c r="R51" s="366">
        <f>'Visi duomenys'!AU51</f>
        <v>0</v>
      </c>
      <c r="S51" s="366">
        <f>'Visi duomenys'!AV51</f>
        <v>0</v>
      </c>
      <c r="T51" s="366">
        <f>'Visi duomenys'!AW51</f>
        <v>0</v>
      </c>
      <c r="U51" s="366">
        <f>'Visi duomenys'!AX51</f>
        <v>0</v>
      </c>
      <c r="V51" s="366">
        <f>'Visi duomenys'!AY51</f>
        <v>0</v>
      </c>
    </row>
    <row r="52" spans="1:22" s="86" customFormat="1" ht="25.5" customHeight="1" x14ac:dyDescent="0.2">
      <c r="A52" s="367" t="str">
        <f>'Visi duomenys'!A52</f>
        <v>2.1.1.1.1</v>
      </c>
      <c r="B52" s="367" t="str">
        <f>'Visi duomenys'!B52</f>
        <v>R087724-220000-1169</v>
      </c>
      <c r="C52" s="367" t="str">
        <f>'Visi duomenys'!C52</f>
        <v>Šilalės Simono Gaudėšiaus gimnazijos  pastato dalies patalpų modernizavimas ir aprūpinimas įranga</v>
      </c>
      <c r="D52" s="367" t="str">
        <f>'Visi duomenys'!D52</f>
        <v>ŠRSA</v>
      </c>
      <c r="E52" s="367" t="str">
        <f>'Visi duomenys'!E52</f>
        <v>ŠMM</v>
      </c>
      <c r="F52" s="367" t="str">
        <f>'Visi duomenys'!F52</f>
        <v>Šilalės m.</v>
      </c>
      <c r="G52" s="367" t="str">
        <f>'Visi duomenys'!G52</f>
        <v>09.1.3-CPVA-R-724</v>
      </c>
      <c r="H52" s="367" t="str">
        <f>'Visi duomenys'!H52</f>
        <v>R</v>
      </c>
      <c r="I52" s="367">
        <f>'Visi duomenys'!I52</f>
        <v>0</v>
      </c>
      <c r="J52" s="367">
        <f>'Visi duomenys'!J52</f>
        <v>0</v>
      </c>
      <c r="K52" s="367" t="str">
        <f>'Visi duomenys'!AN52</f>
        <v>P.B.235</v>
      </c>
      <c r="L52" s="367" t="str">
        <f>'Visi duomenys'!AO52</f>
        <v>Investicijas gavusios vaikų priežiūros arba švietimo infrastruktūros pajėgumas (skaičius)</v>
      </c>
      <c r="M52" s="367">
        <f>'Visi duomenys'!AP52</f>
        <v>480</v>
      </c>
      <c r="N52" s="367" t="str">
        <f>'Visi duomenys'!AQ52</f>
        <v>P.N.722</v>
      </c>
      <c r="O52" s="367" t="str">
        <f>'Visi duomenys'!AR52</f>
        <v>Pagal veiksmų programą ERPF lėšomis atnaujintos bendrojo ugdymo mokyklos (skaičius)</v>
      </c>
      <c r="P52" s="367">
        <f>'Visi duomenys'!AS52</f>
        <v>1</v>
      </c>
      <c r="Q52" s="367">
        <f>'Visi duomenys'!AT52</f>
        <v>0</v>
      </c>
      <c r="R52" s="367">
        <f>'Visi duomenys'!AU52</f>
        <v>0</v>
      </c>
      <c r="S52" s="367">
        <f>'Visi duomenys'!AV52</f>
        <v>0</v>
      </c>
      <c r="T52" s="367">
        <f>'Visi duomenys'!AW52</f>
        <v>0</v>
      </c>
      <c r="U52" s="367">
        <f>'Visi duomenys'!AX52</f>
        <v>0</v>
      </c>
      <c r="V52" s="367">
        <f>'Visi duomenys'!AY52</f>
        <v>0</v>
      </c>
    </row>
    <row r="53" spans="1:22" s="86" customFormat="1" ht="25.5" customHeight="1" x14ac:dyDescent="0.2">
      <c r="A53" s="367" t="str">
        <f>'Visi duomenys'!A53</f>
        <v>2.1.1.1.2</v>
      </c>
      <c r="B53" s="367" t="str">
        <f>'Visi duomenys'!B53</f>
        <v>R087724-220000-1170</v>
      </c>
      <c r="C53" s="367" t="str">
        <f>'Visi duomenys'!C53</f>
        <v>Mokyklo tinklo efektyvumo didinimas Pagėgių Algimanto Mackaus gimnazijoje</v>
      </c>
      <c r="D53" s="367" t="str">
        <f>'Visi duomenys'!D53</f>
        <v>PSA</v>
      </c>
      <c r="E53" s="367" t="str">
        <f>'Visi duomenys'!E53</f>
        <v>ŠMM</v>
      </c>
      <c r="F53" s="367" t="str">
        <f>'Visi duomenys'!F53</f>
        <v>Pagėgių miestas</v>
      </c>
      <c r="G53" s="367" t="str">
        <f>'Visi duomenys'!G53</f>
        <v>09.1.3-CPVA-R-724</v>
      </c>
      <c r="H53" s="367" t="str">
        <f>'Visi duomenys'!H53</f>
        <v>R</v>
      </c>
      <c r="I53" s="367">
        <f>'Visi duomenys'!I53</f>
        <v>0</v>
      </c>
      <c r="J53" s="367">
        <f>'Visi duomenys'!J53</f>
        <v>0</v>
      </c>
      <c r="K53" s="367" t="str">
        <f>'Visi duomenys'!AN53</f>
        <v>P.B.235</v>
      </c>
      <c r="L53" s="367" t="str">
        <f>'Visi duomenys'!AO53</f>
        <v>Investicijas gavusios vaikų priežiūros arba švietimo infrastruktūros pajėgumas (skaičius)</v>
      </c>
      <c r="M53" s="367">
        <f>'Visi duomenys'!AP53</f>
        <v>344</v>
      </c>
      <c r="N53" s="367" t="str">
        <f>'Visi duomenys'!AQ53</f>
        <v>P.N.722</v>
      </c>
      <c r="O53" s="367" t="str">
        <f>'Visi duomenys'!AR53</f>
        <v>Pagal veiksmų programą ERPF lėšomis atnaujintos bendrojo ugdymo mokyklos (skaičius)</v>
      </c>
      <c r="P53" s="367">
        <f>'Visi duomenys'!AS53</f>
        <v>1</v>
      </c>
      <c r="Q53" s="367">
        <f>'Visi duomenys'!AT53</f>
        <v>0</v>
      </c>
      <c r="R53" s="367">
        <f>'Visi duomenys'!AU53</f>
        <v>0</v>
      </c>
      <c r="S53" s="367">
        <f>'Visi duomenys'!AV53</f>
        <v>0</v>
      </c>
      <c r="T53" s="367">
        <f>'Visi duomenys'!AW53</f>
        <v>0</v>
      </c>
      <c r="U53" s="367">
        <f>'Visi duomenys'!AX53</f>
        <v>0</v>
      </c>
      <c r="V53" s="367">
        <f>'Visi duomenys'!AY53</f>
        <v>0</v>
      </c>
    </row>
    <row r="54" spans="1:22" s="86" customFormat="1" ht="32.25" customHeight="1" x14ac:dyDescent="0.2">
      <c r="A54" s="367" t="str">
        <f>'Visi duomenys'!A54</f>
        <v>2.1.1.1.3</v>
      </c>
      <c r="B54" s="367" t="str">
        <f>'Visi duomenys'!B54</f>
        <v>R087724-220000-1171</v>
      </c>
      <c r="C54" s="367" t="str">
        <f>'Visi duomenys'!C54</f>
        <v>Ikimokyklinio ir priešmokyklinio ugdymo patalpų įrengimas Eržvilko gimnazijoje</v>
      </c>
      <c r="D54" s="367" t="str">
        <f>'Visi duomenys'!D54</f>
        <v>JRSA</v>
      </c>
      <c r="E54" s="367" t="str">
        <f>'Visi duomenys'!E54</f>
        <v>ŠMM</v>
      </c>
      <c r="F54" s="367" t="str">
        <f>'Visi duomenys'!F54</f>
        <v>Jurbarko miestas</v>
      </c>
      <c r="G54" s="367" t="str">
        <f>'Visi duomenys'!G54</f>
        <v>09.1.3-CPVA-R-724</v>
      </c>
      <c r="H54" s="367" t="str">
        <f>'Visi duomenys'!H54</f>
        <v>R</v>
      </c>
      <c r="I54" s="367">
        <f>'Visi duomenys'!I54</f>
        <v>0</v>
      </c>
      <c r="J54" s="367">
        <f>'Visi duomenys'!J54</f>
        <v>0</v>
      </c>
      <c r="K54" s="367" t="str">
        <f>'Visi duomenys'!AN54</f>
        <v>P.B.235</v>
      </c>
      <c r="L54" s="367" t="str">
        <f>'Visi duomenys'!AO54</f>
        <v>Investicijas gavusios vaikų priežiūros arba švietimo infrastruktūros pajėgumas (skaičius)</v>
      </c>
      <c r="M54" s="367">
        <f>'Visi duomenys'!AP54</f>
        <v>250</v>
      </c>
      <c r="N54" s="367" t="str">
        <f>'Visi duomenys'!AQ54</f>
        <v>P.N.722</v>
      </c>
      <c r="O54" s="367" t="str">
        <f>'Visi duomenys'!AR54</f>
        <v>Pagal veiksmų programą ERPF lėšomis atnaujintos bendrojo ugdymo mokyklos (skaičius)</v>
      </c>
      <c r="P54" s="367">
        <f>'Visi duomenys'!AS54</f>
        <v>1</v>
      </c>
      <c r="Q54" s="367" t="str">
        <f>'Visi duomenys'!AT54</f>
        <v>P.S.380</v>
      </c>
      <c r="R54" s="367" t="str">
        <f>'Visi duomenys'!AU54</f>
        <v>Pagal veiksmų programą ERPF lėšomis sukurtos naujos ikimokyklinio ir priešmokyklinio ugdymo vietos</v>
      </c>
      <c r="S54" s="367">
        <f>'Visi duomenys'!AV54</f>
        <v>20</v>
      </c>
      <c r="T54" s="367">
        <f>'Visi duomenys'!AW54</f>
        <v>0</v>
      </c>
      <c r="U54" s="367">
        <f>'Visi duomenys'!AX54</f>
        <v>0</v>
      </c>
      <c r="V54" s="367">
        <f>'Visi duomenys'!AY54</f>
        <v>0</v>
      </c>
    </row>
    <row r="55" spans="1:22" s="86" customFormat="1" ht="25.5" customHeight="1" x14ac:dyDescent="0.2">
      <c r="A55" s="367" t="str">
        <f>'Visi duomenys'!A55</f>
        <v>2.1.1.1.4</v>
      </c>
      <c r="B55" s="367" t="str">
        <f>'Visi duomenys'!B55</f>
        <v>R087724-220000-1172</v>
      </c>
      <c r="C55" s="367" t="str">
        <f>'Visi duomenys'!C55</f>
        <v>Tauragės Martyno Mažvydo progimnazijos modernizavimas</v>
      </c>
      <c r="D55" s="367" t="str">
        <f>'Visi duomenys'!D55</f>
        <v>TRSA</v>
      </c>
      <c r="E55" s="367" t="str">
        <f>'Visi duomenys'!E55</f>
        <v>ŠMM</v>
      </c>
      <c r="F55" s="367" t="str">
        <f>'Visi duomenys'!F55</f>
        <v>Tauragės miestas</v>
      </c>
      <c r="G55" s="367" t="str">
        <f>'Visi duomenys'!G55</f>
        <v>09.1.3-CPVA-R-724</v>
      </c>
      <c r="H55" s="367" t="str">
        <f>'Visi duomenys'!H55</f>
        <v>R</v>
      </c>
      <c r="I55" s="367">
        <f>'Visi duomenys'!I55</f>
        <v>0</v>
      </c>
      <c r="J55" s="367">
        <f>'Visi duomenys'!J55</f>
        <v>0</v>
      </c>
      <c r="K55" s="367" t="str">
        <f>'Visi duomenys'!AN55</f>
        <v>P.B.235</v>
      </c>
      <c r="L55" s="367" t="str">
        <f>'Visi duomenys'!AO55</f>
        <v>Investicijas gavusios vaikų priežiūros arba švietimo infrastruktūros pajėgumas (skaičius)</v>
      </c>
      <c r="M55" s="367">
        <f>'Visi duomenys'!AP55</f>
        <v>550</v>
      </c>
      <c r="N55" s="367" t="str">
        <f>'Visi duomenys'!AQ55</f>
        <v>P.N.722</v>
      </c>
      <c r="O55" s="367" t="str">
        <f>'Visi duomenys'!AR55</f>
        <v>Pagal veiksmų programą ERPF lėšomis atnaujintos bendrojo ugdymo mokyklos (skaičius)</v>
      </c>
      <c r="P55" s="367">
        <f>'Visi duomenys'!AS55</f>
        <v>1</v>
      </c>
      <c r="Q55" s="367">
        <f>'Visi duomenys'!AT55</f>
        <v>0</v>
      </c>
      <c r="R55" s="367">
        <f>'Visi duomenys'!AU55</f>
        <v>0</v>
      </c>
      <c r="S55" s="367">
        <f>'Visi duomenys'!AV55</f>
        <v>0</v>
      </c>
      <c r="T55" s="367">
        <f>'Visi duomenys'!AW55</f>
        <v>0</v>
      </c>
      <c r="U55" s="367">
        <f>'Visi duomenys'!AX55</f>
        <v>0</v>
      </c>
      <c r="V55" s="367">
        <f>'Visi duomenys'!AY55</f>
        <v>0</v>
      </c>
    </row>
    <row r="56" spans="1:22" ht="25.5" customHeight="1" x14ac:dyDescent="0.2">
      <c r="A56" s="365" t="str">
        <f>'Visi duomenys'!A56</f>
        <v>2.1.1.2</v>
      </c>
      <c r="B56" s="365" t="str">
        <f>'Visi duomenys'!B56</f>
        <v/>
      </c>
      <c r="C56" s="365" t="str">
        <f>'Visi duomenys'!C56</f>
        <v>Priemonė: Neformaliojo švietimo infrastruktūros tobulinimas „Plėtoti vaikų ir jauninimo neformaliojo ugdymo galimybes (ypač kaimo vietovėse)“</v>
      </c>
      <c r="D56" s="366">
        <f>'Visi duomenys'!D56</f>
        <v>0</v>
      </c>
      <c r="E56" s="366">
        <f>'Visi duomenys'!E56</f>
        <v>0</v>
      </c>
      <c r="F56" s="366">
        <f>'Visi duomenys'!F56</f>
        <v>0</v>
      </c>
      <c r="G56" s="366">
        <f>'Visi duomenys'!G56</f>
        <v>0</v>
      </c>
      <c r="H56" s="366">
        <f>'Visi duomenys'!H56</f>
        <v>0</v>
      </c>
      <c r="I56" s="366">
        <f>'Visi duomenys'!I56</f>
        <v>0</v>
      </c>
      <c r="J56" s="366">
        <f>'Visi duomenys'!J56</f>
        <v>0</v>
      </c>
      <c r="K56" s="366">
        <f>'Visi duomenys'!AN56</f>
        <v>0</v>
      </c>
      <c r="L56" s="366">
        <f>'Visi duomenys'!AO56</f>
        <v>0</v>
      </c>
      <c r="M56" s="366">
        <f>'Visi duomenys'!AP56</f>
        <v>0</v>
      </c>
      <c r="N56" s="366">
        <f>'Visi duomenys'!AQ56</f>
        <v>0</v>
      </c>
      <c r="O56" s="366">
        <f>'Visi duomenys'!AR56</f>
        <v>0</v>
      </c>
      <c r="P56" s="366">
        <f>'Visi duomenys'!AS56</f>
        <v>0</v>
      </c>
      <c r="Q56" s="366">
        <f>'Visi duomenys'!AT56</f>
        <v>0</v>
      </c>
      <c r="R56" s="366">
        <f>'Visi duomenys'!AU56</f>
        <v>0</v>
      </c>
      <c r="S56" s="366">
        <f>'Visi duomenys'!AV56</f>
        <v>0</v>
      </c>
      <c r="T56" s="366">
        <f>'Visi duomenys'!AW56</f>
        <v>0</v>
      </c>
      <c r="U56" s="366">
        <f>'Visi duomenys'!AX56</f>
        <v>0</v>
      </c>
      <c r="V56" s="366">
        <f>'Visi duomenys'!AY56</f>
        <v>0</v>
      </c>
    </row>
    <row r="57" spans="1:22" s="86" customFormat="1" ht="25.5" customHeight="1" x14ac:dyDescent="0.2">
      <c r="A57" s="367" t="str">
        <f>'Visi duomenys'!A57</f>
        <v>2.1.1.2.1</v>
      </c>
      <c r="B57" s="367" t="str">
        <f>'Visi duomenys'!B57</f>
        <v>R087725-240000-1174</v>
      </c>
      <c r="C57" s="367" t="str">
        <f>'Visi duomenys'!C57</f>
        <v>Neformaliojo švietimo infrastruktūros tobulinimas Pagėgių meno ir sporto mokykloje</v>
      </c>
      <c r="D57" s="367" t="str">
        <f>'Visi duomenys'!D57</f>
        <v>PSA</v>
      </c>
      <c r="E57" s="367" t="str">
        <f>'Visi duomenys'!E57</f>
        <v>ŠMM</v>
      </c>
      <c r="F57" s="367" t="str">
        <f>'Visi duomenys'!F57</f>
        <v>Pagėgių miestas</v>
      </c>
      <c r="G57" s="367" t="str">
        <f>'Visi duomenys'!G57</f>
        <v>09.1.3-CPVA-R-725</v>
      </c>
      <c r="H57" s="367" t="str">
        <f>'Visi duomenys'!H57</f>
        <v>R</v>
      </c>
      <c r="I57" s="367">
        <f>'Visi duomenys'!I57</f>
        <v>0</v>
      </c>
      <c r="J57" s="367">
        <f>'Visi duomenys'!J57</f>
        <v>0</v>
      </c>
      <c r="K57" s="367" t="str">
        <f>'Visi duomenys'!AN57</f>
        <v>P.N.723</v>
      </c>
      <c r="L57" s="367" t="str">
        <f>'Visi duomenys'!AO57</f>
        <v>Pagal veiksmų programą ERPF lėšomis atnaujintos neformaliojo ugdymo mokyklos (skaičius)</v>
      </c>
      <c r="M57" s="367">
        <f>'Visi duomenys'!AP57</f>
        <v>1</v>
      </c>
      <c r="N57" s="367" t="str">
        <f>'Visi duomenys'!AQ57</f>
        <v>P.B.235</v>
      </c>
      <c r="O57" s="367" t="str">
        <f>'Visi duomenys'!AR57</f>
        <v>Investicijas gavusios vaikų priežiūros arba švietimo infrastruktūros pajėgumas (skaičius)</v>
      </c>
      <c r="P57" s="367">
        <f>'Visi duomenys'!AS57</f>
        <v>342</v>
      </c>
      <c r="Q57" s="367">
        <f>'Visi duomenys'!AT57</f>
        <v>0</v>
      </c>
      <c r="R57" s="367">
        <f>'Visi duomenys'!AU57</f>
        <v>0</v>
      </c>
      <c r="S57" s="367">
        <f>'Visi duomenys'!AV57</f>
        <v>0</v>
      </c>
      <c r="T57" s="367">
        <f>'Visi duomenys'!AW57</f>
        <v>0</v>
      </c>
      <c r="U57" s="367">
        <f>'Visi duomenys'!AX57</f>
        <v>0</v>
      </c>
      <c r="V57" s="367">
        <f>'Visi duomenys'!AY57</f>
        <v>0</v>
      </c>
    </row>
    <row r="58" spans="1:22" s="86" customFormat="1" ht="25.5" customHeight="1" x14ac:dyDescent="0.2">
      <c r="A58" s="367" t="str">
        <f>'Visi duomenys'!A58</f>
        <v>2.1.1.2.2</v>
      </c>
      <c r="B58" s="367" t="str">
        <f>'Visi duomenys'!B58</f>
        <v>R087725-240000-1175</v>
      </c>
      <c r="C58" s="367" t="str">
        <f>'Visi duomenys'!C58</f>
        <v>Jurbarko Antano Sodeikos meno mokyklos atnaujinimas ir pritaikymas neformaliajam ugdymui</v>
      </c>
      <c r="D58" s="367" t="str">
        <f>'Visi duomenys'!D58</f>
        <v>JRSA</v>
      </c>
      <c r="E58" s="367" t="str">
        <f>'Visi duomenys'!E58</f>
        <v>ŠMM</v>
      </c>
      <c r="F58" s="367" t="str">
        <f>'Visi duomenys'!F58</f>
        <v>Jurbarko miestas</v>
      </c>
      <c r="G58" s="367" t="str">
        <f>'Visi duomenys'!G58</f>
        <v>09.1.3-CPVA-R-725</v>
      </c>
      <c r="H58" s="367" t="str">
        <f>'Visi duomenys'!H58</f>
        <v>R</v>
      </c>
      <c r="I58" s="367">
        <f>'Visi duomenys'!I58</f>
        <v>0</v>
      </c>
      <c r="J58" s="367">
        <f>'Visi duomenys'!J58</f>
        <v>0</v>
      </c>
      <c r="K58" s="367" t="str">
        <f>'Visi duomenys'!AN58</f>
        <v>P.N.723</v>
      </c>
      <c r="L58" s="367" t="str">
        <f>'Visi duomenys'!AO58</f>
        <v>Pagal veiksmų programą ERPF lėšomis atnaujintos neformaliojo ugdymo mokyklos (skaičius)</v>
      </c>
      <c r="M58" s="367">
        <f>'Visi duomenys'!AP58</f>
        <v>1</v>
      </c>
      <c r="N58" s="367" t="str">
        <f>'Visi duomenys'!AQ58</f>
        <v>P.B.235</v>
      </c>
      <c r="O58" s="367" t="str">
        <f>'Visi duomenys'!AR58</f>
        <v>Investicijas gavusios vaikų priežiūros arba švietimo infrastruktūros pajėgumas (skaičius)</v>
      </c>
      <c r="P58" s="367">
        <f>'Visi duomenys'!AS58</f>
        <v>269</v>
      </c>
      <c r="Q58" s="367">
        <f>'Visi duomenys'!AT58</f>
        <v>0</v>
      </c>
      <c r="R58" s="367">
        <f>'Visi duomenys'!AU58</f>
        <v>0</v>
      </c>
      <c r="S58" s="367">
        <f>'Visi duomenys'!AV58</f>
        <v>0</v>
      </c>
      <c r="T58" s="367">
        <f>'Visi duomenys'!AW58</f>
        <v>0</v>
      </c>
      <c r="U58" s="367">
        <f>'Visi duomenys'!AX58</f>
        <v>0</v>
      </c>
      <c r="V58" s="367">
        <f>'Visi duomenys'!AY58</f>
        <v>0</v>
      </c>
    </row>
    <row r="59" spans="1:22" s="86" customFormat="1" ht="25.5" customHeight="1" x14ac:dyDescent="0.2">
      <c r="A59" s="367" t="str">
        <f>'Visi duomenys'!A59</f>
        <v>2.1.1.2.3</v>
      </c>
      <c r="B59" s="367" t="str">
        <f>'Visi duomenys'!B59</f>
        <v>R087725-240000-1176</v>
      </c>
      <c r="C59" s="367" t="str">
        <f>'Visi duomenys'!C59</f>
        <v>Vaikų ir jaunimo neformalaus ugdymosi galimybių plėtra Tauragės Moksleivių kūrybos centre</v>
      </c>
      <c r="D59" s="367" t="str">
        <f>'Visi duomenys'!D59</f>
        <v>TRSA</v>
      </c>
      <c r="E59" s="367" t="str">
        <f>'Visi duomenys'!E59</f>
        <v>ŠMM</v>
      </c>
      <c r="F59" s="367" t="str">
        <f>'Visi duomenys'!F59</f>
        <v>Tauragės miestas</v>
      </c>
      <c r="G59" s="367" t="str">
        <f>'Visi duomenys'!G59</f>
        <v>09.1.3-CPVA-R-725</v>
      </c>
      <c r="H59" s="367" t="str">
        <f>'Visi duomenys'!H59</f>
        <v>R</v>
      </c>
      <c r="I59" s="367">
        <f>'Visi duomenys'!I59</f>
        <v>0</v>
      </c>
      <c r="J59" s="367">
        <f>'Visi duomenys'!J59</f>
        <v>0</v>
      </c>
      <c r="K59" s="367" t="str">
        <f>'Visi duomenys'!AN59</f>
        <v>P.N.723</v>
      </c>
      <c r="L59" s="367" t="str">
        <f>'Visi duomenys'!AO59</f>
        <v>Pagal veiksmų programą ERPF lėšomis atnaujintos neformaliojo ugdymo mokyklos (skaičius)</v>
      </c>
      <c r="M59" s="367">
        <f>'Visi duomenys'!AP59</f>
        <v>1</v>
      </c>
      <c r="N59" s="367" t="str">
        <f>'Visi duomenys'!AQ59</f>
        <v>P.B.235</v>
      </c>
      <c r="O59" s="367" t="str">
        <f>'Visi duomenys'!AR59</f>
        <v>Investicijas gavusios vaikų priežiūros arba švietimo infrastruktūros pajėgumas (skaičius)</v>
      </c>
      <c r="P59" s="367">
        <f>'Visi duomenys'!AS59</f>
        <v>1000</v>
      </c>
      <c r="Q59" s="367">
        <f>'Visi duomenys'!AT59</f>
        <v>0</v>
      </c>
      <c r="R59" s="367">
        <f>'Visi duomenys'!AU59</f>
        <v>0</v>
      </c>
      <c r="S59" s="367">
        <f>'Visi duomenys'!AV59</f>
        <v>0</v>
      </c>
      <c r="T59" s="367">
        <f>'Visi duomenys'!AW59</f>
        <v>0</v>
      </c>
      <c r="U59" s="367">
        <f>'Visi duomenys'!AX59</f>
        <v>0</v>
      </c>
      <c r="V59" s="367">
        <f>'Visi duomenys'!AY59</f>
        <v>0</v>
      </c>
    </row>
    <row r="60" spans="1:22" s="86" customFormat="1" ht="25.5" customHeight="1" x14ac:dyDescent="0.2">
      <c r="A60" s="367" t="str">
        <f>'Visi duomenys'!A60</f>
        <v>2.1.1.2.4</v>
      </c>
      <c r="B60" s="367" t="str">
        <f>'Visi duomenys'!B60</f>
        <v>R087725-240000-1177</v>
      </c>
      <c r="C60" s="367" t="str">
        <f>'Visi duomenys'!C60</f>
        <v>Šilalės meno mokyklos infrastruktūros tobulinimas plėtojant vaikų ir jaunimo neformaliojo ugdymo galimybes</v>
      </c>
      <c r="D60" s="367" t="str">
        <f>'Visi duomenys'!D60</f>
        <v>Šilalės meno mokykla</v>
      </c>
      <c r="E60" s="367" t="str">
        <f>'Visi duomenys'!E60</f>
        <v>ŠMM</v>
      </c>
      <c r="F60" s="367" t="str">
        <f>'Visi duomenys'!F60</f>
        <v>Šilalės m.</v>
      </c>
      <c r="G60" s="367" t="str">
        <f>'Visi duomenys'!G60</f>
        <v>09.1.3-CPVA-R-725</v>
      </c>
      <c r="H60" s="367" t="str">
        <f>'Visi duomenys'!H60</f>
        <v>R</v>
      </c>
      <c r="I60" s="367">
        <f>'Visi duomenys'!I60</f>
        <v>0</v>
      </c>
      <c r="J60" s="367">
        <f>'Visi duomenys'!J60</f>
        <v>0</v>
      </c>
      <c r="K60" s="367" t="str">
        <f>'Visi duomenys'!AN60</f>
        <v>P.N.723</v>
      </c>
      <c r="L60" s="367" t="str">
        <f>'Visi duomenys'!AO60</f>
        <v>Pagal veiksmų programą ERPF lėšomis atnaujintos neformaliojo ugdymo mokyklos (skaičius)</v>
      </c>
      <c r="M60" s="367">
        <f>'Visi duomenys'!AP60</f>
        <v>1</v>
      </c>
      <c r="N60" s="367" t="str">
        <f>'Visi duomenys'!AQ60</f>
        <v>P.B.235</v>
      </c>
      <c r="O60" s="367" t="str">
        <f>'Visi duomenys'!AR60</f>
        <v>Investicijas gavusios vaikų priežiūros arba švietimo infrastruktūros pajėgumas (skaičius)</v>
      </c>
      <c r="P60" s="367">
        <f>'Visi duomenys'!AS60</f>
        <v>60</v>
      </c>
      <c r="Q60" s="367">
        <f>'Visi duomenys'!AT60</f>
        <v>0</v>
      </c>
      <c r="R60" s="367">
        <f>'Visi duomenys'!AU60</f>
        <v>0</v>
      </c>
      <c r="S60" s="367">
        <f>'Visi duomenys'!AV60</f>
        <v>0</v>
      </c>
      <c r="T60" s="367">
        <f>'Visi duomenys'!AW60</f>
        <v>0</v>
      </c>
      <c r="U60" s="367">
        <f>'Visi duomenys'!AX60</f>
        <v>0</v>
      </c>
      <c r="V60" s="367">
        <f>'Visi duomenys'!AY60</f>
        <v>0</v>
      </c>
    </row>
    <row r="61" spans="1:22" ht="25.5" customHeight="1" x14ac:dyDescent="0.2">
      <c r="A61" s="365" t="str">
        <f>'Visi duomenys'!A61</f>
        <v>2.1.1.3</v>
      </c>
      <c r="B61" s="365" t="str">
        <f>'Visi duomenys'!B61</f>
        <v/>
      </c>
      <c r="C61" s="365" t="str">
        <f>'Visi duomenys'!C61</f>
        <v>Priemonė: Ikimokyklinio ir priešmokyklinio ugdymo prieinamumo didinimas</v>
      </c>
      <c r="D61" s="366">
        <f>'Visi duomenys'!D61</f>
        <v>0</v>
      </c>
      <c r="E61" s="366">
        <f>'Visi duomenys'!E61</f>
        <v>0</v>
      </c>
      <c r="F61" s="366">
        <f>'Visi duomenys'!F61</f>
        <v>0</v>
      </c>
      <c r="G61" s="366">
        <f>'Visi duomenys'!G61</f>
        <v>0</v>
      </c>
      <c r="H61" s="366">
        <f>'Visi duomenys'!H61</f>
        <v>0</v>
      </c>
      <c r="I61" s="366">
        <f>'Visi duomenys'!I61</f>
        <v>0</v>
      </c>
      <c r="J61" s="366">
        <f>'Visi duomenys'!J61</f>
        <v>0</v>
      </c>
      <c r="K61" s="366">
        <f>'Visi duomenys'!AN61</f>
        <v>0</v>
      </c>
      <c r="L61" s="366">
        <f>'Visi duomenys'!AO61</f>
        <v>0</v>
      </c>
      <c r="M61" s="366">
        <f>'Visi duomenys'!AP61</f>
        <v>0</v>
      </c>
      <c r="N61" s="366">
        <f>'Visi duomenys'!AQ61</f>
        <v>0</v>
      </c>
      <c r="O61" s="366">
        <f>'Visi duomenys'!AR61</f>
        <v>0</v>
      </c>
      <c r="P61" s="366">
        <f>'Visi duomenys'!AS61</f>
        <v>0</v>
      </c>
      <c r="Q61" s="366">
        <f>'Visi duomenys'!AT61</f>
        <v>0</v>
      </c>
      <c r="R61" s="366">
        <f>'Visi duomenys'!AU61</f>
        <v>0</v>
      </c>
      <c r="S61" s="366">
        <f>'Visi duomenys'!AV61</f>
        <v>0</v>
      </c>
      <c r="T61" s="366">
        <f>'Visi duomenys'!AW61</f>
        <v>0</v>
      </c>
      <c r="U61" s="366">
        <f>'Visi duomenys'!AX61</f>
        <v>0</v>
      </c>
      <c r="V61" s="366">
        <f>'Visi duomenys'!AY61</f>
        <v>0</v>
      </c>
    </row>
    <row r="62" spans="1:22" ht="25.5" customHeight="1" x14ac:dyDescent="0.2">
      <c r="A62" s="367" t="str">
        <f>'Visi duomenys'!A62</f>
        <v>2.1.1.3.1</v>
      </c>
      <c r="B62" s="367" t="str">
        <f>'Visi duomenys'!B62</f>
        <v>R087705-230000-1179</v>
      </c>
      <c r="C62" s="367" t="str">
        <f>'Visi duomenys'!C62</f>
        <v>Ikimokyklinio ugdymo prieinamumo didinimas Šilalės mieste</v>
      </c>
      <c r="D62" s="367" t="str">
        <f>'Visi duomenys'!D62</f>
        <v>ŠRSA</v>
      </c>
      <c r="E62" s="367" t="str">
        <f>'Visi duomenys'!E62</f>
        <v>ŠMM</v>
      </c>
      <c r="F62" s="367" t="str">
        <f>'Visi duomenys'!F62</f>
        <v>Šilalės m.</v>
      </c>
      <c r="G62" s="367" t="str">
        <f>'Visi duomenys'!G62</f>
        <v>09.1.3-CPVA-R-705</v>
      </c>
      <c r="H62" s="367" t="str">
        <f>'Visi duomenys'!H62</f>
        <v>R</v>
      </c>
      <c r="I62" s="367">
        <f>'Visi duomenys'!I62</f>
        <v>0</v>
      </c>
      <c r="J62" s="367">
        <f>'Visi duomenys'!J62</f>
        <v>0</v>
      </c>
      <c r="K62" s="367" t="str">
        <f>'Visi duomenys'!AN62</f>
        <v>P.B.235</v>
      </c>
      <c r="L62" s="367" t="str">
        <f>'Visi duomenys'!AO62</f>
        <v>Investicijas gavusios vaikų priežiūros arba švietimo infrastruktūros pajėgumas (skaičius)</v>
      </c>
      <c r="M62" s="367">
        <f>'Visi duomenys'!AP62</f>
        <v>261</v>
      </c>
      <c r="N62" s="367" t="str">
        <f>'Visi duomenys'!AQ62</f>
        <v>P.S.380</v>
      </c>
      <c r="O62" s="367" t="str">
        <f>'Visi duomenys'!AR62</f>
        <v>Pagal veiksmų programą ERPF lėšomis sukurtos naujos ikimokyklinio ir priešmokyklinio ugdymo vietos</v>
      </c>
      <c r="P62" s="367">
        <f>'Visi duomenys'!AS62</f>
        <v>100</v>
      </c>
      <c r="Q62" s="367" t="str">
        <f>'Visi duomenys'!AT62</f>
        <v>P.N.717</v>
      </c>
      <c r="R62" s="367" t="str">
        <f>'Visi duomenys'!AU62</f>
        <v>Pagal veiksmų programą ERPF lėšomis atnaujintos ikimokyklinio ir priešmokyklinio ugdymo mokyklos</v>
      </c>
      <c r="S62" s="367">
        <f>'Visi duomenys'!AV62</f>
        <v>1</v>
      </c>
      <c r="T62" s="367">
        <f>'Visi duomenys'!AW62</f>
        <v>0</v>
      </c>
      <c r="U62" s="367">
        <f>'Visi duomenys'!AX62</f>
        <v>0</v>
      </c>
      <c r="V62" s="367">
        <f>'Visi duomenys'!AY62</f>
        <v>0</v>
      </c>
    </row>
    <row r="63" spans="1:22" ht="25.5" customHeight="1" x14ac:dyDescent="0.2">
      <c r="A63" s="367" t="str">
        <f>'Visi duomenys'!A63</f>
        <v>2.1.1.3.2</v>
      </c>
      <c r="B63" s="367" t="str">
        <f>'Visi duomenys'!B63</f>
        <v>R087705-230000-1180</v>
      </c>
      <c r="C63" s="367" t="str">
        <f>'Visi duomenys'!C63</f>
        <v>Ikimokyklinio ir priešmokyklinio ugdymo prieinamumo didinimas Rotulių lopšelyje-darželyje</v>
      </c>
      <c r="D63" s="367" t="str">
        <f>'Visi duomenys'!D63</f>
        <v>JRSA</v>
      </c>
      <c r="E63" s="367" t="str">
        <f>'Visi duomenys'!E63</f>
        <v>ŠMM</v>
      </c>
      <c r="F63" s="367" t="str">
        <f>'Visi duomenys'!F63</f>
        <v>Jurbarko rajonas</v>
      </c>
      <c r="G63" s="367" t="str">
        <f>'Visi duomenys'!G63</f>
        <v>09.1.3-CPVA-R-705</v>
      </c>
      <c r="H63" s="367" t="str">
        <f>'Visi duomenys'!H63</f>
        <v>R</v>
      </c>
      <c r="I63" s="367">
        <f>'Visi duomenys'!I63</f>
        <v>0</v>
      </c>
      <c r="J63" s="367">
        <f>'Visi duomenys'!J63</f>
        <v>0</v>
      </c>
      <c r="K63" s="367" t="str">
        <f>'Visi duomenys'!AN63</f>
        <v>P.B.235</v>
      </c>
      <c r="L63" s="367" t="str">
        <f>'Visi duomenys'!AO63</f>
        <v>Investicijas gavusios vaikų priežiūros arba švietimo infrastruktūros pajėgumas (skaičius)</v>
      </c>
      <c r="M63" s="367">
        <f>'Visi duomenys'!AP63</f>
        <v>34</v>
      </c>
      <c r="N63" s="367">
        <f>'Visi duomenys'!AQ63</f>
        <v>0</v>
      </c>
      <c r="O63" s="367">
        <f>'Visi duomenys'!AR63</f>
        <v>0</v>
      </c>
      <c r="P63" s="367">
        <f>'Visi duomenys'!AS63</f>
        <v>0</v>
      </c>
      <c r="Q63" s="367" t="str">
        <f>'Visi duomenys'!AT63</f>
        <v>P.N.717</v>
      </c>
      <c r="R63" s="367" t="str">
        <f>'Visi duomenys'!AU63</f>
        <v>Pagal veiksmų programą ERPF lėšomis atnaujintos ikimokyklinio ir priešmokyklinio ugdymo mokyklos</v>
      </c>
      <c r="S63" s="367">
        <f>'Visi duomenys'!AV63</f>
        <v>1</v>
      </c>
      <c r="T63" s="367" t="str">
        <f>'Visi duomenys'!AW63</f>
        <v>P.N.743</v>
      </c>
      <c r="U63" s="367" t="str">
        <f>'Visi duomenys'!AX63</f>
        <v>Pagal veiksmų programą ERPF lėšomis atnaujintos ikimokyklinio ir/ar priešmokyklinio ugdymo grupės</v>
      </c>
      <c r="V63" s="367">
        <f>'Visi duomenys'!AY63</f>
        <v>2</v>
      </c>
    </row>
    <row r="64" spans="1:22" ht="25.5" customHeight="1" x14ac:dyDescent="0.2">
      <c r="A64" s="367" t="str">
        <f>'Visi duomenys'!A64</f>
        <v>2.1.1.3.3</v>
      </c>
      <c r="B64" s="367" t="str">
        <f>'Visi duomenys'!B64</f>
        <v>R087705-230000-1181</v>
      </c>
      <c r="C64" s="367" t="str">
        <f>'Visi duomenys'!C64</f>
        <v>Ikimokyklinio ir priešmokyklinio ugdymo prieinamumo didinimas, modernizuojant Tauragės vaikų reabilitacijos centro-mokyklos "Pušelė“ ugdymo aplinką</v>
      </c>
      <c r="D64" s="367" t="str">
        <f>'Visi duomenys'!D64</f>
        <v>TRSA</v>
      </c>
      <c r="E64" s="367" t="str">
        <f>'Visi duomenys'!E64</f>
        <v>ŠMM</v>
      </c>
      <c r="F64" s="367" t="str">
        <f>'Visi duomenys'!F64</f>
        <v>Tauragės miestas</v>
      </c>
      <c r="G64" s="367" t="str">
        <f>'Visi duomenys'!G64</f>
        <v>09.1.3-CPVA-R-705</v>
      </c>
      <c r="H64" s="367" t="str">
        <f>'Visi duomenys'!H64</f>
        <v>R</v>
      </c>
      <c r="I64" s="367">
        <f>'Visi duomenys'!I64</f>
        <v>0</v>
      </c>
      <c r="J64" s="367">
        <f>'Visi duomenys'!J64</f>
        <v>0</v>
      </c>
      <c r="K64" s="367" t="str">
        <f>'Visi duomenys'!AN64</f>
        <v>P.B.235</v>
      </c>
      <c r="L64" s="367" t="str">
        <f>'Visi duomenys'!AO64</f>
        <v>Investicijas gavusios vaikų priežiūros arba švietimo infrastruktūros pajėgumas (skaičius)</v>
      </c>
      <c r="M64" s="367">
        <f>'Visi duomenys'!AP64</f>
        <v>245</v>
      </c>
      <c r="N64" s="367">
        <f>'Visi duomenys'!AQ64</f>
        <v>0</v>
      </c>
      <c r="O64" s="367">
        <f>'Visi duomenys'!AR64</f>
        <v>0</v>
      </c>
      <c r="P64" s="367">
        <f>'Visi duomenys'!AS64</f>
        <v>0</v>
      </c>
      <c r="Q64" s="367" t="str">
        <f>'Visi duomenys'!AT64</f>
        <v>P.N.717</v>
      </c>
      <c r="R64" s="367" t="str">
        <f>'Visi duomenys'!AU64</f>
        <v>Pagal veiksmų programą ERPF lėšomis atnaujintos ikimokyklinio ir priešmokyklinio ugdymo mokyklos</v>
      </c>
      <c r="S64" s="367">
        <f>'Visi duomenys'!AV64</f>
        <v>1</v>
      </c>
      <c r="T64" s="367" t="str">
        <f>'Visi duomenys'!AW64</f>
        <v>P.N.743</v>
      </c>
      <c r="U64" s="367" t="str">
        <f>'Visi duomenys'!AX64</f>
        <v>Pagal veiksmų programą ERPF lėšomis atnaujintos ikimokyklinio ir/ar priešmokyklinio ugdymo grupės</v>
      </c>
      <c r="V64" s="367">
        <f>'Visi duomenys'!AY64</f>
        <v>6</v>
      </c>
    </row>
    <row r="65" spans="1:22" ht="24.75" customHeight="1" x14ac:dyDescent="0.2">
      <c r="A65" s="364" t="str">
        <f>'Visi duomenys'!A65</f>
        <v>2.1.2.</v>
      </c>
      <c r="B65" s="364" t="str">
        <f>'Visi duomenys'!B65</f>
        <v/>
      </c>
      <c r="C65" s="364" t="str">
        <f>'Visi duomenys'!C65</f>
        <v>Uždavinys. Gerinti sveikatos priežiūros įstaigų infrastruktūrą, kelti paslaugų kokybę ir jų prieinamumą (ypač tikslinėms grupėms), diegti sveiko senėjimo procesą regione.</v>
      </c>
      <c r="D65" s="364">
        <f>'Visi duomenys'!D65</f>
        <v>0</v>
      </c>
      <c r="E65" s="364">
        <f>'Visi duomenys'!E65</f>
        <v>0</v>
      </c>
      <c r="F65" s="364">
        <f>'Visi duomenys'!F65</f>
        <v>0</v>
      </c>
      <c r="G65" s="364">
        <f>'Visi duomenys'!G65</f>
        <v>0</v>
      </c>
      <c r="H65" s="364">
        <f>'Visi duomenys'!H65</f>
        <v>0</v>
      </c>
      <c r="I65" s="364">
        <f>'Visi duomenys'!I65</f>
        <v>0</v>
      </c>
      <c r="J65" s="364">
        <f>'Visi duomenys'!J65</f>
        <v>0</v>
      </c>
      <c r="K65" s="364">
        <f>'Visi duomenys'!AN65</f>
        <v>0</v>
      </c>
      <c r="L65" s="364">
        <f>'Visi duomenys'!AO65</f>
        <v>0</v>
      </c>
      <c r="M65" s="364">
        <f>'Visi duomenys'!AP65</f>
        <v>0</v>
      </c>
      <c r="N65" s="364">
        <f>'Visi duomenys'!AQ65</f>
        <v>0</v>
      </c>
      <c r="O65" s="364">
        <f>'Visi duomenys'!AR65</f>
        <v>0</v>
      </c>
      <c r="P65" s="364">
        <f>'Visi duomenys'!AS65</f>
        <v>0</v>
      </c>
      <c r="Q65" s="364">
        <f>'Visi duomenys'!AT65</f>
        <v>0</v>
      </c>
      <c r="R65" s="364">
        <f>'Visi duomenys'!AU65</f>
        <v>0</v>
      </c>
      <c r="S65" s="364">
        <f>'Visi duomenys'!AV65</f>
        <v>0</v>
      </c>
      <c r="T65" s="364">
        <f>'Visi duomenys'!AW65</f>
        <v>0</v>
      </c>
      <c r="U65" s="364">
        <f>'Visi duomenys'!AX65</f>
        <v>0</v>
      </c>
      <c r="V65" s="364">
        <f>'Visi duomenys'!AY65</f>
        <v>0</v>
      </c>
    </row>
    <row r="66" spans="1:22" ht="25.5" customHeight="1" x14ac:dyDescent="0.2">
      <c r="A66" s="365" t="str">
        <f>'Visi duomenys'!A66</f>
        <v>2.1.2.1</v>
      </c>
      <c r="B66" s="365" t="str">
        <f>'Visi duomenys'!B66</f>
        <v/>
      </c>
      <c r="C66" s="365" t="str">
        <f>'Visi duomenys'!C66</f>
        <v>Priemonė: Sveikos gyvensenos skatinimas Tauragės regione</v>
      </c>
      <c r="D66" s="366">
        <f>'Visi duomenys'!D66</f>
        <v>0</v>
      </c>
      <c r="E66" s="366">
        <f>'Visi duomenys'!E66</f>
        <v>0</v>
      </c>
      <c r="F66" s="366">
        <f>'Visi duomenys'!F66</f>
        <v>0</v>
      </c>
      <c r="G66" s="366">
        <f>'Visi duomenys'!G66</f>
        <v>0</v>
      </c>
      <c r="H66" s="366">
        <f>'Visi duomenys'!H66</f>
        <v>0</v>
      </c>
      <c r="I66" s="366">
        <f>'Visi duomenys'!I66</f>
        <v>0</v>
      </c>
      <c r="J66" s="366">
        <f>'Visi duomenys'!J66</f>
        <v>0</v>
      </c>
      <c r="K66" s="366">
        <f>'Visi duomenys'!AN66</f>
        <v>0</v>
      </c>
      <c r="L66" s="366">
        <f>'Visi duomenys'!AO66</f>
        <v>0</v>
      </c>
      <c r="M66" s="366">
        <f>'Visi duomenys'!AP66</f>
        <v>0</v>
      </c>
      <c r="N66" s="366">
        <f>'Visi duomenys'!AQ66</f>
        <v>0</v>
      </c>
      <c r="O66" s="366">
        <f>'Visi duomenys'!AR66</f>
        <v>0</v>
      </c>
      <c r="P66" s="366">
        <f>'Visi duomenys'!AS66</f>
        <v>0</v>
      </c>
      <c r="Q66" s="366">
        <f>'Visi duomenys'!AT66</f>
        <v>0</v>
      </c>
      <c r="R66" s="366">
        <f>'Visi duomenys'!AU66</f>
        <v>0</v>
      </c>
      <c r="S66" s="366">
        <f>'Visi duomenys'!AV66</f>
        <v>0</v>
      </c>
      <c r="T66" s="366">
        <f>'Visi duomenys'!AW66</f>
        <v>0</v>
      </c>
      <c r="U66" s="366">
        <f>'Visi duomenys'!AX66</f>
        <v>0</v>
      </c>
      <c r="V66" s="366">
        <f>'Visi duomenys'!AY66</f>
        <v>0</v>
      </c>
    </row>
    <row r="67" spans="1:22" ht="25.5" customHeight="1" x14ac:dyDescent="0.2">
      <c r="A67" s="367" t="str">
        <f>'Visi duomenys'!A67</f>
        <v>2.1.2.1.1</v>
      </c>
      <c r="B67" s="367" t="str">
        <f>'Visi duomenys'!B67</f>
        <v>R086630-470000-1184</v>
      </c>
      <c r="C67" s="367" t="str">
        <f>'Visi duomenys'!C67</f>
        <v>Sveikos gyvensenos skatinimas Pagėgių savivaldybėje</v>
      </c>
      <c r="D67" s="367" t="str">
        <f>'Visi duomenys'!D67</f>
        <v>PSA</v>
      </c>
      <c r="E67" s="367" t="str">
        <f>'Visi duomenys'!E67</f>
        <v>SAM</v>
      </c>
      <c r="F67" s="367" t="str">
        <f>'Visi duomenys'!F67</f>
        <v>Pagėgių savivalybė</v>
      </c>
      <c r="G67" s="367" t="str">
        <f>'Visi duomenys'!G67</f>
        <v>08.4.2-ESFA-R-630</v>
      </c>
      <c r="H67" s="367" t="str">
        <f>'Visi duomenys'!H67</f>
        <v>R</v>
      </c>
      <c r="I67" s="367">
        <f>'Visi duomenys'!I67</f>
        <v>0</v>
      </c>
      <c r="J67" s="367">
        <f>'Visi duomenys'!J67</f>
        <v>0</v>
      </c>
      <c r="K67" s="367" t="str">
        <f>'Visi duomenys'!AN67</f>
        <v>P.S.372</v>
      </c>
      <c r="L67" s="367" t="str">
        <f>'Visi duomenys'!AO67</f>
        <v>Tikslinių grupių asmenys, kurie dalyvauja informavimo, švietimo ir mokymo renginiuose bei sveikatos raštingumą didinančiose veiklose</v>
      </c>
      <c r="M67" s="367">
        <f>'Visi duomenys'!AP67</f>
        <v>431</v>
      </c>
      <c r="N67" s="367">
        <f>'Visi duomenys'!AQ67</f>
        <v>0</v>
      </c>
      <c r="O67" s="367">
        <f>'Visi duomenys'!AR67</f>
        <v>0</v>
      </c>
      <c r="P67" s="367">
        <f>'Visi duomenys'!AS67</f>
        <v>0</v>
      </c>
      <c r="Q67" s="367">
        <f>'Visi duomenys'!AT67</f>
        <v>0</v>
      </c>
      <c r="R67" s="367">
        <f>'Visi duomenys'!AU67</f>
        <v>0</v>
      </c>
      <c r="S67" s="367">
        <f>'Visi duomenys'!AV67</f>
        <v>0</v>
      </c>
      <c r="T67" s="367">
        <f>'Visi duomenys'!AW67</f>
        <v>0</v>
      </c>
      <c r="U67" s="367">
        <f>'Visi duomenys'!AX67</f>
        <v>0</v>
      </c>
      <c r="V67" s="367">
        <f>'Visi duomenys'!AY67</f>
        <v>0</v>
      </c>
    </row>
    <row r="68" spans="1:22" ht="25.5" customHeight="1" x14ac:dyDescent="0.2">
      <c r="A68" s="367" t="str">
        <f>'Visi duomenys'!A68</f>
        <v>2.1.2.1.2</v>
      </c>
      <c r="B68" s="367" t="str">
        <f>'Visi duomenys'!B68</f>
        <v>R086630-470000-1185</v>
      </c>
      <c r="C68" s="367" t="str">
        <f>'Visi duomenys'!C68</f>
        <v xml:space="preserve">Jurbarko rajono gyventojų sveikos gyvensenos skatinimas  </v>
      </c>
      <c r="D68" s="367" t="str">
        <f>'Visi duomenys'!D68</f>
        <v>JRS VSB</v>
      </c>
      <c r="E68" s="367" t="str">
        <f>'Visi duomenys'!E68</f>
        <v>SAM</v>
      </c>
      <c r="F68" s="367" t="str">
        <f>'Visi duomenys'!F68</f>
        <v>Jurbarko rajonas</v>
      </c>
      <c r="G68" s="367" t="str">
        <f>'Visi duomenys'!G68</f>
        <v>08.4.2-ESFA-R-630</v>
      </c>
      <c r="H68" s="367" t="str">
        <f>'Visi duomenys'!H68</f>
        <v>R</v>
      </c>
      <c r="I68" s="367">
        <f>'Visi duomenys'!I68</f>
        <v>0</v>
      </c>
      <c r="J68" s="367">
        <f>'Visi duomenys'!J68</f>
        <v>0</v>
      </c>
      <c r="K68" s="367" t="str">
        <f>'Visi duomenys'!AN68</f>
        <v>P.S.372</v>
      </c>
      <c r="L68" s="367" t="str">
        <f>'Visi duomenys'!AO68</f>
        <v>Tikslinių grupių asmenys, kurie dalyvauja informavimo, švietimo ir mokymo renginiuose bei sveikatos raštingumą didinančiose veiklose</v>
      </c>
      <c r="M68" s="367">
        <f>'Visi duomenys'!AP68</f>
        <v>1177</v>
      </c>
      <c r="N68" s="367" t="str">
        <f>'Visi duomenys'!AQ68</f>
        <v>P.N.671</v>
      </c>
      <c r="O68" s="367" t="str">
        <f>'Visi duomenys'!AR68</f>
        <v>Modernizuoti savivaldybių visuomenės sveikatos biurai</v>
      </c>
      <c r="P68" s="367">
        <f>'Visi duomenys'!AS68</f>
        <v>1</v>
      </c>
      <c r="Q68" s="367">
        <f>'Visi duomenys'!AT68</f>
        <v>0</v>
      </c>
      <c r="R68" s="367">
        <f>'Visi duomenys'!AU68</f>
        <v>0</v>
      </c>
      <c r="S68" s="367">
        <f>'Visi duomenys'!AV68</f>
        <v>0</v>
      </c>
      <c r="T68" s="367">
        <f>'Visi duomenys'!AW68</f>
        <v>0</v>
      </c>
      <c r="U68" s="367">
        <f>'Visi duomenys'!AX68</f>
        <v>0</v>
      </c>
      <c r="V68" s="367">
        <f>'Visi duomenys'!AY68</f>
        <v>0</v>
      </c>
    </row>
    <row r="69" spans="1:22" ht="25.5" customHeight="1" x14ac:dyDescent="0.2">
      <c r="A69" s="367" t="str">
        <f>'Visi duomenys'!A69</f>
        <v>2.1.2.1.3</v>
      </c>
      <c r="B69" s="367" t="str">
        <f>'Visi duomenys'!B69</f>
        <v>R086630-470000-1186</v>
      </c>
      <c r="C69" s="367" t="str">
        <f>'Visi duomenys'!C69</f>
        <v>Sveikam gyvenimui sakome - TAIP!</v>
      </c>
      <c r="D69" s="367" t="str">
        <f>'Visi duomenys'!D69</f>
        <v>TRS VSB</v>
      </c>
      <c r="E69" s="367" t="str">
        <f>'Visi duomenys'!E69</f>
        <v>SAM</v>
      </c>
      <c r="F69" s="367" t="str">
        <f>'Visi duomenys'!F69</f>
        <v xml:space="preserve">Tauragės raj.  </v>
      </c>
      <c r="G69" s="367" t="str">
        <f>'Visi duomenys'!G69</f>
        <v>08.4.2-ESFA-R-630</v>
      </c>
      <c r="H69" s="367" t="str">
        <f>'Visi duomenys'!H69</f>
        <v>R</v>
      </c>
      <c r="I69" s="367">
        <f>'Visi duomenys'!I69</f>
        <v>0</v>
      </c>
      <c r="J69" s="367">
        <f>'Visi duomenys'!J69</f>
        <v>0</v>
      </c>
      <c r="K69" s="367" t="str">
        <f>'Visi duomenys'!AN69</f>
        <v>P.S.372</v>
      </c>
      <c r="L69" s="367" t="str">
        <f>'Visi duomenys'!AO69</f>
        <v>Tikslinių grupių asmenys, kurie dalyvavo informavimo, švietimo ir mokymo renginiuose bei sveikatos raštingumą didinančiose veiklose</v>
      </c>
      <c r="M69" s="367">
        <f>'Visi duomenys'!AP69</f>
        <v>1615</v>
      </c>
      <c r="N69" s="367">
        <f>'Visi duomenys'!AQ69</f>
        <v>0</v>
      </c>
      <c r="O69" s="367">
        <f>'Visi duomenys'!AR69</f>
        <v>0</v>
      </c>
      <c r="P69" s="367">
        <f>'Visi duomenys'!AS69</f>
        <v>0</v>
      </c>
      <c r="Q69" s="367">
        <f>'Visi duomenys'!AT69</f>
        <v>0</v>
      </c>
      <c r="R69" s="367">
        <f>'Visi duomenys'!AU69</f>
        <v>0</v>
      </c>
      <c r="S69" s="367">
        <f>'Visi duomenys'!AV69</f>
        <v>0</v>
      </c>
      <c r="T69" s="367">
        <f>'Visi duomenys'!AW69</f>
        <v>0</v>
      </c>
      <c r="U69" s="367">
        <f>'Visi duomenys'!AX69</f>
        <v>0</v>
      </c>
      <c r="V69" s="367">
        <f>'Visi duomenys'!AY69</f>
        <v>0</v>
      </c>
    </row>
    <row r="70" spans="1:22" ht="25.5" customHeight="1" x14ac:dyDescent="0.2">
      <c r="A70" s="367" t="str">
        <f>'Visi duomenys'!A70</f>
        <v>2.1.2.1.4</v>
      </c>
      <c r="B70" s="367" t="str">
        <f>'Visi duomenys'!B70</f>
        <v>R086630-470000-1187</v>
      </c>
      <c r="C70" s="367" t="str">
        <f>'Visi duomenys'!C70</f>
        <v>Šilalės rajono gyventojų sveikatos stiprinimas ir sveikos gyvensenos ugdymas</v>
      </c>
      <c r="D70" s="367" t="str">
        <f>'Visi duomenys'!D70</f>
        <v>ŠRS VSB</v>
      </c>
      <c r="E70" s="367" t="str">
        <f>'Visi duomenys'!E70</f>
        <v>SAM</v>
      </c>
      <c r="F70" s="367" t="str">
        <f>'Visi duomenys'!F70</f>
        <v xml:space="preserve">Šilalės raj.  </v>
      </c>
      <c r="G70" s="367" t="str">
        <f>'Visi duomenys'!G70</f>
        <v>08.4.2-ESFA-R-630</v>
      </c>
      <c r="H70" s="367" t="str">
        <f>'Visi duomenys'!H70</f>
        <v>R</v>
      </c>
      <c r="I70" s="367">
        <f>'Visi duomenys'!I70</f>
        <v>0</v>
      </c>
      <c r="J70" s="367">
        <f>'Visi duomenys'!J70</f>
        <v>0</v>
      </c>
      <c r="K70" s="367" t="str">
        <f>'Visi duomenys'!AN70</f>
        <v>P.S.372</v>
      </c>
      <c r="L70" s="367" t="str">
        <f>'Visi duomenys'!AO70</f>
        <v>Tikslinių grupių asmenys, kurie dalyvavo informavimo, švietimo ir mokymo renginiuose bei sveikatos raštingumą didinačiose veiklose (skaičius)</v>
      </c>
      <c r="M70" s="367">
        <f>'Visi duomenys'!AP70</f>
        <v>1024</v>
      </c>
      <c r="N70" s="367">
        <f>'Visi duomenys'!AQ70</f>
        <v>0</v>
      </c>
      <c r="O70" s="367">
        <f>'Visi duomenys'!AR70</f>
        <v>0</v>
      </c>
      <c r="P70" s="367">
        <f>'Visi duomenys'!AS70</f>
        <v>0</v>
      </c>
      <c r="Q70" s="367">
        <f>'Visi duomenys'!AT70</f>
        <v>0</v>
      </c>
      <c r="R70" s="367">
        <f>'Visi duomenys'!AU70</f>
        <v>0</v>
      </c>
      <c r="S70" s="367">
        <f>'Visi duomenys'!AV70</f>
        <v>0</v>
      </c>
      <c r="T70" s="367">
        <f>'Visi duomenys'!AW70</f>
        <v>0</v>
      </c>
      <c r="U70" s="367">
        <f>'Visi duomenys'!AX70</f>
        <v>0</v>
      </c>
      <c r="V70" s="367">
        <f>'Visi duomenys'!AY70</f>
        <v>0</v>
      </c>
    </row>
    <row r="71" spans="1:22" ht="25.5" customHeight="1" x14ac:dyDescent="0.2">
      <c r="A71" s="242" t="str">
        <f>'Visi duomenys'!A71</f>
        <v>2.1.2.2</v>
      </c>
      <c r="B71" s="242" t="str">
        <f>'Visi duomenys'!B71</f>
        <v/>
      </c>
      <c r="C71" s="242" t="str">
        <f>'Visi duomenys'!C71</f>
        <v>Priemonė: Priemonių, gerinančių ambulatorinių sveikatos priežiūros paslaugų prieinamumą tuberkulioze sergantiems asmenims, įgyvendinimas</v>
      </c>
      <c r="D71" s="242">
        <f>'Visi duomenys'!D71</f>
        <v>0</v>
      </c>
      <c r="E71" s="242">
        <f>'Visi duomenys'!E71</f>
        <v>0</v>
      </c>
      <c r="F71" s="242">
        <f>'Visi duomenys'!F71</f>
        <v>0</v>
      </c>
      <c r="G71" s="242">
        <f>'Visi duomenys'!G71</f>
        <v>0</v>
      </c>
      <c r="H71" s="242">
        <f>'Visi duomenys'!H71</f>
        <v>0</v>
      </c>
      <c r="I71" s="242">
        <f>'Visi duomenys'!I71</f>
        <v>0</v>
      </c>
      <c r="J71" s="242">
        <f>'Visi duomenys'!J71</f>
        <v>0</v>
      </c>
      <c r="K71" s="242">
        <f>'Visi duomenys'!AN71</f>
        <v>0</v>
      </c>
      <c r="L71" s="242">
        <f>'Visi duomenys'!AO71</f>
        <v>0</v>
      </c>
      <c r="M71" s="242">
        <f>'Visi duomenys'!AP71</f>
        <v>0</v>
      </c>
      <c r="N71" s="242">
        <f>'Visi duomenys'!AQ71</f>
        <v>0</v>
      </c>
      <c r="O71" s="242">
        <f>'Visi duomenys'!AR71</f>
        <v>0</v>
      </c>
      <c r="P71" s="242">
        <f>'Visi duomenys'!AS71</f>
        <v>0</v>
      </c>
      <c r="Q71" s="242">
        <f>'Visi duomenys'!AT71</f>
        <v>0</v>
      </c>
      <c r="R71" s="242">
        <f>'Visi duomenys'!AU71</f>
        <v>0</v>
      </c>
      <c r="S71" s="242">
        <f>'Visi duomenys'!AV71</f>
        <v>0</v>
      </c>
      <c r="T71" s="242">
        <f>'Visi duomenys'!AW71</f>
        <v>0</v>
      </c>
      <c r="U71" s="242">
        <f>'Visi duomenys'!AX71</f>
        <v>0</v>
      </c>
      <c r="V71" s="242">
        <f>'Visi duomenys'!AY71</f>
        <v>0</v>
      </c>
    </row>
    <row r="72" spans="1:22" ht="25.5" customHeight="1" x14ac:dyDescent="0.2">
      <c r="A72" s="367" t="str">
        <f>'Visi duomenys'!A72</f>
        <v>2.1.2.2.1</v>
      </c>
      <c r="B72" s="367" t="str">
        <f>'Visi duomenys'!B72</f>
        <v>R086615-470000-1189</v>
      </c>
      <c r="C72" s="367" t="str">
        <f>'Visi duomenys'!C72</f>
        <v>Priemonių, gerinančių ambulatorinių asmens sveikatos priežiūros paslaugų prieinamumą tuberkulioze sergantiems asmenims Jurbarko rajone, įgyvendinimas</v>
      </c>
      <c r="D72" s="367" t="str">
        <f>'Visi duomenys'!D72</f>
        <v>JRS PSPC</v>
      </c>
      <c r="E72" s="367" t="str">
        <f>'Visi duomenys'!E72</f>
        <v>SAM</v>
      </c>
      <c r="F72" s="367" t="str">
        <f>'Visi duomenys'!F72</f>
        <v>Jurbarko rajonas</v>
      </c>
      <c r="G72" s="367" t="str">
        <f>'Visi duomenys'!G72</f>
        <v xml:space="preserve">08.4.2-ESFA-R-615 </v>
      </c>
      <c r="H72" s="367" t="str">
        <f>'Visi duomenys'!H72</f>
        <v>R</v>
      </c>
      <c r="I72" s="367">
        <f>'Visi duomenys'!I72</f>
        <v>0</v>
      </c>
      <c r="J72" s="367">
        <f>'Visi duomenys'!J72</f>
        <v>0</v>
      </c>
      <c r="K72" s="367" t="str">
        <f>'Visi duomenys'!AN72</f>
        <v>P.N.604</v>
      </c>
      <c r="L72" s="367" t="str">
        <f>'Visi duomenys'!AO72</f>
        <v>Tuberkulioze sergantys pacientai, kuriems buvo suteiktos socialinės paramos priemonės (maisto talonų dalijimas) tuberkuliozės ambulatorinio gydymo metu</v>
      </c>
      <c r="M72" s="367">
        <f>'Visi duomenys'!AP72</f>
        <v>28</v>
      </c>
      <c r="N72" s="367">
        <f>'Visi duomenys'!AQ72</f>
        <v>0</v>
      </c>
      <c r="O72" s="367">
        <f>'Visi duomenys'!AR72</f>
        <v>0</v>
      </c>
      <c r="P72" s="367">
        <f>'Visi duomenys'!AS72</f>
        <v>0</v>
      </c>
      <c r="Q72" s="367">
        <f>'Visi duomenys'!AT72</f>
        <v>0</v>
      </c>
      <c r="R72" s="367">
        <f>'Visi duomenys'!AU72</f>
        <v>0</v>
      </c>
      <c r="S72" s="367">
        <f>'Visi duomenys'!AV72</f>
        <v>0</v>
      </c>
      <c r="T72" s="367">
        <f>'Visi duomenys'!AW72</f>
        <v>0</v>
      </c>
      <c r="U72" s="367">
        <f>'Visi duomenys'!AX72</f>
        <v>0</v>
      </c>
      <c r="V72" s="367">
        <f>'Visi duomenys'!AY72</f>
        <v>0</v>
      </c>
    </row>
    <row r="73" spans="1:22" ht="25.5" customHeight="1" x14ac:dyDescent="0.2">
      <c r="A73" s="367" t="str">
        <f>'Visi duomenys'!A73</f>
        <v>2.1.2.2.2</v>
      </c>
      <c r="B73" s="367" t="str">
        <f>'Visi duomenys'!B73</f>
        <v>R086615-470000-1190</v>
      </c>
      <c r="C73" s="367" t="str">
        <f>'Visi duomenys'!C73</f>
        <v>Pagėgių savivaldybės gyventojų  sergančių tuberkulioze sveikatos priežiūros paslaugų prieinamumo gerinimas</v>
      </c>
      <c r="D73" s="367" t="str">
        <f>'Visi duomenys'!D73</f>
        <v>PSA</v>
      </c>
      <c r="E73" s="367" t="str">
        <f>'Visi duomenys'!E73</f>
        <v>SAM</v>
      </c>
      <c r="F73" s="367" t="str">
        <f>'Visi duomenys'!F73</f>
        <v>Pagėgių sav.</v>
      </c>
      <c r="G73" s="367" t="str">
        <f>'Visi duomenys'!G73</f>
        <v xml:space="preserve">08.4.2-ESFA-R-615 </v>
      </c>
      <c r="H73" s="367" t="str">
        <f>'Visi duomenys'!H73</f>
        <v>R</v>
      </c>
      <c r="I73" s="367">
        <f>'Visi duomenys'!I73</f>
        <v>0</v>
      </c>
      <c r="J73" s="367">
        <f>'Visi duomenys'!J73</f>
        <v>0</v>
      </c>
      <c r="K73" s="367" t="str">
        <f>'Visi duomenys'!AN73</f>
        <v>P.N.604</v>
      </c>
      <c r="L73" s="367" t="str">
        <f>'Visi duomenys'!AO73</f>
        <v>Tuberkulioze sergantys pacientai, kuriems buvo suteiktos socialinės paramos priemonės (maisto talonų dalijimas) tuberkuliozės ambulatorinio gydymo metu</v>
      </c>
      <c r="M73" s="367">
        <f>'Visi duomenys'!AP73</f>
        <v>9</v>
      </c>
      <c r="N73" s="367">
        <f>'Visi duomenys'!AQ73</f>
        <v>0</v>
      </c>
      <c r="O73" s="367">
        <f>'Visi duomenys'!AR73</f>
        <v>0</v>
      </c>
      <c r="P73" s="367">
        <f>'Visi duomenys'!AS73</f>
        <v>0</v>
      </c>
      <c r="Q73" s="367">
        <f>'Visi duomenys'!AT73</f>
        <v>0</v>
      </c>
      <c r="R73" s="367">
        <f>'Visi duomenys'!AU73</f>
        <v>0</v>
      </c>
      <c r="S73" s="367">
        <f>'Visi duomenys'!AV73</f>
        <v>0</v>
      </c>
      <c r="T73" s="367">
        <f>'Visi duomenys'!AW73</f>
        <v>0</v>
      </c>
      <c r="U73" s="367">
        <f>'Visi duomenys'!AX73</f>
        <v>0</v>
      </c>
      <c r="V73" s="367">
        <f>'Visi duomenys'!AY73</f>
        <v>0</v>
      </c>
    </row>
    <row r="74" spans="1:22" ht="25.5" customHeight="1" x14ac:dyDescent="0.2">
      <c r="A74" s="367" t="str">
        <f>'Visi duomenys'!A74</f>
        <v>2.1.2.2.3</v>
      </c>
      <c r="B74" s="367" t="str">
        <f>'Visi duomenys'!B74</f>
        <v>R086615-470000-1191</v>
      </c>
      <c r="C74" s="367" t="str">
        <f>'Visi duomenys'!C74</f>
        <v>Ambulatorinių sveikatos priežiūros paslaugų prieinamumo Šilalės PSPC gerinimas tuberkulioze sergantiems asmenims</v>
      </c>
      <c r="D74" s="367" t="str">
        <f>'Visi duomenys'!D74</f>
        <v>Šilalės PSPC</v>
      </c>
      <c r="E74" s="367" t="str">
        <f>'Visi duomenys'!E74</f>
        <v>SAM</v>
      </c>
      <c r="F74" s="367" t="str">
        <f>'Visi duomenys'!F74</f>
        <v>Šilalės rajonas</v>
      </c>
      <c r="G74" s="367" t="str">
        <f>'Visi duomenys'!G74</f>
        <v xml:space="preserve">08.4.2-ESFA-R-615 </v>
      </c>
      <c r="H74" s="367" t="str">
        <f>'Visi duomenys'!H74</f>
        <v>R</v>
      </c>
      <c r="I74" s="367">
        <f>'Visi duomenys'!I74</f>
        <v>0</v>
      </c>
      <c r="J74" s="367">
        <f>'Visi duomenys'!J74</f>
        <v>0</v>
      </c>
      <c r="K74" s="367" t="str">
        <f>'Visi duomenys'!AN74</f>
        <v>P.N.604</v>
      </c>
      <c r="L74" s="367" t="str">
        <f>'Visi duomenys'!AO74</f>
        <v>Tuberkulioze sergantys pacientai, kuriems buvo suteiktos socialinės paramos priemonės (maisto talonų dalijimas) tuberkuliozės ambulatorinio gydymo metu</v>
      </c>
      <c r="M74" s="367">
        <f>'Visi duomenys'!AP74</f>
        <v>25</v>
      </c>
      <c r="N74" s="367">
        <f>'Visi duomenys'!AQ74</f>
        <v>0</v>
      </c>
      <c r="O74" s="367">
        <f>'Visi duomenys'!AR74</f>
        <v>0</v>
      </c>
      <c r="P74" s="367">
        <f>'Visi duomenys'!AS74</f>
        <v>0</v>
      </c>
      <c r="Q74" s="367">
        <f>'Visi duomenys'!AT74</f>
        <v>0</v>
      </c>
      <c r="R74" s="367">
        <f>'Visi duomenys'!AU74</f>
        <v>0</v>
      </c>
      <c r="S74" s="367">
        <f>'Visi duomenys'!AV74</f>
        <v>0</v>
      </c>
      <c r="T74" s="367">
        <f>'Visi duomenys'!AW74</f>
        <v>0</v>
      </c>
      <c r="U74" s="367">
        <f>'Visi duomenys'!AX74</f>
        <v>0</v>
      </c>
      <c r="V74" s="367">
        <f>'Visi duomenys'!AY74</f>
        <v>0</v>
      </c>
    </row>
    <row r="75" spans="1:22" ht="25.5" customHeight="1" x14ac:dyDescent="0.2">
      <c r="A75" s="367" t="str">
        <f>'Visi duomenys'!A75</f>
        <v>2.1.2.2.4</v>
      </c>
      <c r="B75" s="367" t="str">
        <f>'Visi duomenys'!B75</f>
        <v>R086615-470000-1192</v>
      </c>
      <c r="C75" s="367" t="str">
        <f>'Visi duomenys'!C75</f>
        <v>Socialinės paramos priemonių teikimas tuberkulioze sergantiems Tauragės rajono gyventojams</v>
      </c>
      <c r="D75" s="367" t="str">
        <f>'Visi duomenys'!D75</f>
        <v>VŠĮ Tauragės rajono PSPC</v>
      </c>
      <c r="E75" s="367" t="str">
        <f>'Visi duomenys'!E75</f>
        <v>SAM</v>
      </c>
      <c r="F75" s="367" t="str">
        <f>'Visi duomenys'!F75</f>
        <v>Tauragės rajonas</v>
      </c>
      <c r="G75" s="367" t="str">
        <f>'Visi duomenys'!G75</f>
        <v xml:space="preserve">08.4.2-ESFA-R-615 </v>
      </c>
      <c r="H75" s="367" t="str">
        <f>'Visi duomenys'!H75</f>
        <v>R</v>
      </c>
      <c r="I75" s="367">
        <f>'Visi duomenys'!I75</f>
        <v>0</v>
      </c>
      <c r="J75" s="367">
        <f>'Visi duomenys'!J75</f>
        <v>0</v>
      </c>
      <c r="K75" s="367" t="str">
        <f>'Visi duomenys'!AN75</f>
        <v>P.N.604</v>
      </c>
      <c r="L75" s="367" t="str">
        <f>'Visi duomenys'!AO75</f>
        <v>Tuberkulioze sergantys pacientai, kuriems buvo suteiktos socialinės paramos priemonės (maisto talonų dalijimas) tuberkuliozės ambulatorinio gydymo metu</v>
      </c>
      <c r="M75" s="367">
        <f>'Visi duomenys'!AP75</f>
        <v>38</v>
      </c>
      <c r="N75" s="367">
        <f>'Visi duomenys'!AQ75</f>
        <v>0</v>
      </c>
      <c r="O75" s="367">
        <f>'Visi duomenys'!AR75</f>
        <v>0</v>
      </c>
      <c r="P75" s="367">
        <f>'Visi duomenys'!AS75</f>
        <v>0</v>
      </c>
      <c r="Q75" s="367">
        <f>'Visi duomenys'!AT75</f>
        <v>0</v>
      </c>
      <c r="R75" s="367">
        <f>'Visi duomenys'!AU75</f>
        <v>0</v>
      </c>
      <c r="S75" s="367">
        <f>'Visi duomenys'!AV75</f>
        <v>0</v>
      </c>
      <c r="T75" s="367">
        <f>'Visi duomenys'!AW75</f>
        <v>0</v>
      </c>
      <c r="U75" s="367">
        <f>'Visi duomenys'!AX75</f>
        <v>0</v>
      </c>
      <c r="V75" s="367">
        <f>'Visi duomenys'!AY75</f>
        <v>0</v>
      </c>
    </row>
    <row r="76" spans="1:22" ht="25.5" customHeight="1" x14ac:dyDescent="0.2">
      <c r="A76" s="242" t="str">
        <f>'Visi duomenys'!A76</f>
        <v>2.1.2.3</v>
      </c>
      <c r="B76" s="242">
        <f>'Visi duomenys'!B76</f>
        <v>0</v>
      </c>
      <c r="C76" s="242" t="str">
        <f>'Visi duomenys'!C76</f>
        <v>Priemonė: Pirminės asmens sveikatos priežiūros veiklos efektyvumo didinimas</v>
      </c>
      <c r="D76" s="242">
        <f>'Visi duomenys'!D76</f>
        <v>0</v>
      </c>
      <c r="E76" s="242">
        <f>'Visi duomenys'!E76</f>
        <v>0</v>
      </c>
      <c r="F76" s="242">
        <f>'Visi duomenys'!F76</f>
        <v>0</v>
      </c>
      <c r="G76" s="242">
        <f>'Visi duomenys'!G76</f>
        <v>0</v>
      </c>
      <c r="H76" s="242">
        <f>'Visi duomenys'!H76</f>
        <v>0</v>
      </c>
      <c r="I76" s="242">
        <f>'Visi duomenys'!I76</f>
        <v>0</v>
      </c>
      <c r="J76" s="242">
        <f>'Visi duomenys'!J76</f>
        <v>0</v>
      </c>
      <c r="K76" s="242">
        <f>'Visi duomenys'!AN76</f>
        <v>0</v>
      </c>
      <c r="L76" s="242">
        <f>'Visi duomenys'!AO76</f>
        <v>0</v>
      </c>
      <c r="M76" s="242">
        <f>'Visi duomenys'!AP76</f>
        <v>0</v>
      </c>
      <c r="N76" s="242">
        <f>'Visi duomenys'!AQ76</f>
        <v>0</v>
      </c>
      <c r="O76" s="242">
        <f>'Visi duomenys'!AR76</f>
        <v>0</v>
      </c>
      <c r="P76" s="242">
        <f>'Visi duomenys'!AS76</f>
        <v>0</v>
      </c>
      <c r="Q76" s="242">
        <f>'Visi duomenys'!AT76</f>
        <v>0</v>
      </c>
      <c r="R76" s="242">
        <f>'Visi duomenys'!AU76</f>
        <v>0</v>
      </c>
      <c r="S76" s="242">
        <f>'Visi duomenys'!AV76</f>
        <v>0</v>
      </c>
      <c r="T76" s="242">
        <f>'Visi duomenys'!AW76</f>
        <v>0</v>
      </c>
      <c r="U76" s="242">
        <f>'Visi duomenys'!AX76</f>
        <v>0</v>
      </c>
      <c r="V76" s="242">
        <f>'Visi duomenys'!AY76</f>
        <v>0</v>
      </c>
    </row>
    <row r="77" spans="1:22" ht="25.5" customHeight="1" x14ac:dyDescent="0.2">
      <c r="A77" s="367" t="str">
        <f>'Visi duomenys'!A77</f>
        <v>2.1.2.3.1</v>
      </c>
      <c r="B77" s="367" t="str">
        <f>'Visi duomenys'!B77</f>
        <v>R086609-270000-0001</v>
      </c>
      <c r="C77" s="367" t="str">
        <f>'Visi duomenys'!C77</f>
        <v>Pagėgių PSPC paslaugų prieinamumo ir kokybės gerinimas</v>
      </c>
      <c r="D77" s="367" t="str">
        <f>'Visi duomenys'!D77</f>
        <v>PSA</v>
      </c>
      <c r="E77" s="367" t="str">
        <f>'Visi duomenys'!E77</f>
        <v>SAM</v>
      </c>
      <c r="F77" s="367" t="str">
        <f>'Visi duomenys'!F77</f>
        <v>Pagėgių sav.</v>
      </c>
      <c r="G77" s="367" t="str">
        <f>'Visi duomenys'!G77</f>
        <v>08.1.3-CPVA-R-609</v>
      </c>
      <c r="H77" s="367" t="str">
        <f>'Visi duomenys'!H77</f>
        <v>R</v>
      </c>
      <c r="I77" s="367">
        <f>'Visi duomenys'!I77</f>
        <v>0</v>
      </c>
      <c r="J77" s="367">
        <f>'Visi duomenys'!J77</f>
        <v>0</v>
      </c>
      <c r="K77" s="367" t="str">
        <f>'Visi duomenys'!AN77</f>
        <v>P.B.236</v>
      </c>
      <c r="L77" s="367" t="str">
        <f>'Visi duomenys'!AO77</f>
        <v xml:space="preserve">Gyventojai, turintys galimybę pasinaudoti pagerintomis sveikatos priežiūros paslaugomis </v>
      </c>
      <c r="M77" s="367">
        <f>'Visi duomenys'!AP77</f>
        <v>2500</v>
      </c>
      <c r="N77" s="367" t="str">
        <f>'Visi duomenys'!AQ77</f>
        <v>P.S.363</v>
      </c>
      <c r="O77" s="367" t="str">
        <f>'Visi duomenys'!AR77</f>
        <v>Viešąsias sveikatos priežiūros paslaugas teikiančių asmens sveikatos priežiūros įstaigų, kuriose modernizuota paslaugų teikimo infrastruktūra, skaičius</v>
      </c>
      <c r="P77" s="367">
        <f>'Visi duomenys'!AS77</f>
        <v>1</v>
      </c>
      <c r="Q77" s="367">
        <f>'Visi duomenys'!AT77</f>
        <v>0</v>
      </c>
      <c r="R77" s="367">
        <f>'Visi duomenys'!AU77</f>
        <v>0</v>
      </c>
      <c r="S77" s="367">
        <f>'Visi duomenys'!AV77</f>
        <v>0</v>
      </c>
      <c r="T77" s="367">
        <f>'Visi duomenys'!AW77</f>
        <v>0</v>
      </c>
      <c r="U77" s="367">
        <f>'Visi duomenys'!AX77</f>
        <v>0</v>
      </c>
      <c r="V77" s="367">
        <f>'Visi duomenys'!AY77</f>
        <v>0</v>
      </c>
    </row>
    <row r="78" spans="1:22" ht="25.5" customHeight="1" x14ac:dyDescent="0.2">
      <c r="A78" s="367" t="str">
        <f>'Visi duomenys'!A78</f>
        <v>2.1.2.3.2</v>
      </c>
      <c r="B78" s="367" t="str">
        <f>'Visi duomenys'!B78</f>
        <v>R086609-270000-0002</v>
      </c>
      <c r="C78" s="367" t="str">
        <f>'Visi duomenys'!C78</f>
        <v>IĮ "Pagėgių šeimos centras" veiklos efektyvumo gerinimas</v>
      </c>
      <c r="D78" s="367" t="str">
        <f>'Visi duomenys'!D78</f>
        <v>IĮ "Pagėgių šeimos centras"</v>
      </c>
      <c r="E78" s="367" t="str">
        <f>'Visi duomenys'!E78</f>
        <v>SAM</v>
      </c>
      <c r="F78" s="367" t="str">
        <f>'Visi duomenys'!F78</f>
        <v>Pagėgių sav.</v>
      </c>
      <c r="G78" s="367" t="str">
        <f>'Visi duomenys'!G78</f>
        <v>08.1.3-CPVA-R-609</v>
      </c>
      <c r="H78" s="367" t="str">
        <f>'Visi duomenys'!H78</f>
        <v>R</v>
      </c>
      <c r="I78" s="367">
        <f>'Visi duomenys'!I78</f>
        <v>0</v>
      </c>
      <c r="J78" s="367">
        <f>'Visi duomenys'!J78</f>
        <v>0</v>
      </c>
      <c r="K78" s="367" t="str">
        <f>'Visi duomenys'!AN78</f>
        <v>P.B.236</v>
      </c>
      <c r="L78" s="367" t="str">
        <f>'Visi duomenys'!AO78</f>
        <v xml:space="preserve">Gyventojai, turintys galimybę pasinaudoti pagerintomis sveikatos priežiūros paslaugomis </v>
      </c>
      <c r="M78" s="367">
        <f>'Visi duomenys'!AP78</f>
        <v>3700</v>
      </c>
      <c r="N78" s="367" t="str">
        <f>'Visi duomenys'!AQ78</f>
        <v>P.S.363</v>
      </c>
      <c r="O78" s="367" t="str">
        <f>'Visi duomenys'!AR78</f>
        <v>Viešąsias sveikatos priežiūros paslaugas teikiančių asmens sveikatos priežiūros įstaigų, kuriose modernizuota paslaugų teikimo infrastruktūra, skaičius</v>
      </c>
      <c r="P78" s="367">
        <f>'Visi duomenys'!AS78</f>
        <v>1</v>
      </c>
      <c r="Q78" s="367">
        <f>'Visi duomenys'!AT78</f>
        <v>0</v>
      </c>
      <c r="R78" s="367">
        <f>'Visi duomenys'!AU78</f>
        <v>0</v>
      </c>
      <c r="S78" s="367">
        <f>'Visi duomenys'!AV78</f>
        <v>0</v>
      </c>
      <c r="T78" s="367">
        <f>'Visi duomenys'!AW78</f>
        <v>0</v>
      </c>
      <c r="U78" s="367">
        <f>'Visi duomenys'!AX78</f>
        <v>0</v>
      </c>
      <c r="V78" s="367">
        <f>'Visi duomenys'!AY78</f>
        <v>0</v>
      </c>
    </row>
    <row r="79" spans="1:22" ht="25.5" customHeight="1" x14ac:dyDescent="0.2">
      <c r="A79" s="367" t="str">
        <f>'Visi duomenys'!A79</f>
        <v>2.1.2.3.3</v>
      </c>
      <c r="B79" s="367" t="str">
        <f>'Visi duomenys'!B79</f>
        <v>R086609-270000-0003</v>
      </c>
      <c r="C79" s="367" t="str">
        <f>'Visi duomenys'!C79</f>
        <v>Jurbarko rajono viešųjų pirminės asmens sveikatos priežiūros įstaigų veiklos efektyvumo didinimas</v>
      </c>
      <c r="D79" s="367" t="str">
        <f>'Visi duomenys'!D79</f>
        <v>JPSPC</v>
      </c>
      <c r="E79" s="367" t="str">
        <f>'Visi duomenys'!E79</f>
        <v>SAM</v>
      </c>
      <c r="F79" s="367" t="str">
        <f>'Visi duomenys'!F79</f>
        <v>Jurbarko r.</v>
      </c>
      <c r="G79" s="367" t="str">
        <f>'Visi duomenys'!G79</f>
        <v>08.1.3-CPVA-R-609</v>
      </c>
      <c r="H79" s="367" t="str">
        <f>'Visi duomenys'!H79</f>
        <v>R</v>
      </c>
      <c r="I79" s="367">
        <f>'Visi duomenys'!I79</f>
        <v>0</v>
      </c>
      <c r="J79" s="367">
        <f>'Visi duomenys'!J79</f>
        <v>0</v>
      </c>
      <c r="K79" s="367" t="str">
        <f>'Visi duomenys'!AN79</f>
        <v>P.B.236</v>
      </c>
      <c r="L79" s="367" t="str">
        <f>'Visi duomenys'!AO79</f>
        <v xml:space="preserve">Gyventojai, turintys galimybę pasinaudoti pagerintomis sveikatos priežiūros paslaugomis </v>
      </c>
      <c r="M79" s="367">
        <f>'Visi duomenys'!AP79</f>
        <v>16488</v>
      </c>
      <c r="N79" s="367" t="str">
        <f>'Visi duomenys'!AQ79</f>
        <v>P.S.363</v>
      </c>
      <c r="O79" s="367" t="str">
        <f>'Visi duomenys'!AR79</f>
        <v>Viešąsias sveikatos priežiūros paslaugas teikiančių asmens sveikatos priežiūros įstaigų, kuriose modernizuota paslaugų teikimo infrastruktūra, skaičius</v>
      </c>
      <c r="P79" s="367">
        <f>'Visi duomenys'!AS79</f>
        <v>5</v>
      </c>
      <c r="Q79" s="367">
        <f>'Visi duomenys'!AT79</f>
        <v>0</v>
      </c>
      <c r="R79" s="367">
        <f>'Visi duomenys'!AU79</f>
        <v>0</v>
      </c>
      <c r="S79" s="367">
        <f>'Visi duomenys'!AV79</f>
        <v>0</v>
      </c>
      <c r="T79" s="367">
        <f>'Visi duomenys'!AW79</f>
        <v>0</v>
      </c>
      <c r="U79" s="367">
        <f>'Visi duomenys'!AX79</f>
        <v>0</v>
      </c>
      <c r="V79" s="367">
        <f>'Visi duomenys'!AY79</f>
        <v>0</v>
      </c>
    </row>
    <row r="80" spans="1:22" ht="25.5" customHeight="1" x14ac:dyDescent="0.2">
      <c r="A80" s="367" t="str">
        <f>'Visi duomenys'!A80</f>
        <v>2.1.2.3.4</v>
      </c>
      <c r="B80" s="367" t="str">
        <f>'Visi duomenys'!B80</f>
        <v>R086609-270000-0004</v>
      </c>
      <c r="C80" s="367" t="str">
        <f>'Visi duomenys'!C80</f>
        <v>UAB Jurbarko šeimos klinikos pirminės asmens sveikatos priežiūros veiklos efektyvumo didinimas</v>
      </c>
      <c r="D80" s="367" t="str">
        <f>'Visi duomenys'!D80</f>
        <v>UAB Jurbarko šeimos klinika</v>
      </c>
      <c r="E80" s="367" t="str">
        <f>'Visi duomenys'!E80</f>
        <v>SAM</v>
      </c>
      <c r="F80" s="367" t="str">
        <f>'Visi duomenys'!F80</f>
        <v>Jurbarko r.</v>
      </c>
      <c r="G80" s="367" t="str">
        <f>'Visi duomenys'!G80</f>
        <v>08.1.3-CPVA-R-609</v>
      </c>
      <c r="H80" s="367" t="str">
        <f>'Visi duomenys'!H80</f>
        <v>R</v>
      </c>
      <c r="I80" s="367">
        <f>'Visi duomenys'!I80</f>
        <v>0</v>
      </c>
      <c r="J80" s="367">
        <f>'Visi duomenys'!J80</f>
        <v>0</v>
      </c>
      <c r="K80" s="367" t="str">
        <f>'Visi duomenys'!AN80</f>
        <v>P.B.236</v>
      </c>
      <c r="L80" s="367" t="str">
        <f>'Visi duomenys'!AO80</f>
        <v xml:space="preserve">Gyventojai, turintys galimybę pasinaudoti pagerintomis sveikatos priežiūros paslaugomis </v>
      </c>
      <c r="M80" s="367">
        <f>'Visi duomenys'!AP80</f>
        <v>2513</v>
      </c>
      <c r="N80" s="367" t="str">
        <f>'Visi duomenys'!AQ80</f>
        <v>P.S.363</v>
      </c>
      <c r="O80" s="367" t="str">
        <f>'Visi duomenys'!AR80</f>
        <v>Viešąsias sveikatos priežiūros paslaugas teikiančių asmens sveikatos priežiūros įstaigų, kuriose modernizuota paslaugų teikimo infrastruktūra, skaičius</v>
      </c>
      <c r="P80" s="367">
        <f>'Visi duomenys'!AS80</f>
        <v>1</v>
      </c>
      <c r="Q80" s="367">
        <f>'Visi duomenys'!AT80</f>
        <v>0</v>
      </c>
      <c r="R80" s="367">
        <f>'Visi duomenys'!AU80</f>
        <v>0</v>
      </c>
      <c r="S80" s="367">
        <f>'Visi duomenys'!AV80</f>
        <v>0</v>
      </c>
      <c r="T80" s="367">
        <f>'Visi duomenys'!AW80</f>
        <v>0</v>
      </c>
      <c r="U80" s="367">
        <f>'Visi duomenys'!AX80</f>
        <v>0</v>
      </c>
      <c r="V80" s="367">
        <f>'Visi duomenys'!AY80</f>
        <v>0</v>
      </c>
    </row>
    <row r="81" spans="1:22" ht="25.5" customHeight="1" x14ac:dyDescent="0.2">
      <c r="A81" s="367" t="str">
        <f>'Visi duomenys'!A81</f>
        <v>2.1.2.3.5</v>
      </c>
      <c r="B81" s="367" t="str">
        <f>'Visi duomenys'!B81</f>
        <v>R086609-270000-0005</v>
      </c>
      <c r="C81" s="367" t="str">
        <f>'Visi duomenys'!C81</f>
        <v>N. Dungveckienės šeimos klinikos pirminės asmens sveikatos priežiūros veiklos efektyvumo didinimas</v>
      </c>
      <c r="D81" s="367" t="str">
        <f>'Visi duomenys'!D81</f>
        <v>N. Dungveckienės šeimos klinika</v>
      </c>
      <c r="E81" s="367" t="str">
        <f>'Visi duomenys'!E81</f>
        <v>SAM</v>
      </c>
      <c r="F81" s="367" t="str">
        <f>'Visi duomenys'!F81</f>
        <v>Jurbarko r.</v>
      </c>
      <c r="G81" s="367" t="str">
        <f>'Visi duomenys'!G81</f>
        <v>08.1.3-CPVA-R-609</v>
      </c>
      <c r="H81" s="367" t="str">
        <f>'Visi duomenys'!H81</f>
        <v>R</v>
      </c>
      <c r="I81" s="367">
        <f>'Visi duomenys'!I81</f>
        <v>0</v>
      </c>
      <c r="J81" s="367">
        <f>'Visi duomenys'!J81</f>
        <v>0</v>
      </c>
      <c r="K81" s="367" t="str">
        <f>'Visi duomenys'!AN81</f>
        <v>P.B.236</v>
      </c>
      <c r="L81" s="367" t="str">
        <f>'Visi duomenys'!AO81</f>
        <v xml:space="preserve">Gyventojai, turintys galimybę pasinaudoti pagerintomis sveikatos priežiūros paslaugomis </v>
      </c>
      <c r="M81" s="367">
        <f>'Visi duomenys'!AP81</f>
        <v>2472</v>
      </c>
      <c r="N81" s="367" t="str">
        <f>'Visi duomenys'!AQ81</f>
        <v>P.S.363</v>
      </c>
      <c r="O81" s="367" t="str">
        <f>'Visi duomenys'!AR81</f>
        <v>Viešąsias sveikatos priežiūros paslaugas teikiančių asmens sveikatos priežiūros įstaigų, kuriose modernizuota paslaugų teikimo infrastruktūra, skaičius</v>
      </c>
      <c r="P81" s="367">
        <f>'Visi duomenys'!AS81</f>
        <v>1</v>
      </c>
      <c r="Q81" s="367">
        <f>'Visi duomenys'!AT81</f>
        <v>0</v>
      </c>
      <c r="R81" s="367">
        <f>'Visi duomenys'!AU81</f>
        <v>0</v>
      </c>
      <c r="S81" s="367">
        <f>'Visi duomenys'!AV81</f>
        <v>0</v>
      </c>
      <c r="T81" s="367">
        <f>'Visi duomenys'!AW81</f>
        <v>0</v>
      </c>
      <c r="U81" s="367">
        <f>'Visi duomenys'!AX81</f>
        <v>0</v>
      </c>
      <c r="V81" s="367">
        <f>'Visi duomenys'!AY81</f>
        <v>0</v>
      </c>
    </row>
    <row r="82" spans="1:22" ht="25.5" customHeight="1" x14ac:dyDescent="0.2">
      <c r="A82" s="367" t="str">
        <f>'Visi duomenys'!A82</f>
        <v>2.1.2.3.6</v>
      </c>
      <c r="B82" s="367" t="str">
        <f>'Visi duomenys'!B82</f>
        <v>R086609-270000-0006</v>
      </c>
      <c r="C82" s="367" t="str">
        <f>'Visi duomenys'!C82</f>
        <v>T. Švedko gydytojos kabineto pirminės asmens sveikatos priežiūros veiklos efektyvumo didinimas</v>
      </c>
      <c r="D82" s="367" t="str">
        <f>'Visi duomenys'!D82</f>
        <v>T. Švedko gydytojos kabinetas</v>
      </c>
      <c r="E82" s="367" t="str">
        <f>'Visi duomenys'!E82</f>
        <v>SAM</v>
      </c>
      <c r="F82" s="367" t="str">
        <f>'Visi duomenys'!F82</f>
        <v>Jurbarko r.</v>
      </c>
      <c r="G82" s="367" t="str">
        <f>'Visi duomenys'!G82</f>
        <v>08.1.3-CPVA-R-609</v>
      </c>
      <c r="H82" s="367" t="str">
        <f>'Visi duomenys'!H82</f>
        <v>R</v>
      </c>
      <c r="I82" s="367">
        <f>'Visi duomenys'!I82</f>
        <v>0</v>
      </c>
      <c r="J82" s="367">
        <f>'Visi duomenys'!J82</f>
        <v>0</v>
      </c>
      <c r="K82" s="367" t="str">
        <f>'Visi duomenys'!AN82</f>
        <v>P.B.236</v>
      </c>
      <c r="L82" s="367" t="str">
        <f>'Visi duomenys'!AO82</f>
        <v xml:space="preserve">Gyventojai, turintys galimybę pasinaudoti pagerintomis sveikatos priežiūros paslaugomis </v>
      </c>
      <c r="M82" s="367">
        <f>'Visi duomenys'!AP82</f>
        <v>1409</v>
      </c>
      <c r="N82" s="367" t="str">
        <f>'Visi duomenys'!AQ82</f>
        <v>P.S.363</v>
      </c>
      <c r="O82" s="367" t="str">
        <f>'Visi duomenys'!AR82</f>
        <v>Viešąsias sveikatos priežiūros paslaugas teikiančių asmens sveikatos priežiūros įstaigų, kuriose modernizuota paslaugų teikimo infrastruktūra, skaičius</v>
      </c>
      <c r="P82" s="367">
        <f>'Visi duomenys'!AS82</f>
        <v>1</v>
      </c>
      <c r="Q82" s="367">
        <f>'Visi duomenys'!AT82</f>
        <v>0</v>
      </c>
      <c r="R82" s="367">
        <f>'Visi duomenys'!AU82</f>
        <v>0</v>
      </c>
      <c r="S82" s="367">
        <f>'Visi duomenys'!AV82</f>
        <v>0</v>
      </c>
      <c r="T82" s="367">
        <f>'Visi duomenys'!AW82</f>
        <v>0</v>
      </c>
      <c r="U82" s="367">
        <f>'Visi duomenys'!AX82</f>
        <v>0</v>
      </c>
      <c r="V82" s="367">
        <f>'Visi duomenys'!AY82</f>
        <v>0</v>
      </c>
    </row>
    <row r="83" spans="1:22" ht="25.5" customHeight="1" x14ac:dyDescent="0.2">
      <c r="A83" s="367" t="str">
        <f>'Visi duomenys'!A83</f>
        <v>2.1.2.3.7</v>
      </c>
      <c r="B83" s="367" t="str">
        <f>'Visi duomenys'!B83</f>
        <v>R086609-270000-0007</v>
      </c>
      <c r="C83" s="367" t="str">
        <f>'Visi duomenys'!C83</f>
        <v>V. R. Petkinienės IĮ "Philema" pirminės asmens sveikatos priežiūros veiklos efektyvumo didinimas</v>
      </c>
      <c r="D83" s="367" t="str">
        <f>'Visi duomenys'!D83</f>
        <v xml:space="preserve">V. R. Petkinienės IĮ "Philema" </v>
      </c>
      <c r="E83" s="367" t="str">
        <f>'Visi duomenys'!E83</f>
        <v>SAM</v>
      </c>
      <c r="F83" s="367" t="str">
        <f>'Visi duomenys'!F83</f>
        <v>Jurbarko r.</v>
      </c>
      <c r="G83" s="367" t="str">
        <f>'Visi duomenys'!G83</f>
        <v>08.1.3-CPVA-R-609</v>
      </c>
      <c r="H83" s="367" t="str">
        <f>'Visi duomenys'!H83</f>
        <v>R</v>
      </c>
      <c r="I83" s="367">
        <f>'Visi duomenys'!I83</f>
        <v>0</v>
      </c>
      <c r="J83" s="367">
        <f>'Visi duomenys'!J83</f>
        <v>0</v>
      </c>
      <c r="K83" s="367" t="str">
        <f>'Visi duomenys'!AN83</f>
        <v>P.B.236</v>
      </c>
      <c r="L83" s="367" t="str">
        <f>'Visi duomenys'!AO83</f>
        <v xml:space="preserve">Gyventojai, turintys galimybę pasinaudoti pagerintomis sveikatos priežiūros paslaugomis </v>
      </c>
      <c r="M83" s="367">
        <f>'Visi duomenys'!AP83</f>
        <v>2354</v>
      </c>
      <c r="N83" s="367" t="str">
        <f>'Visi duomenys'!AQ83</f>
        <v>P.S.363</v>
      </c>
      <c r="O83" s="367" t="str">
        <f>'Visi duomenys'!AR83</f>
        <v>Viešąsias sveikatos priežiūros paslaugas teikiančių asmens sveikatos priežiūros įstaigų, kuriose modernizuota paslaugų teikimo infrastruktūra, skaičius</v>
      </c>
      <c r="P83" s="367">
        <f>'Visi duomenys'!AS83</f>
        <v>1</v>
      </c>
      <c r="Q83" s="367">
        <f>'Visi duomenys'!AT83</f>
        <v>0</v>
      </c>
      <c r="R83" s="367">
        <f>'Visi duomenys'!AU83</f>
        <v>0</v>
      </c>
      <c r="S83" s="367">
        <f>'Visi duomenys'!AV83</f>
        <v>0</v>
      </c>
      <c r="T83" s="367">
        <f>'Visi duomenys'!AW83</f>
        <v>0</v>
      </c>
      <c r="U83" s="367">
        <f>'Visi duomenys'!AX83</f>
        <v>0</v>
      </c>
      <c r="V83" s="367">
        <f>'Visi duomenys'!AY83</f>
        <v>0</v>
      </c>
    </row>
    <row r="84" spans="1:22" ht="25.5" customHeight="1" x14ac:dyDescent="0.2">
      <c r="A84" s="367" t="str">
        <f>'Visi duomenys'!A84</f>
        <v>2.1.2.3.8</v>
      </c>
      <c r="B84" s="367" t="str">
        <f>'Visi duomenys'!B84</f>
        <v>R086609-270000-0008</v>
      </c>
      <c r="C84" s="367" t="str">
        <f>'Visi duomenys'!C84</f>
        <v>Sveikatos priežiūros paslaugų prieinamumo VšĮ Šilalės PSPC gerinimas</v>
      </c>
      <c r="D84" s="367" t="str">
        <f>'Visi duomenys'!D84</f>
        <v>ŠPSPC</v>
      </c>
      <c r="E84" s="367" t="str">
        <f>'Visi duomenys'!E84</f>
        <v>SAM</v>
      </c>
      <c r="F84" s="367" t="str">
        <f>'Visi duomenys'!F84</f>
        <v>Šilalės r.</v>
      </c>
      <c r="G84" s="367" t="str">
        <f>'Visi duomenys'!G84</f>
        <v>08.1.3-CPVA-R-609</v>
      </c>
      <c r="H84" s="367" t="str">
        <f>'Visi duomenys'!H84</f>
        <v>R</v>
      </c>
      <c r="I84" s="367">
        <f>'Visi duomenys'!I84</f>
        <v>0</v>
      </c>
      <c r="J84" s="367">
        <f>'Visi duomenys'!J84</f>
        <v>0</v>
      </c>
      <c r="K84" s="367" t="str">
        <f>'Visi duomenys'!AN84</f>
        <v>P.B.236</v>
      </c>
      <c r="L84" s="367" t="str">
        <f>'Visi duomenys'!AO84</f>
        <v xml:space="preserve">Gyventojai, turintys galimybę pasinaudoti pagerintomis sveikatos priežiūros paslaugomis </v>
      </c>
      <c r="M84" s="367">
        <f>'Visi duomenys'!AP84</f>
        <v>6018</v>
      </c>
      <c r="N84" s="367" t="str">
        <f>'Visi duomenys'!AQ84</f>
        <v>P.S.363</v>
      </c>
      <c r="O84" s="367" t="str">
        <f>'Visi duomenys'!AR84</f>
        <v>Viešąsias sveikatos priežiūros paslaugas teikiančių asmens sveikatos priežiūros įstaigų, kuriose modernizuota paslaugų teikimo infrastruktūra, skaičius</v>
      </c>
      <c r="P84" s="367">
        <f>'Visi duomenys'!AS84</f>
        <v>1</v>
      </c>
      <c r="Q84" s="367">
        <f>'Visi duomenys'!AT84</f>
        <v>0</v>
      </c>
      <c r="R84" s="367">
        <f>'Visi duomenys'!AU84</f>
        <v>0</v>
      </c>
      <c r="S84" s="367">
        <f>'Visi duomenys'!AV84</f>
        <v>0</v>
      </c>
      <c r="T84" s="367">
        <f>'Visi duomenys'!AW84</f>
        <v>0</v>
      </c>
      <c r="U84" s="367">
        <f>'Visi duomenys'!AX84</f>
        <v>0</v>
      </c>
      <c r="V84" s="367">
        <f>'Visi duomenys'!AY84</f>
        <v>0</v>
      </c>
    </row>
    <row r="85" spans="1:22" ht="25.5" customHeight="1" x14ac:dyDescent="0.2">
      <c r="A85" s="367" t="str">
        <f>'Visi duomenys'!A85</f>
        <v>2.1.2.3.9</v>
      </c>
      <c r="B85" s="367" t="str">
        <f>'Visi duomenys'!B85</f>
        <v>R086609-270000-0009</v>
      </c>
      <c r="C85" s="367" t="str">
        <f>'Visi duomenys'!C85</f>
        <v>Gyventojų sveikatos priežiūros paslaugų gerinimas ir priklausomybės nuo opioidų mažinimas</v>
      </c>
      <c r="D85" s="367" t="str">
        <f>'Visi duomenys'!D85</f>
        <v>UAB "Šilalės šeimos gydytojo praktika"</v>
      </c>
      <c r="E85" s="367" t="str">
        <f>'Visi duomenys'!E85</f>
        <v>SAM</v>
      </c>
      <c r="F85" s="367" t="str">
        <f>'Visi duomenys'!F85</f>
        <v>Šilalės r.</v>
      </c>
      <c r="G85" s="367" t="str">
        <f>'Visi duomenys'!G85</f>
        <v>08.1.3-CPVA-R-609</v>
      </c>
      <c r="H85" s="367" t="str">
        <f>'Visi duomenys'!H85</f>
        <v>R</v>
      </c>
      <c r="I85" s="367">
        <f>'Visi duomenys'!I85</f>
        <v>0</v>
      </c>
      <c r="J85" s="367">
        <f>'Visi duomenys'!J85</f>
        <v>0</v>
      </c>
      <c r="K85" s="367" t="str">
        <f>'Visi duomenys'!AN85</f>
        <v>P.B.236</v>
      </c>
      <c r="L85" s="367" t="str">
        <f>'Visi duomenys'!AO85</f>
        <v xml:space="preserve">Gyventojai, turintys galimybę pasinaudoti pagerintomis sveikatos priežiūros paslaugomis </v>
      </c>
      <c r="M85" s="367">
        <f>'Visi duomenys'!AP85</f>
        <v>2231</v>
      </c>
      <c r="N85" s="367" t="str">
        <f>'Visi duomenys'!AQ85</f>
        <v>P.S.363</v>
      </c>
      <c r="O85" s="367" t="str">
        <f>'Visi duomenys'!AR85</f>
        <v>Viešąsias sveikatos priežiūros paslaugas teikiančių asmens sveikatos priežiūros įstaigų, kuriose modernizuota paslaugų teikimo infrastruktūra, skaičius</v>
      </c>
      <c r="P85" s="367">
        <f>'Visi duomenys'!AS85</f>
        <v>3</v>
      </c>
      <c r="Q85" s="367">
        <f>'Visi duomenys'!AT85</f>
        <v>0</v>
      </c>
      <c r="R85" s="367">
        <f>'Visi duomenys'!AU85</f>
        <v>0</v>
      </c>
      <c r="S85" s="367">
        <f>'Visi duomenys'!AV85</f>
        <v>0</v>
      </c>
      <c r="T85" s="367">
        <f>'Visi duomenys'!AW85</f>
        <v>0</v>
      </c>
      <c r="U85" s="367">
        <f>'Visi duomenys'!AX85</f>
        <v>0</v>
      </c>
      <c r="V85" s="367">
        <f>'Visi duomenys'!AY85</f>
        <v>0</v>
      </c>
    </row>
    <row r="86" spans="1:22" ht="25.5" customHeight="1" x14ac:dyDescent="0.2">
      <c r="A86" s="367" t="str">
        <f>'Visi duomenys'!A86</f>
        <v>2.1.2.3.10</v>
      </c>
      <c r="B86" s="367" t="str">
        <f>'Visi duomenys'!B86</f>
        <v>R086609-270000-0010</v>
      </c>
      <c r="C86" s="367" t="str">
        <f>'Visi duomenys'!C86</f>
        <v>Ambulatorinių sveikatos priežiūros paslaugų prieinamumo gerinimas VšĮ Pajūrio ambulatorijoje</v>
      </c>
      <c r="D86" s="367" t="str">
        <f>'Visi duomenys'!D86</f>
        <v>Viešoji įstaiga Pajūrio ambulatorija</v>
      </c>
      <c r="E86" s="367" t="str">
        <f>'Visi duomenys'!E86</f>
        <v>SAM</v>
      </c>
      <c r="F86" s="367" t="str">
        <f>'Visi duomenys'!F86</f>
        <v>Šilalės r.</v>
      </c>
      <c r="G86" s="367" t="str">
        <f>'Visi duomenys'!G86</f>
        <v>08.1.3-CPVA-R-609</v>
      </c>
      <c r="H86" s="367" t="str">
        <f>'Visi duomenys'!H86</f>
        <v>R</v>
      </c>
      <c r="I86" s="367">
        <f>'Visi duomenys'!I86</f>
        <v>0</v>
      </c>
      <c r="J86" s="367">
        <f>'Visi duomenys'!J86</f>
        <v>0</v>
      </c>
      <c r="K86" s="367" t="str">
        <f>'Visi duomenys'!AN86</f>
        <v>P.B.236</v>
      </c>
      <c r="L86" s="367" t="str">
        <f>'Visi duomenys'!AO86</f>
        <v xml:space="preserve">Gyventojai, turintys galimybę pasinaudoti pagerintomis sveikatos priežiūros paslaugomis </v>
      </c>
      <c r="M86" s="367">
        <f>'Visi duomenys'!AP86</f>
        <v>1137</v>
      </c>
      <c r="N86" s="367" t="str">
        <f>'Visi duomenys'!AQ86</f>
        <v>P.S.363</v>
      </c>
      <c r="O86" s="367" t="str">
        <f>'Visi duomenys'!AR86</f>
        <v>Viešąsias sveikatos priežiūros paslaugas teikiančių asmens sveikatos priežiūros įstaigų, kuriose modernizuota paslaugų teikimo infrastruktūra, skaičius</v>
      </c>
      <c r="P86" s="367">
        <f>'Visi duomenys'!AS86</f>
        <v>1</v>
      </c>
      <c r="Q86" s="367">
        <f>'Visi duomenys'!AT86</f>
        <v>0</v>
      </c>
      <c r="R86" s="367">
        <f>'Visi duomenys'!AU86</f>
        <v>0</v>
      </c>
      <c r="S86" s="367">
        <f>'Visi duomenys'!AV86</f>
        <v>0</v>
      </c>
      <c r="T86" s="367">
        <f>'Visi duomenys'!AW86</f>
        <v>0</v>
      </c>
      <c r="U86" s="367">
        <f>'Visi duomenys'!AX86</f>
        <v>0</v>
      </c>
      <c r="V86" s="367">
        <f>'Visi duomenys'!AY86</f>
        <v>0</v>
      </c>
    </row>
    <row r="87" spans="1:22" ht="25.5" customHeight="1" x14ac:dyDescent="0.2">
      <c r="A87" s="367" t="str">
        <f>'Visi duomenys'!A87</f>
        <v>2.1.2.3.11</v>
      </c>
      <c r="B87" s="367" t="str">
        <f>'Visi duomenys'!B87</f>
        <v>R086609-270000-0011</v>
      </c>
      <c r="C87" s="367" t="str">
        <f>'Visi duomenys'!C87</f>
        <v>VšĮ Laukuvos ambulatorijos teikiamų paslaugų kokybės gerinimas</v>
      </c>
      <c r="D87" s="367" t="str">
        <f>'Visi duomenys'!D87</f>
        <v>Viešoji įstaiga Laukuvos ambulatorija</v>
      </c>
      <c r="E87" s="367" t="str">
        <f>'Visi duomenys'!E87</f>
        <v>SAM</v>
      </c>
      <c r="F87" s="367" t="str">
        <f>'Visi duomenys'!F87</f>
        <v>Šilalės r.</v>
      </c>
      <c r="G87" s="367" t="str">
        <f>'Visi duomenys'!G87</f>
        <v>08.1.3-CPVA-R-609</v>
      </c>
      <c r="H87" s="367" t="str">
        <f>'Visi duomenys'!H87</f>
        <v>R</v>
      </c>
      <c r="I87" s="367">
        <f>'Visi duomenys'!I87</f>
        <v>0</v>
      </c>
      <c r="J87" s="367">
        <f>'Visi duomenys'!J87</f>
        <v>0</v>
      </c>
      <c r="K87" s="367" t="str">
        <f>'Visi duomenys'!AN87</f>
        <v>P.B.236</v>
      </c>
      <c r="L87" s="367" t="str">
        <f>'Visi duomenys'!AO87</f>
        <v xml:space="preserve">Gyventojai, turintys galimybę pasinaudoti pagerintomis sveikatos priežiūros paslaugomis </v>
      </c>
      <c r="M87" s="367">
        <f>'Visi duomenys'!AP87</f>
        <v>1141</v>
      </c>
      <c r="N87" s="367" t="str">
        <f>'Visi duomenys'!AQ87</f>
        <v>P.S.363</v>
      </c>
      <c r="O87" s="367" t="str">
        <f>'Visi duomenys'!AR87</f>
        <v>Viešąsias sveikatos priežiūros paslaugas teikiančių asmens sveikatos priežiūros įstaigų, kuriose modernizuota paslaugų teikimo infrastruktūra, skaičius</v>
      </c>
      <c r="P87" s="367">
        <f>'Visi duomenys'!AS87</f>
        <v>1</v>
      </c>
      <c r="Q87" s="367">
        <f>'Visi duomenys'!AT87</f>
        <v>0</v>
      </c>
      <c r="R87" s="367">
        <f>'Visi duomenys'!AU87</f>
        <v>0</v>
      </c>
      <c r="S87" s="367">
        <f>'Visi duomenys'!AV87</f>
        <v>0</v>
      </c>
      <c r="T87" s="367">
        <f>'Visi duomenys'!AW87</f>
        <v>0</v>
      </c>
      <c r="U87" s="367">
        <f>'Visi duomenys'!AX87</f>
        <v>0</v>
      </c>
      <c r="V87" s="367">
        <f>'Visi duomenys'!AY87</f>
        <v>0</v>
      </c>
    </row>
    <row r="88" spans="1:22" ht="25.5" customHeight="1" x14ac:dyDescent="0.2">
      <c r="A88" s="367" t="str">
        <f>'Visi duomenys'!A88</f>
        <v>2.1.2.3.12</v>
      </c>
      <c r="B88" s="367" t="str">
        <f>'Visi duomenys'!B88</f>
        <v>R086609-270000-0012</v>
      </c>
      <c r="C88" s="367" t="str">
        <f>'Visi duomenys'!C88</f>
        <v>Ambulatorinių sveikatos priežiūros paslaugų prieinamumo gerinimas VšĮ Kvėdarnos ambulatorijoje</v>
      </c>
      <c r="D88" s="367" t="str">
        <f>'Visi duomenys'!D88</f>
        <v>Viešoji įstaiga Kvėdarnos ambulatorija</v>
      </c>
      <c r="E88" s="367" t="str">
        <f>'Visi duomenys'!E88</f>
        <v>SAM</v>
      </c>
      <c r="F88" s="367" t="str">
        <f>'Visi duomenys'!F88</f>
        <v>Šilalės r.</v>
      </c>
      <c r="G88" s="367" t="str">
        <f>'Visi duomenys'!G88</f>
        <v>08.1.3-CPVA-R-609</v>
      </c>
      <c r="H88" s="367" t="str">
        <f>'Visi duomenys'!H88</f>
        <v>R</v>
      </c>
      <c r="I88" s="367">
        <f>'Visi duomenys'!I88</f>
        <v>0</v>
      </c>
      <c r="J88" s="367">
        <f>'Visi duomenys'!J88</f>
        <v>0</v>
      </c>
      <c r="K88" s="367" t="str">
        <f>'Visi duomenys'!AN88</f>
        <v>P.B.236</v>
      </c>
      <c r="L88" s="367" t="str">
        <f>'Visi duomenys'!AO88</f>
        <v xml:space="preserve">Gyventojai, turintys galimybę pasinaudoti pagerintomis sveikatos priežiūros paslaugomis </v>
      </c>
      <c r="M88" s="367">
        <f>'Visi duomenys'!AP88</f>
        <v>1466</v>
      </c>
      <c r="N88" s="367" t="str">
        <f>'Visi duomenys'!AQ88</f>
        <v>P.S.363</v>
      </c>
      <c r="O88" s="367" t="str">
        <f>'Visi duomenys'!AR88</f>
        <v>Viešąsias sveikatos priežiūros paslaugas teikiančių asmens sveikatos priežiūros įstaigų, kuriose modernizuota paslaugų teikimo infrastruktūra, skaičius</v>
      </c>
      <c r="P88" s="367">
        <f>'Visi duomenys'!AS88</f>
        <v>1</v>
      </c>
      <c r="Q88" s="367">
        <f>'Visi duomenys'!AT88</f>
        <v>0</v>
      </c>
      <c r="R88" s="367">
        <f>'Visi duomenys'!AU88</f>
        <v>0</v>
      </c>
      <c r="S88" s="367">
        <f>'Visi duomenys'!AV88</f>
        <v>0</v>
      </c>
      <c r="T88" s="367">
        <f>'Visi duomenys'!AW88</f>
        <v>0</v>
      </c>
      <c r="U88" s="367">
        <f>'Visi duomenys'!AX88</f>
        <v>0</v>
      </c>
      <c r="V88" s="367">
        <f>'Visi duomenys'!AY88</f>
        <v>0</v>
      </c>
    </row>
    <row r="89" spans="1:22" ht="25.5" customHeight="1" x14ac:dyDescent="0.2">
      <c r="A89" s="367" t="str">
        <f>'Visi duomenys'!A89</f>
        <v>2.1.2.3.13</v>
      </c>
      <c r="B89" s="367" t="str">
        <f>'Visi duomenys'!B89</f>
        <v>R086609-270000-0013</v>
      </c>
      <c r="C89" s="367" t="str">
        <f>'Visi duomenys'!C89</f>
        <v>VšĮ Kaltinėnų PSPC paslaugų kokybės gerinimas</v>
      </c>
      <c r="D89" s="367" t="str">
        <f>'Visi duomenys'!D89</f>
        <v>VšĮ Kaltinėnų PSPC</v>
      </c>
      <c r="E89" s="367" t="str">
        <f>'Visi duomenys'!E89</f>
        <v>SAM</v>
      </c>
      <c r="F89" s="367" t="str">
        <f>'Visi duomenys'!F89</f>
        <v>Šilalės r.</v>
      </c>
      <c r="G89" s="367" t="str">
        <f>'Visi duomenys'!G89</f>
        <v>08.1.3-CPVA-R-609</v>
      </c>
      <c r="H89" s="367" t="str">
        <f>'Visi duomenys'!H89</f>
        <v>R</v>
      </c>
      <c r="I89" s="367">
        <f>'Visi duomenys'!I89</f>
        <v>0</v>
      </c>
      <c r="J89" s="367">
        <f>'Visi duomenys'!J89</f>
        <v>0</v>
      </c>
      <c r="K89" s="367" t="str">
        <f>'Visi duomenys'!AN89</f>
        <v>P.B.236</v>
      </c>
      <c r="L89" s="367" t="str">
        <f>'Visi duomenys'!AO89</f>
        <v xml:space="preserve">Gyventojai, turintys galimybę pasinaudoti pagerintomis sveikatos priežiūros paslaugomis </v>
      </c>
      <c r="M89" s="367">
        <f>'Visi duomenys'!AP89</f>
        <v>960</v>
      </c>
      <c r="N89" s="367" t="str">
        <f>'Visi duomenys'!AQ89</f>
        <v>P.S.363</v>
      </c>
      <c r="O89" s="367" t="str">
        <f>'Visi duomenys'!AR89</f>
        <v>Viešąsias sveikatos priežiūros paslaugas teikiančių asmens sveikatos priežiūros įstaigų, kuriose modernizuota paslaugų teikimo infrastruktūra, skaičius</v>
      </c>
      <c r="P89" s="367">
        <f>'Visi duomenys'!AS89</f>
        <v>1</v>
      </c>
      <c r="Q89" s="367">
        <f>'Visi duomenys'!AT89</f>
        <v>0</v>
      </c>
      <c r="R89" s="367">
        <f>'Visi duomenys'!AU89</f>
        <v>0</v>
      </c>
      <c r="S89" s="367">
        <f>'Visi duomenys'!AV89</f>
        <v>0</v>
      </c>
      <c r="T89" s="367">
        <f>'Visi duomenys'!AW89</f>
        <v>0</v>
      </c>
      <c r="U89" s="367">
        <f>'Visi duomenys'!AX89</f>
        <v>0</v>
      </c>
      <c r="V89" s="367">
        <f>'Visi duomenys'!AY89</f>
        <v>0</v>
      </c>
    </row>
    <row r="90" spans="1:22" ht="25.5" customHeight="1" x14ac:dyDescent="0.2">
      <c r="A90" s="367" t="str">
        <f>'Visi duomenys'!A90</f>
        <v>2.1.2.3.14</v>
      </c>
      <c r="B90" s="367" t="str">
        <f>'Visi duomenys'!B90</f>
        <v>R086609-270000-0014</v>
      </c>
      <c r="C90" s="367" t="str">
        <f>'Visi duomenys'!C90</f>
        <v>VšĮ Tauragės rajono pirminės sveikatos priežiūros centro veiklos efektyvumo didinimas</v>
      </c>
      <c r="D90" s="367" t="str">
        <f>'Visi duomenys'!D90</f>
        <v>TPSPC</v>
      </c>
      <c r="E90" s="367" t="str">
        <f>'Visi duomenys'!E90</f>
        <v>SAM</v>
      </c>
      <c r="F90" s="367" t="str">
        <f>'Visi duomenys'!F90</f>
        <v>Tauragės r.</v>
      </c>
      <c r="G90" s="367" t="str">
        <f>'Visi duomenys'!G90</f>
        <v>08.1.3-CPVA-R-609</v>
      </c>
      <c r="H90" s="367" t="str">
        <f>'Visi duomenys'!H90</f>
        <v>R</v>
      </c>
      <c r="I90" s="367">
        <f>'Visi duomenys'!I90</f>
        <v>0</v>
      </c>
      <c r="J90" s="367">
        <f>'Visi duomenys'!J90</f>
        <v>0</v>
      </c>
      <c r="K90" s="367" t="str">
        <f>'Visi duomenys'!AN90</f>
        <v>P.B.236</v>
      </c>
      <c r="L90" s="367" t="str">
        <f>'Visi duomenys'!AO90</f>
        <v xml:space="preserve">Gyventojai, turintys galimybę pasinaudoti pagerintomis sveikatos priežiūros paslaugomis </v>
      </c>
      <c r="M90" s="367">
        <f>'Visi duomenys'!AP90</f>
        <v>12800</v>
      </c>
      <c r="N90" s="367" t="str">
        <f>'Visi duomenys'!AQ90</f>
        <v>P.S.363</v>
      </c>
      <c r="O90" s="367" t="str">
        <f>'Visi duomenys'!AR90</f>
        <v>Viešąsias sveikatos priežiūros paslaugas teikiančių asmens sveikatos priežiūros įstaigų, kuriose modernizuota paslaugų teikimo infrastruktūra, skaičius</v>
      </c>
      <c r="P90" s="367">
        <f>'Visi duomenys'!AS90</f>
        <v>1</v>
      </c>
      <c r="Q90" s="367">
        <f>'Visi duomenys'!AT90</f>
        <v>0</v>
      </c>
      <c r="R90" s="367">
        <f>'Visi duomenys'!AU90</f>
        <v>0</v>
      </c>
      <c r="S90" s="367">
        <f>'Visi duomenys'!AV90</f>
        <v>0</v>
      </c>
      <c r="T90" s="367">
        <f>'Visi duomenys'!AW90</f>
        <v>0</v>
      </c>
      <c r="U90" s="367">
        <f>'Visi duomenys'!AX90</f>
        <v>0</v>
      </c>
      <c r="V90" s="367">
        <f>'Visi duomenys'!AY90</f>
        <v>0</v>
      </c>
    </row>
    <row r="91" spans="1:22" ht="25.5" customHeight="1" x14ac:dyDescent="0.2">
      <c r="A91" s="367" t="str">
        <f>'Visi duomenys'!A91</f>
        <v>2.1.2.3.15</v>
      </c>
      <c r="B91" s="367" t="str">
        <f>'Visi duomenys'!B91</f>
        <v>R086609-270000-0015</v>
      </c>
      <c r="C91" s="367" t="str">
        <f>'Visi duomenys'!C91</f>
        <v>UAB ,,Šeimos pulsas" veiklos efektyvumo didinimas</v>
      </c>
      <c r="D91" s="367" t="str">
        <f>'Visi duomenys'!D91</f>
        <v>UAB ,,Šeimos pulsas"</v>
      </c>
      <c r="E91" s="367" t="str">
        <f>'Visi duomenys'!E91</f>
        <v>SAM</v>
      </c>
      <c r="F91" s="367" t="str">
        <f>'Visi duomenys'!F91</f>
        <v>Tauragės r.</v>
      </c>
      <c r="G91" s="367" t="str">
        <f>'Visi duomenys'!G91</f>
        <v>08.1.3-CPVA-R-609</v>
      </c>
      <c r="H91" s="367" t="str">
        <f>'Visi duomenys'!H91</f>
        <v>R</v>
      </c>
      <c r="I91" s="367">
        <f>'Visi duomenys'!I91</f>
        <v>0</v>
      </c>
      <c r="J91" s="367">
        <f>'Visi duomenys'!J91</f>
        <v>0</v>
      </c>
      <c r="K91" s="367" t="str">
        <f>'Visi duomenys'!AN91</f>
        <v>P.B.236</v>
      </c>
      <c r="L91" s="367" t="str">
        <f>'Visi duomenys'!AO91</f>
        <v xml:space="preserve">Gyventojai, turintys galimybę pasinaudoti pagerintomis sveikatos priežiūros paslaugomis </v>
      </c>
      <c r="M91" s="367">
        <f>'Visi duomenys'!AP91</f>
        <v>1600</v>
      </c>
      <c r="N91" s="367" t="str">
        <f>'Visi duomenys'!AQ91</f>
        <v>P.S.363</v>
      </c>
      <c r="O91" s="367" t="str">
        <f>'Visi duomenys'!AR91</f>
        <v>Viešąsias sveikatos priežiūros paslaugas teikiančių asmens sveikatos priežiūros įstaigų, kuriose modernizuota paslaugų teikimo infrastruktūra, skaičius</v>
      </c>
      <c r="P91" s="367">
        <f>'Visi duomenys'!AS91</f>
        <v>1</v>
      </c>
      <c r="Q91" s="367">
        <f>'Visi duomenys'!AT91</f>
        <v>0</v>
      </c>
      <c r="R91" s="367">
        <f>'Visi duomenys'!AU91</f>
        <v>0</v>
      </c>
      <c r="S91" s="367">
        <f>'Visi duomenys'!AV91</f>
        <v>0</v>
      </c>
      <c r="T91" s="367">
        <f>'Visi duomenys'!AW91</f>
        <v>0</v>
      </c>
      <c r="U91" s="367">
        <f>'Visi duomenys'!AX91</f>
        <v>0</v>
      </c>
      <c r="V91" s="367">
        <f>'Visi duomenys'!AY91</f>
        <v>0</v>
      </c>
    </row>
    <row r="92" spans="1:22" ht="25.5" customHeight="1" x14ac:dyDescent="0.2">
      <c r="A92" s="367" t="str">
        <f>'Visi duomenys'!A92</f>
        <v>2.1.2.3.16</v>
      </c>
      <c r="B92" s="367" t="str">
        <f>'Visi duomenys'!B92</f>
        <v>R086609-270000-0016</v>
      </c>
      <c r="C92" s="367" t="str">
        <f>'Visi duomenys'!C92</f>
        <v>UAB Mažonienės medicinos kabineto veiklos efektyvumo didinimas</v>
      </c>
      <c r="D92" s="367" t="str">
        <f>'Visi duomenys'!D92</f>
        <v>UAB Mažonienės medicinos kabinetas</v>
      </c>
      <c r="E92" s="367" t="str">
        <f>'Visi duomenys'!E92</f>
        <v>SAM</v>
      </c>
      <c r="F92" s="367" t="str">
        <f>'Visi duomenys'!F92</f>
        <v>Tauragės r.</v>
      </c>
      <c r="G92" s="367" t="str">
        <f>'Visi duomenys'!G92</f>
        <v>08.1.3-CPVA-R-609</v>
      </c>
      <c r="H92" s="367" t="str">
        <f>'Visi duomenys'!H92</f>
        <v>R</v>
      </c>
      <c r="I92" s="367">
        <f>'Visi duomenys'!I92</f>
        <v>0</v>
      </c>
      <c r="J92" s="367">
        <f>'Visi duomenys'!J92</f>
        <v>0</v>
      </c>
      <c r="K92" s="367" t="str">
        <f>'Visi duomenys'!AN92</f>
        <v>P.B.236</v>
      </c>
      <c r="L92" s="367" t="str">
        <f>'Visi duomenys'!AO92</f>
        <v xml:space="preserve">Gyventojai, turintys galimybę pasinaudoti pagerintomis sveikatos priežiūros paslaugomis </v>
      </c>
      <c r="M92" s="367">
        <f>'Visi duomenys'!AP92</f>
        <v>1000</v>
      </c>
      <c r="N92" s="367" t="str">
        <f>'Visi duomenys'!AQ92</f>
        <v>P.S.363</v>
      </c>
      <c r="O92" s="367" t="str">
        <f>'Visi duomenys'!AR92</f>
        <v>Viešąsias sveikatos priežiūros paslaugas teikiančių asmens sveikatos priežiūros įstaigų, kuriose modernizuota paslaugų teikimo infrastruktūra, skaičius</v>
      </c>
      <c r="P92" s="367">
        <f>'Visi duomenys'!AS92</f>
        <v>1</v>
      </c>
      <c r="Q92" s="367">
        <f>'Visi duomenys'!AT92</f>
        <v>0</v>
      </c>
      <c r="R92" s="367">
        <f>'Visi duomenys'!AU92</f>
        <v>0</v>
      </c>
      <c r="S92" s="367">
        <f>'Visi duomenys'!AV92</f>
        <v>0</v>
      </c>
      <c r="T92" s="367">
        <f>'Visi duomenys'!AW92</f>
        <v>0</v>
      </c>
      <c r="U92" s="367">
        <f>'Visi duomenys'!AX92</f>
        <v>0</v>
      </c>
      <c r="V92" s="367">
        <f>'Visi duomenys'!AY92</f>
        <v>0</v>
      </c>
    </row>
    <row r="93" spans="1:22" ht="25.5" customHeight="1" x14ac:dyDescent="0.2">
      <c r="A93" s="367" t="str">
        <f>'Visi duomenys'!A93</f>
        <v>2.1.2.3.17</v>
      </c>
      <c r="B93" s="367" t="str">
        <f>'Visi duomenys'!B93</f>
        <v>R086609-270000-0017</v>
      </c>
      <c r="C93" s="367" t="str">
        <f>'Visi duomenys'!C93</f>
        <v>UAB InMedica šeimos klininkų Tauragėje ir Skaudvilėje veiklos efektyvumo didinimas</v>
      </c>
      <c r="D93" s="367" t="str">
        <f>'Visi duomenys'!D93</f>
        <v>UAB InMedica</v>
      </c>
      <c r="E93" s="367" t="str">
        <f>'Visi duomenys'!E93</f>
        <v>SAM</v>
      </c>
      <c r="F93" s="367" t="str">
        <f>'Visi duomenys'!F93</f>
        <v>Tauragės r.</v>
      </c>
      <c r="G93" s="367" t="str">
        <f>'Visi duomenys'!G93</f>
        <v>08.1.3-CPVA-R-609</v>
      </c>
      <c r="H93" s="367" t="str">
        <f>'Visi duomenys'!H93</f>
        <v>R</v>
      </c>
      <c r="I93" s="367">
        <f>'Visi duomenys'!I93</f>
        <v>0</v>
      </c>
      <c r="J93" s="367">
        <f>'Visi duomenys'!J93</f>
        <v>0</v>
      </c>
      <c r="K93" s="367" t="str">
        <f>'Visi duomenys'!AN93</f>
        <v>P.B.236</v>
      </c>
      <c r="L93" s="367" t="str">
        <f>'Visi duomenys'!AO93</f>
        <v xml:space="preserve">Gyventojai, turintys galimybę pasinaudoti pagerintomis sveikatos priežiūros paslaugomis </v>
      </c>
      <c r="M93" s="367">
        <f>'Visi duomenys'!AP93</f>
        <v>5000</v>
      </c>
      <c r="N93" s="367" t="str">
        <f>'Visi duomenys'!AQ93</f>
        <v>P.S.363</v>
      </c>
      <c r="O93" s="367" t="str">
        <f>'Visi duomenys'!AR93</f>
        <v>Viešąsias sveikatos priežiūros paslaugas teikiančių asmens sveikatos priežiūros įstaigų, kuriose modernizuota paslaugų teikimo infrastruktūra, skaičius</v>
      </c>
      <c r="P93" s="367">
        <f>'Visi duomenys'!AS93</f>
        <v>1</v>
      </c>
      <c r="Q93" s="367">
        <f>'Visi duomenys'!AT93</f>
        <v>0</v>
      </c>
      <c r="R93" s="367">
        <f>'Visi duomenys'!AU93</f>
        <v>0</v>
      </c>
      <c r="S93" s="367">
        <f>'Visi duomenys'!AV93</f>
        <v>0</v>
      </c>
      <c r="T93" s="367">
        <f>'Visi duomenys'!AW93</f>
        <v>0</v>
      </c>
      <c r="U93" s="367">
        <f>'Visi duomenys'!AX93</f>
        <v>0</v>
      </c>
      <c r="V93" s="367">
        <f>'Visi duomenys'!AY93</f>
        <v>0</v>
      </c>
    </row>
    <row r="94" spans="1:22" ht="24.75" customHeight="1" x14ac:dyDescent="0.2">
      <c r="A94" s="364" t="str">
        <f>'Visi duomenys'!A94</f>
        <v>2.1.3.</v>
      </c>
      <c r="B94" s="364">
        <f>'Visi duomenys'!B94</f>
        <v>0</v>
      </c>
      <c r="C94" s="364" t="str">
        <f>'Visi duomenys'!C94</f>
        <v>Uždavinys. Padidinti regiono savivaldybių socialinio būsto fondą, pagerinti bendruomenėje teikiamų socialinių paslaugų kokybę ir išplėsti jų prieinamumą.</v>
      </c>
      <c r="D94" s="364">
        <f>'Visi duomenys'!D94</f>
        <v>0</v>
      </c>
      <c r="E94" s="364">
        <f>'Visi duomenys'!E94</f>
        <v>0</v>
      </c>
      <c r="F94" s="364">
        <f>'Visi duomenys'!F94</f>
        <v>0</v>
      </c>
      <c r="G94" s="364">
        <f>'Visi duomenys'!G94</f>
        <v>0</v>
      </c>
      <c r="H94" s="364">
        <f>'Visi duomenys'!H94</f>
        <v>0</v>
      </c>
      <c r="I94" s="364">
        <f>'Visi duomenys'!I94</f>
        <v>0</v>
      </c>
      <c r="J94" s="364">
        <f>'Visi duomenys'!J94</f>
        <v>0</v>
      </c>
      <c r="K94" s="364">
        <f>'Visi duomenys'!AN94</f>
        <v>0</v>
      </c>
      <c r="L94" s="364">
        <f>'Visi duomenys'!AO94</f>
        <v>0</v>
      </c>
      <c r="M94" s="364">
        <f>'Visi duomenys'!AP94</f>
        <v>0</v>
      </c>
      <c r="N94" s="364">
        <f>'Visi duomenys'!AQ94</f>
        <v>0</v>
      </c>
      <c r="O94" s="364">
        <f>'Visi duomenys'!AR94</f>
        <v>0</v>
      </c>
      <c r="P94" s="364">
        <f>'Visi duomenys'!AS94</f>
        <v>0</v>
      </c>
      <c r="Q94" s="364">
        <f>'Visi duomenys'!AT94</f>
        <v>0</v>
      </c>
      <c r="R94" s="364">
        <f>'Visi duomenys'!AU94</f>
        <v>0</v>
      </c>
      <c r="S94" s="364">
        <f>'Visi duomenys'!AV94</f>
        <v>0</v>
      </c>
      <c r="T94" s="364">
        <f>'Visi duomenys'!AW94</f>
        <v>0</v>
      </c>
      <c r="U94" s="364">
        <f>'Visi duomenys'!AX94</f>
        <v>0</v>
      </c>
      <c r="V94" s="364">
        <f>'Visi duomenys'!AY94</f>
        <v>0</v>
      </c>
    </row>
    <row r="95" spans="1:22" ht="25.5" customHeight="1" x14ac:dyDescent="0.2">
      <c r="A95" s="365" t="str">
        <f>'Visi duomenys'!A95</f>
        <v>2.1.3.1</v>
      </c>
      <c r="B95" s="365">
        <f>'Visi duomenys'!B95</f>
        <v>0</v>
      </c>
      <c r="C95" s="365" t="str">
        <f>'Visi duomenys'!C95</f>
        <v>Priemonė: Socialinių paslaugų infrastruktūros plėtra</v>
      </c>
      <c r="D95" s="366">
        <f>'Visi duomenys'!D95</f>
        <v>0</v>
      </c>
      <c r="E95" s="366">
        <f>'Visi duomenys'!E95</f>
        <v>0</v>
      </c>
      <c r="F95" s="366">
        <f>'Visi duomenys'!F95</f>
        <v>0</v>
      </c>
      <c r="G95" s="366">
        <f>'Visi duomenys'!G95</f>
        <v>0</v>
      </c>
      <c r="H95" s="366">
        <f>'Visi duomenys'!H95</f>
        <v>0</v>
      </c>
      <c r="I95" s="366">
        <f>'Visi duomenys'!I95</f>
        <v>0</v>
      </c>
      <c r="J95" s="366">
        <f>'Visi duomenys'!J95</f>
        <v>0</v>
      </c>
      <c r="K95" s="366">
        <f>'Visi duomenys'!AN95</f>
        <v>0</v>
      </c>
      <c r="L95" s="366">
        <f>'Visi duomenys'!AO95</f>
        <v>0</v>
      </c>
      <c r="M95" s="366">
        <f>'Visi duomenys'!AP95</f>
        <v>0</v>
      </c>
      <c r="N95" s="366">
        <f>'Visi duomenys'!AQ95</f>
        <v>0</v>
      </c>
      <c r="O95" s="366">
        <f>'Visi duomenys'!AR95</f>
        <v>0</v>
      </c>
      <c r="P95" s="366">
        <f>'Visi duomenys'!AS95</f>
        <v>0</v>
      </c>
      <c r="Q95" s="366">
        <f>'Visi duomenys'!AT95</f>
        <v>0</v>
      </c>
      <c r="R95" s="366">
        <f>'Visi duomenys'!AU95</f>
        <v>0</v>
      </c>
      <c r="S95" s="366">
        <f>'Visi duomenys'!AV95</f>
        <v>0</v>
      </c>
      <c r="T95" s="366">
        <f>'Visi duomenys'!AW95</f>
        <v>0</v>
      </c>
      <c r="U95" s="366">
        <f>'Visi duomenys'!AX95</f>
        <v>0</v>
      </c>
      <c r="V95" s="366">
        <f>'Visi duomenys'!AY95</f>
        <v>0</v>
      </c>
    </row>
    <row r="96" spans="1:22" ht="25.5" customHeight="1" x14ac:dyDescent="0.2">
      <c r="A96" s="367" t="str">
        <f>'Visi duomenys'!A96</f>
        <v>2.1.3.1.1</v>
      </c>
      <c r="B96" s="367" t="str">
        <f>'Visi duomenys'!B96</f>
        <v>R084407-270000-1196</v>
      </c>
      <c r="C96" s="367" t="str">
        <f>'Visi duomenys'!C96</f>
        <v>Savarankiško gyvenimo namų plėtra  senyvo amžiaus asmenims ir (ar) asmenims su negalia  Šventupio g. 3, Šiauduvoje, Šilalės r.</v>
      </c>
      <c r="D96" s="367" t="str">
        <f>'Visi duomenys'!D96</f>
        <v>ŠRSA</v>
      </c>
      <c r="E96" s="367" t="str">
        <f>'Visi duomenys'!E96</f>
        <v>SADM</v>
      </c>
      <c r="F96" s="367" t="str">
        <f>'Visi duomenys'!F96</f>
        <v>Šiauduvos gyv.</v>
      </c>
      <c r="G96" s="367" t="str">
        <f>'Visi duomenys'!G96</f>
        <v>08.1.2-CPVA-R-407</v>
      </c>
      <c r="H96" s="367" t="str">
        <f>'Visi duomenys'!H96</f>
        <v>R</v>
      </c>
      <c r="I96" s="367">
        <f>'Visi duomenys'!I96</f>
        <v>0</v>
      </c>
      <c r="J96" s="367">
        <f>'Visi duomenys'!J96</f>
        <v>0</v>
      </c>
      <c r="K96" s="367" t="str">
        <f>'Visi duomenys'!AN96</f>
        <v>P.S.361</v>
      </c>
      <c r="L96" s="367" t="str">
        <f>'Visi duomenys'!AO96</f>
        <v>Investicijas gavę socialinių paslaugų infrastruktūros objektai (vnt.)</v>
      </c>
      <c r="M96" s="367">
        <f>'Visi duomenys'!AP96</f>
        <v>1</v>
      </c>
      <c r="N96" s="367" t="str">
        <f>'Visi duomenys'!AQ96</f>
        <v>R.N.403</v>
      </c>
      <c r="O96" s="367" t="str">
        <f>'Visi duomenys'!AR96</f>
        <v xml:space="preserve">Tikslinių grupių asmenys, gavę tiesioginės naudos iš investicijų į socialinių paslaugų infrastruktūrą </v>
      </c>
      <c r="P96" s="367">
        <f>'Visi duomenys'!AS96</f>
        <v>12</v>
      </c>
      <c r="Q96" s="367" t="str">
        <f>'Visi duomenys'!AT96</f>
        <v>R.N.404</v>
      </c>
      <c r="R96" s="367" t="str">
        <f>'Visi duomenys'!AU96</f>
        <v xml:space="preserve">Investicijas gavusiose įstaigose esančios vietos socialinių paslaugų gavėjams </v>
      </c>
      <c r="S96" s="367">
        <f>'Visi duomenys'!AV96</f>
        <v>11</v>
      </c>
      <c r="T96" s="367">
        <f>'Visi duomenys'!AW96</f>
        <v>0</v>
      </c>
      <c r="U96" s="367">
        <f>'Visi duomenys'!AX96</f>
        <v>0</v>
      </c>
      <c r="V96" s="367">
        <f>'Visi duomenys'!AY96</f>
        <v>0</v>
      </c>
    </row>
    <row r="97" spans="1:22" ht="25.5" customHeight="1" x14ac:dyDescent="0.2">
      <c r="A97" s="367" t="str">
        <f>'Visi duomenys'!A97</f>
        <v>2.1.3.1.2</v>
      </c>
      <c r="B97" s="367" t="str">
        <f>'Visi duomenys'!B97</f>
        <v>R084407-270000-1197</v>
      </c>
      <c r="C97" s="367" t="str">
        <f>'Visi duomenys'!C97</f>
        <v>Modernizuoti veikiančius palaikomojo gydymo, slaugos ir senelių globos namus Pagėgiuose</v>
      </c>
      <c r="D97" s="367" t="str">
        <f>'Visi duomenys'!D97</f>
        <v>PSA</v>
      </c>
      <c r="E97" s="367" t="str">
        <f>'Visi duomenys'!E97</f>
        <v>SADM</v>
      </c>
      <c r="F97" s="367" t="str">
        <f>'Visi duomenys'!F97</f>
        <v>Pagėgių miestas</v>
      </c>
      <c r="G97" s="367" t="str">
        <f>'Visi duomenys'!G97</f>
        <v>08.1.2-CPVA-R-407</v>
      </c>
      <c r="H97" s="367" t="str">
        <f>'Visi duomenys'!H97</f>
        <v>R</v>
      </c>
      <c r="I97" s="367">
        <f>'Visi duomenys'!I97</f>
        <v>0</v>
      </c>
      <c r="J97" s="367">
        <f>'Visi duomenys'!J97</f>
        <v>0</v>
      </c>
      <c r="K97" s="367" t="str">
        <f>'Visi duomenys'!AN97</f>
        <v>P.S.361</v>
      </c>
      <c r="L97" s="367" t="str">
        <f>'Visi duomenys'!AO97</f>
        <v>Investicijas gavę socialinių paslaugų infrastruktūros objektai (vnt.)</v>
      </c>
      <c r="M97" s="367">
        <f>'Visi duomenys'!AP97</f>
        <v>1</v>
      </c>
      <c r="N97" s="367" t="str">
        <f>'Visi duomenys'!AQ97</f>
        <v>R.N.403</v>
      </c>
      <c r="O97" s="367" t="str">
        <f>'Visi duomenys'!AR97</f>
        <v xml:space="preserve">Tikslinių grupių asmenys, gavę tiesioginės naudos iš investicijų į socialinių paslaugų infrastruktūrą </v>
      </c>
      <c r="P97" s="367">
        <f>'Visi duomenys'!AS97</f>
        <v>62</v>
      </c>
      <c r="Q97" s="367" t="str">
        <f>'Visi duomenys'!AT97</f>
        <v>R.N.404</v>
      </c>
      <c r="R97" s="367" t="str">
        <f>'Visi duomenys'!AU97</f>
        <v xml:space="preserve">Investicijas gavusiose įstaigose esančios vietos socialinių paslaugų gavėjams </v>
      </c>
      <c r="S97" s="367">
        <f>'Visi duomenys'!AV97</f>
        <v>20</v>
      </c>
      <c r="T97" s="367">
        <f>'Visi duomenys'!AW97</f>
        <v>0</v>
      </c>
      <c r="U97" s="367">
        <f>'Visi duomenys'!AX97</f>
        <v>0</v>
      </c>
      <c r="V97" s="367">
        <f>'Visi duomenys'!AY97</f>
        <v>0</v>
      </c>
    </row>
    <row r="98" spans="1:22" ht="25.5" customHeight="1" x14ac:dyDescent="0.2">
      <c r="A98" s="367" t="str">
        <f>'Visi duomenys'!A98</f>
        <v>2.1.3.1.3</v>
      </c>
      <c r="B98" s="367" t="str">
        <f>'Visi duomenys'!B98</f>
        <v>R084407-270000-1198</v>
      </c>
      <c r="C98" s="367" t="str">
        <f>'Visi duomenys'!C98</f>
        <v>Socialinių paslaugų įstaigos modernizavimas ir paslaugų plėtra Jurbarko rajone</v>
      </c>
      <c r="D98" s="367" t="str">
        <f>'Visi duomenys'!D98</f>
        <v>JRSA</v>
      </c>
      <c r="E98" s="367" t="str">
        <f>'Visi duomenys'!E98</f>
        <v>SADM</v>
      </c>
      <c r="F98" s="367" t="str">
        <f>'Visi duomenys'!F98</f>
        <v>Jurbarko rajonas</v>
      </c>
      <c r="G98" s="367" t="str">
        <f>'Visi duomenys'!G98</f>
        <v>08.1.2-CPVA-R-407</v>
      </c>
      <c r="H98" s="367" t="str">
        <f>'Visi duomenys'!H98</f>
        <v>R</v>
      </c>
      <c r="I98" s="367">
        <f>'Visi duomenys'!I98</f>
        <v>0</v>
      </c>
      <c r="J98" s="367">
        <f>'Visi duomenys'!J98</f>
        <v>0</v>
      </c>
      <c r="K98" s="367" t="str">
        <f>'Visi duomenys'!AN98</f>
        <v>P.S.361</v>
      </c>
      <c r="L98" s="367" t="str">
        <f>'Visi duomenys'!AO98</f>
        <v>Investicijas gavę socialinių paslaugų infrastruktūros objektai (vnt.)</v>
      </c>
      <c r="M98" s="367">
        <f>'Visi duomenys'!AP98</f>
        <v>1</v>
      </c>
      <c r="N98" s="367" t="str">
        <f>'Visi duomenys'!AQ98</f>
        <v>R.N.403</v>
      </c>
      <c r="O98" s="367" t="str">
        <f>'Visi duomenys'!AR98</f>
        <v xml:space="preserve">Tikslinių grupių asmenys, gavę tiesioginės naudos iš investicijų į socialinių paslaugų infrastruktūrą </v>
      </c>
      <c r="P98" s="367">
        <f>'Visi duomenys'!AS98</f>
        <v>35</v>
      </c>
      <c r="Q98" s="367" t="str">
        <f>'Visi duomenys'!AT98</f>
        <v>R.N.404</v>
      </c>
      <c r="R98" s="367" t="str">
        <f>'Visi duomenys'!AU98</f>
        <v xml:space="preserve">Investicijas gavusiose įstaigose esančios vietos socialinių paslaugų gavėjams </v>
      </c>
      <c r="S98" s="367">
        <f>'Visi duomenys'!AV98</f>
        <v>23</v>
      </c>
      <c r="T98" s="367">
        <f>'Visi duomenys'!AW98</f>
        <v>0</v>
      </c>
      <c r="U98" s="367">
        <f>'Visi duomenys'!AX98</f>
        <v>0</v>
      </c>
      <c r="V98" s="367">
        <f>'Visi duomenys'!AY98</f>
        <v>0</v>
      </c>
    </row>
    <row r="99" spans="1:22" ht="25.5" customHeight="1" x14ac:dyDescent="0.2">
      <c r="A99" s="367" t="str">
        <f>'Visi duomenys'!A99</f>
        <v>2.1.3.1.4</v>
      </c>
      <c r="B99" s="367" t="str">
        <f>'Visi duomenys'!B99</f>
        <v>R084407-270000-1199</v>
      </c>
      <c r="C99" s="367" t="str">
        <f>'Visi duomenys'!C99</f>
        <v xml:space="preserve"> Nestacionarių socialinių paslaugų infrastruktūros plėtra Tauragės rajono savivaldybėje</v>
      </c>
      <c r="D99" s="367" t="str">
        <f>'Visi duomenys'!D99</f>
        <v>BĮ "Tauragės socialinių paslaugų centras"</v>
      </c>
      <c r="E99" s="367" t="str">
        <f>'Visi duomenys'!E99</f>
        <v>SADM</v>
      </c>
      <c r="F99" s="367" t="str">
        <f>'Visi duomenys'!F99</f>
        <v>Tauragės rajonas</v>
      </c>
      <c r="G99" s="367" t="str">
        <f>'Visi duomenys'!G99</f>
        <v>08.1.2-CPVA-R-407</v>
      </c>
      <c r="H99" s="367" t="str">
        <f>'Visi duomenys'!H99</f>
        <v>R</v>
      </c>
      <c r="I99" s="367">
        <f>'Visi duomenys'!I99</f>
        <v>0</v>
      </c>
      <c r="J99" s="367">
        <f>'Visi duomenys'!J99</f>
        <v>0</v>
      </c>
      <c r="K99" s="367" t="str">
        <f>'Visi duomenys'!AN99</f>
        <v>P.S.361</v>
      </c>
      <c r="L99" s="367" t="str">
        <f>'Visi duomenys'!AO99</f>
        <v>Investicijas gavę socialinių paslaugų infrastruktūros objektai (vnt.)</v>
      </c>
      <c r="M99" s="367">
        <f>'Visi duomenys'!AP99</f>
        <v>1</v>
      </c>
      <c r="N99" s="367" t="str">
        <f>'Visi duomenys'!AQ99</f>
        <v>R.N.403</v>
      </c>
      <c r="O99" s="367" t="str">
        <f>'Visi duomenys'!AR99</f>
        <v xml:space="preserve">Tikslinių grupių asmenys, gavę tiesioginės naudos iš investicijų į socialinių paslaugų infrastruktūrą </v>
      </c>
      <c r="P99" s="367">
        <f>'Visi duomenys'!AS99</f>
        <v>40</v>
      </c>
      <c r="Q99" s="367" t="str">
        <f>'Visi duomenys'!AT99</f>
        <v>R.N.404</v>
      </c>
      <c r="R99" s="367" t="str">
        <f>'Visi duomenys'!AU99</f>
        <v xml:space="preserve">Investicijas gavusiose įstaigose esančios vietos socialinių paslaugų gavėjams </v>
      </c>
      <c r="S99" s="367">
        <f>'Visi duomenys'!AV99</f>
        <v>20</v>
      </c>
      <c r="T99" s="367">
        <f>'Visi duomenys'!AW99</f>
        <v>0</v>
      </c>
      <c r="U99" s="367">
        <f>'Visi duomenys'!AX99</f>
        <v>0</v>
      </c>
      <c r="V99" s="367">
        <f>'Visi duomenys'!AY99</f>
        <v>0</v>
      </c>
    </row>
    <row r="100" spans="1:22" ht="25.5" customHeight="1" x14ac:dyDescent="0.2">
      <c r="A100" s="365" t="str">
        <f>'Visi duomenys'!A100</f>
        <v>2.1.3.2</v>
      </c>
      <c r="B100" s="365" t="str">
        <f>'Visi duomenys'!B100</f>
        <v/>
      </c>
      <c r="C100" s="365" t="str">
        <f>'Visi duomenys'!C100</f>
        <v>Priemonė: Socialinio būsto fondo plėtra</v>
      </c>
      <c r="D100" s="366">
        <f>'Visi duomenys'!D100</f>
        <v>0</v>
      </c>
      <c r="E100" s="366">
        <f>'Visi duomenys'!E100</f>
        <v>0</v>
      </c>
      <c r="F100" s="366">
        <f>'Visi duomenys'!F100</f>
        <v>0</v>
      </c>
      <c r="G100" s="366">
        <f>'Visi duomenys'!G100</f>
        <v>0</v>
      </c>
      <c r="H100" s="366">
        <f>'Visi duomenys'!H100</f>
        <v>0</v>
      </c>
      <c r="I100" s="366">
        <f>'Visi duomenys'!I100</f>
        <v>0</v>
      </c>
      <c r="J100" s="366">
        <f>'Visi duomenys'!J100</f>
        <v>0</v>
      </c>
      <c r="K100" s="366">
        <f>'Visi duomenys'!AN100</f>
        <v>0</v>
      </c>
      <c r="L100" s="366">
        <f>'Visi duomenys'!AO100</f>
        <v>0</v>
      </c>
      <c r="M100" s="366">
        <f>'Visi duomenys'!AP100</f>
        <v>0</v>
      </c>
      <c r="N100" s="366">
        <f>'Visi duomenys'!AQ100</f>
        <v>0</v>
      </c>
      <c r="O100" s="366">
        <f>'Visi duomenys'!AR100</f>
        <v>0</v>
      </c>
      <c r="P100" s="366">
        <f>'Visi duomenys'!AS100</f>
        <v>0</v>
      </c>
      <c r="Q100" s="366">
        <f>'Visi duomenys'!AT100</f>
        <v>0</v>
      </c>
      <c r="R100" s="366">
        <f>'Visi duomenys'!AU100</f>
        <v>0</v>
      </c>
      <c r="S100" s="366">
        <f>'Visi duomenys'!AV100</f>
        <v>0</v>
      </c>
      <c r="T100" s="366">
        <f>'Visi duomenys'!AW100</f>
        <v>0</v>
      </c>
      <c r="U100" s="366">
        <f>'Visi duomenys'!AX100</f>
        <v>0</v>
      </c>
      <c r="V100" s="366">
        <f>'Visi duomenys'!AY100</f>
        <v>0</v>
      </c>
    </row>
    <row r="101" spans="1:22" ht="25.5" customHeight="1" x14ac:dyDescent="0.2">
      <c r="A101" s="367" t="str">
        <f>'Visi duomenys'!A101</f>
        <v>2.1.3.2.1</v>
      </c>
      <c r="B101" s="367" t="str">
        <f>'Visi duomenys'!B101</f>
        <v>R084408-260000-1201</v>
      </c>
      <c r="C101" s="367" t="str">
        <f>'Visi duomenys'!C101</f>
        <v>Socialinio būsto fondo plėtra Šilalės rajono savivaldybėje</v>
      </c>
      <c r="D101" s="367" t="str">
        <f>'Visi duomenys'!D101</f>
        <v>ŠRSA</v>
      </c>
      <c r="E101" s="367" t="str">
        <f>'Visi duomenys'!E101</f>
        <v>SADM</v>
      </c>
      <c r="F101" s="367" t="str">
        <f>'Visi duomenys'!F101</f>
        <v>Pajūrio mstl.</v>
      </c>
      <c r="G101" s="367" t="str">
        <f>'Visi duomenys'!G101</f>
        <v>08.1.2-CPVA-R-408</v>
      </c>
      <c r="H101" s="367" t="str">
        <f>'Visi duomenys'!H101</f>
        <v>R</v>
      </c>
      <c r="I101" s="367">
        <f>'Visi duomenys'!I101</f>
        <v>0</v>
      </c>
      <c r="J101" s="367">
        <f>'Visi duomenys'!J101</f>
        <v>0</v>
      </c>
      <c r="K101" s="367" t="str">
        <f>'Visi duomenys'!AN101</f>
        <v>P.S.362</v>
      </c>
      <c r="L101" s="367" t="str">
        <f>'Visi duomenys'!AO101</f>
        <v>Naujai įrengtų ar įsigytų socialinių būstų skaičius</v>
      </c>
      <c r="M101" s="367">
        <f>'Visi duomenys'!AP101</f>
        <v>25</v>
      </c>
      <c r="N101" s="367">
        <f>'Visi duomenys'!AQ101</f>
        <v>0</v>
      </c>
      <c r="O101" s="367">
        <f>'Visi duomenys'!AR101</f>
        <v>0</v>
      </c>
      <c r="P101" s="367">
        <f>'Visi duomenys'!AS101</f>
        <v>0</v>
      </c>
      <c r="Q101" s="367">
        <f>'Visi duomenys'!AT101</f>
        <v>0</v>
      </c>
      <c r="R101" s="367">
        <f>'Visi duomenys'!AU101</f>
        <v>0</v>
      </c>
      <c r="S101" s="367">
        <f>'Visi duomenys'!AV101</f>
        <v>0</v>
      </c>
      <c r="T101" s="367">
        <f>'Visi duomenys'!AW101</f>
        <v>0</v>
      </c>
      <c r="U101" s="367">
        <f>'Visi duomenys'!AX101</f>
        <v>0</v>
      </c>
      <c r="V101" s="367">
        <f>'Visi duomenys'!AY101</f>
        <v>0</v>
      </c>
    </row>
    <row r="102" spans="1:22" ht="25.5" customHeight="1" x14ac:dyDescent="0.2">
      <c r="A102" s="367" t="str">
        <f>'Visi duomenys'!A102</f>
        <v>2.1.3.2.2</v>
      </c>
      <c r="B102" s="367" t="str">
        <f>'Visi duomenys'!B102</f>
        <v>R084408-250000-1202</v>
      </c>
      <c r="C102" s="367" t="str">
        <f>'Visi duomenys'!C102</f>
        <v>Socialinio būsto fondo plėtra Pagėgių savivaldybėje</v>
      </c>
      <c r="D102" s="367" t="str">
        <f>'Visi duomenys'!D102</f>
        <v>PSA</v>
      </c>
      <c r="E102" s="367" t="str">
        <f>'Visi duomenys'!E102</f>
        <v>SADM</v>
      </c>
      <c r="F102" s="367" t="str">
        <f>'Visi duomenys'!F102</f>
        <v>Pagėgių savivaldybė</v>
      </c>
      <c r="G102" s="367" t="str">
        <f>'Visi duomenys'!G102</f>
        <v>08.1.2-CPVA-R-408</v>
      </c>
      <c r="H102" s="367" t="str">
        <f>'Visi duomenys'!H102</f>
        <v>R</v>
      </c>
      <c r="I102" s="367">
        <f>'Visi duomenys'!I102</f>
        <v>0</v>
      </c>
      <c r="J102" s="367">
        <f>'Visi duomenys'!J102</f>
        <v>0</v>
      </c>
      <c r="K102" s="367" t="str">
        <f>'Visi duomenys'!AN102</f>
        <v>P.S.362</v>
      </c>
      <c r="L102" s="367" t="str">
        <f>'Visi duomenys'!AO102</f>
        <v>Naujai įrengtų ar įsigytų socialinių būstų skaičius</v>
      </c>
      <c r="M102" s="367">
        <f>'Visi duomenys'!AP102</f>
        <v>6</v>
      </c>
      <c r="N102" s="367">
        <f>'Visi duomenys'!AQ102</f>
        <v>0</v>
      </c>
      <c r="O102" s="367">
        <f>'Visi duomenys'!AR102</f>
        <v>0</v>
      </c>
      <c r="P102" s="367">
        <f>'Visi duomenys'!AS102</f>
        <v>0</v>
      </c>
      <c r="Q102" s="367">
        <f>'Visi duomenys'!AT102</f>
        <v>0</v>
      </c>
      <c r="R102" s="367">
        <f>'Visi duomenys'!AU102</f>
        <v>0</v>
      </c>
      <c r="S102" s="367">
        <f>'Visi duomenys'!AV102</f>
        <v>0</v>
      </c>
      <c r="T102" s="367">
        <f>'Visi duomenys'!AW102</f>
        <v>0</v>
      </c>
      <c r="U102" s="367">
        <f>'Visi duomenys'!AX102</f>
        <v>0</v>
      </c>
      <c r="V102" s="367">
        <f>'Visi duomenys'!AY102</f>
        <v>0</v>
      </c>
    </row>
    <row r="103" spans="1:22" ht="25.5" customHeight="1" x14ac:dyDescent="0.2">
      <c r="A103" s="367" t="str">
        <f>'Visi duomenys'!A103</f>
        <v>2.1.3.2.3</v>
      </c>
      <c r="B103" s="367" t="str">
        <f>'Visi duomenys'!B103</f>
        <v>R084408-260000-1203</v>
      </c>
      <c r="C103" s="367" t="str">
        <f>'Visi duomenys'!C103</f>
        <v>Socialinio būsto plėtra  Jurbarko rajono savivaldybėje</v>
      </c>
      <c r="D103" s="367" t="str">
        <f>'Visi duomenys'!D103</f>
        <v>JRSA</v>
      </c>
      <c r="E103" s="367" t="str">
        <f>'Visi duomenys'!E103</f>
        <v>SADM</v>
      </c>
      <c r="F103" s="367" t="str">
        <f>'Visi duomenys'!F103</f>
        <v>Jurbarko miestas</v>
      </c>
      <c r="G103" s="367" t="str">
        <f>'Visi duomenys'!G103</f>
        <v>08.1.2-CPVA-R-408</v>
      </c>
      <c r="H103" s="367" t="str">
        <f>'Visi duomenys'!H103</f>
        <v>R</v>
      </c>
      <c r="I103" s="367">
        <f>'Visi duomenys'!I103</f>
        <v>0</v>
      </c>
      <c r="J103" s="367">
        <f>'Visi duomenys'!J103</f>
        <v>0</v>
      </c>
      <c r="K103" s="367" t="str">
        <f>'Visi duomenys'!AN103</f>
        <v>P.S.362</v>
      </c>
      <c r="L103" s="367" t="str">
        <f>'Visi duomenys'!AO103</f>
        <v>Naujai įrengti ar įsigyti socialiniai būstai (vnt.)</v>
      </c>
      <c r="M103" s="367">
        <f>'Visi duomenys'!AP103</f>
        <v>16</v>
      </c>
      <c r="N103" s="367">
        <f>'Visi duomenys'!AQ103</f>
        <v>0</v>
      </c>
      <c r="O103" s="367">
        <f>'Visi duomenys'!AR103</f>
        <v>0</v>
      </c>
      <c r="P103" s="367">
        <f>'Visi duomenys'!AS103</f>
        <v>0</v>
      </c>
      <c r="Q103" s="367">
        <f>'Visi duomenys'!AT103</f>
        <v>0</v>
      </c>
      <c r="R103" s="367">
        <f>'Visi duomenys'!AU103</f>
        <v>0</v>
      </c>
      <c r="S103" s="367">
        <f>'Visi duomenys'!AV103</f>
        <v>0</v>
      </c>
      <c r="T103" s="367">
        <f>'Visi duomenys'!AW103</f>
        <v>0</v>
      </c>
      <c r="U103" s="367">
        <f>'Visi duomenys'!AX103</f>
        <v>0</v>
      </c>
      <c r="V103" s="367">
        <f>'Visi duomenys'!AY103</f>
        <v>0</v>
      </c>
    </row>
    <row r="104" spans="1:22" ht="25.5" customHeight="1" x14ac:dyDescent="0.2">
      <c r="A104" s="367" t="str">
        <f>'Visi duomenys'!A104</f>
        <v>2.1.3.2.4</v>
      </c>
      <c r="B104" s="367" t="str">
        <f>'Visi duomenys'!B104</f>
        <v>R084408-260000-1204</v>
      </c>
      <c r="C104" s="367" t="str">
        <f>'Visi duomenys'!C104</f>
        <v>Socialinio būsto fondo plėtra Tauragės rajono savivaldybėje</v>
      </c>
      <c r="D104" s="367" t="str">
        <f>'Visi duomenys'!D104</f>
        <v>TRSA</v>
      </c>
      <c r="E104" s="367" t="str">
        <f>'Visi duomenys'!E104</f>
        <v>SADM</v>
      </c>
      <c r="F104" s="367" t="str">
        <f>'Visi duomenys'!F104</f>
        <v>Tauragės rajonas</v>
      </c>
      <c r="G104" s="367" t="str">
        <f>'Visi duomenys'!G104</f>
        <v>08.1.2-CPVA-R-408</v>
      </c>
      <c r="H104" s="367" t="str">
        <f>'Visi duomenys'!H104</f>
        <v>R</v>
      </c>
      <c r="I104" s="367">
        <f>'Visi duomenys'!I104</f>
        <v>0</v>
      </c>
      <c r="J104" s="367">
        <f>'Visi duomenys'!J104</f>
        <v>0</v>
      </c>
      <c r="K104" s="367" t="str">
        <f>'Visi duomenys'!AN104</f>
        <v>P.S.362</v>
      </c>
      <c r="L104" s="367" t="str">
        <f>'Visi duomenys'!AO104</f>
        <v xml:space="preserve">naujai įrengtų ar įsigytų socialinių būstų skaičius </v>
      </c>
      <c r="M104" s="367">
        <f>'Visi duomenys'!AP104</f>
        <v>42</v>
      </c>
      <c r="N104" s="367">
        <f>'Visi duomenys'!AQ104</f>
        <v>0</v>
      </c>
      <c r="O104" s="367">
        <f>'Visi duomenys'!AR104</f>
        <v>0</v>
      </c>
      <c r="P104" s="367">
        <f>'Visi duomenys'!AS104</f>
        <v>0</v>
      </c>
      <c r="Q104" s="367">
        <f>'Visi duomenys'!AT104</f>
        <v>0</v>
      </c>
      <c r="R104" s="367">
        <f>'Visi duomenys'!AU104</f>
        <v>0</v>
      </c>
      <c r="S104" s="367">
        <f>'Visi duomenys'!AV104</f>
        <v>0</v>
      </c>
      <c r="T104" s="367">
        <f>'Visi duomenys'!AW104</f>
        <v>0</v>
      </c>
      <c r="U104" s="367">
        <f>'Visi duomenys'!AX104</f>
        <v>0</v>
      </c>
      <c r="V104" s="367">
        <f>'Visi duomenys'!AY104</f>
        <v>0</v>
      </c>
    </row>
    <row r="105" spans="1:22" ht="24.75" customHeight="1" x14ac:dyDescent="0.2">
      <c r="A105" s="364" t="str">
        <f>'Visi duomenys'!A105</f>
        <v>2.2.</v>
      </c>
      <c r="B105" s="364" t="str">
        <f>'Visi duomenys'!B105</f>
        <v/>
      </c>
      <c r="C105" s="364" t="str">
        <f>'Visi duomenys'!C105</f>
        <v xml:space="preserve">Tikslas. Tobulinti viešąjį valdymą savivaldybėse, didinant jo atitikimą visuomenės poreikiams. </v>
      </c>
      <c r="D105" s="364">
        <f>'Visi duomenys'!D105</f>
        <v>0</v>
      </c>
      <c r="E105" s="364">
        <f>'Visi duomenys'!E105</f>
        <v>0</v>
      </c>
      <c r="F105" s="364">
        <f>'Visi duomenys'!F105</f>
        <v>0</v>
      </c>
      <c r="G105" s="364">
        <f>'Visi duomenys'!G105</f>
        <v>0</v>
      </c>
      <c r="H105" s="364">
        <f>'Visi duomenys'!H105</f>
        <v>0</v>
      </c>
      <c r="I105" s="364">
        <f>'Visi duomenys'!I105</f>
        <v>0</v>
      </c>
      <c r="J105" s="364">
        <f>'Visi duomenys'!J105</f>
        <v>0</v>
      </c>
      <c r="K105" s="364">
        <f>'Visi duomenys'!AN105</f>
        <v>0</v>
      </c>
      <c r="L105" s="364">
        <f>'Visi duomenys'!AO105</f>
        <v>0</v>
      </c>
      <c r="M105" s="364">
        <f>'Visi duomenys'!AP105</f>
        <v>0</v>
      </c>
      <c r="N105" s="364">
        <f>'Visi duomenys'!AQ105</f>
        <v>0</v>
      </c>
      <c r="O105" s="364">
        <f>'Visi duomenys'!AR105</f>
        <v>0</v>
      </c>
      <c r="P105" s="364">
        <f>'Visi duomenys'!AS105</f>
        <v>0</v>
      </c>
      <c r="Q105" s="364">
        <f>'Visi duomenys'!AT105</f>
        <v>0</v>
      </c>
      <c r="R105" s="364">
        <f>'Visi duomenys'!AU105</f>
        <v>0</v>
      </c>
      <c r="S105" s="364">
        <f>'Visi duomenys'!AV105</f>
        <v>0</v>
      </c>
      <c r="T105" s="364">
        <f>'Visi duomenys'!AW105</f>
        <v>0</v>
      </c>
      <c r="U105" s="364">
        <f>'Visi duomenys'!AX105</f>
        <v>0</v>
      </c>
      <c r="V105" s="364">
        <f>'Visi duomenys'!AY105</f>
        <v>0</v>
      </c>
    </row>
    <row r="106" spans="1:22" ht="24.75" customHeight="1" x14ac:dyDescent="0.2">
      <c r="A106" s="364" t="str">
        <f>'Visi duomenys'!A106</f>
        <v>2.2.1.</v>
      </c>
      <c r="B106" s="364" t="str">
        <f>'Visi duomenys'!B106</f>
        <v/>
      </c>
      <c r="C106" s="364" t="str">
        <f>'Visi duomenys'!C106</f>
        <v xml:space="preserve">Uždavinys. Stiprinti regiono viešojo valdymo darbuotojų kompetenciją, didinti jų veiklos efektyvumą ir gerinti teikiamų paslaugų kokybę.  </v>
      </c>
      <c r="D106" s="364">
        <f>'Visi duomenys'!D106</f>
        <v>0</v>
      </c>
      <c r="E106" s="364">
        <f>'Visi duomenys'!E106</f>
        <v>0</v>
      </c>
      <c r="F106" s="364">
        <f>'Visi duomenys'!F106</f>
        <v>0</v>
      </c>
      <c r="G106" s="364">
        <f>'Visi duomenys'!G106</f>
        <v>0</v>
      </c>
      <c r="H106" s="364">
        <f>'Visi duomenys'!H106</f>
        <v>0</v>
      </c>
      <c r="I106" s="364">
        <f>'Visi duomenys'!I106</f>
        <v>0</v>
      </c>
      <c r="J106" s="364">
        <f>'Visi duomenys'!J106</f>
        <v>0</v>
      </c>
      <c r="K106" s="364">
        <f>'Visi duomenys'!AN106</f>
        <v>0</v>
      </c>
      <c r="L106" s="364">
        <f>'Visi duomenys'!AO106</f>
        <v>0</v>
      </c>
      <c r="M106" s="364">
        <f>'Visi duomenys'!AP106</f>
        <v>0</v>
      </c>
      <c r="N106" s="364">
        <f>'Visi duomenys'!AQ106</f>
        <v>0</v>
      </c>
      <c r="O106" s="364">
        <f>'Visi duomenys'!AR106</f>
        <v>0</v>
      </c>
      <c r="P106" s="364">
        <f>'Visi duomenys'!AS106</f>
        <v>0</v>
      </c>
      <c r="Q106" s="364">
        <f>'Visi duomenys'!AT106</f>
        <v>0</v>
      </c>
      <c r="R106" s="364">
        <f>'Visi duomenys'!AU106</f>
        <v>0</v>
      </c>
      <c r="S106" s="364">
        <f>'Visi duomenys'!AV106</f>
        <v>0</v>
      </c>
      <c r="T106" s="364">
        <f>'Visi duomenys'!AW106</f>
        <v>0</v>
      </c>
      <c r="U106" s="364">
        <f>'Visi duomenys'!AX106</f>
        <v>0</v>
      </c>
      <c r="V106" s="364">
        <f>'Visi duomenys'!AY106</f>
        <v>0</v>
      </c>
    </row>
    <row r="107" spans="1:22" ht="25.5" customHeight="1" x14ac:dyDescent="0.2">
      <c r="A107" s="365" t="str">
        <f>'Visi duomenys'!A107</f>
        <v>2.2.1.1</v>
      </c>
      <c r="B107" s="365" t="str">
        <f>'Visi duomenys'!B107</f>
        <v/>
      </c>
      <c r="C107" s="365" t="str">
        <f>'Visi duomenys'!C107</f>
        <v>Priemonė: Paslaugų ir asmenų aptarnavimo kokybės gerinimas savivaldybėse</v>
      </c>
      <c r="D107" s="366">
        <f>'Visi duomenys'!D107</f>
        <v>0</v>
      </c>
      <c r="E107" s="366">
        <f>'Visi duomenys'!E107</f>
        <v>0</v>
      </c>
      <c r="F107" s="366">
        <f>'Visi duomenys'!F107</f>
        <v>0</v>
      </c>
      <c r="G107" s="366">
        <f>'Visi duomenys'!G107</f>
        <v>0</v>
      </c>
      <c r="H107" s="366">
        <f>'Visi duomenys'!H107</f>
        <v>0</v>
      </c>
      <c r="I107" s="366">
        <f>'Visi duomenys'!I107</f>
        <v>0</v>
      </c>
      <c r="J107" s="366">
        <f>'Visi duomenys'!J107</f>
        <v>0</v>
      </c>
      <c r="K107" s="366">
        <f>'Visi duomenys'!AN107</f>
        <v>0</v>
      </c>
      <c r="L107" s="366">
        <f>'Visi duomenys'!AO107</f>
        <v>0</v>
      </c>
      <c r="M107" s="366">
        <f>'Visi duomenys'!AP107</f>
        <v>0</v>
      </c>
      <c r="N107" s="366">
        <f>'Visi duomenys'!AQ107</f>
        <v>0</v>
      </c>
      <c r="O107" s="366">
        <f>'Visi duomenys'!AR107</f>
        <v>0</v>
      </c>
      <c r="P107" s="366">
        <f>'Visi duomenys'!AS107</f>
        <v>0</v>
      </c>
      <c r="Q107" s="366">
        <f>'Visi duomenys'!AT107</f>
        <v>0</v>
      </c>
      <c r="R107" s="366">
        <f>'Visi duomenys'!AU107</f>
        <v>0</v>
      </c>
      <c r="S107" s="366">
        <f>'Visi duomenys'!AV107</f>
        <v>0</v>
      </c>
      <c r="T107" s="366">
        <f>'Visi duomenys'!AW107</f>
        <v>0</v>
      </c>
      <c r="U107" s="366">
        <f>'Visi duomenys'!AX107</f>
        <v>0</v>
      </c>
      <c r="V107" s="366">
        <f>'Visi duomenys'!AY107</f>
        <v>0</v>
      </c>
    </row>
    <row r="108" spans="1:22" ht="25.5" customHeight="1" x14ac:dyDescent="0.2">
      <c r="A108" s="367" t="str">
        <f>'Visi duomenys'!A108</f>
        <v>2.2.1.1.1</v>
      </c>
      <c r="B108" s="367" t="str">
        <f>'Visi duomenys'!B108</f>
        <v>R089920-490000-1208</v>
      </c>
      <c r="C108" s="367" t="str">
        <f>'Visi duomenys'!C108</f>
        <v>Paslaugų teikimo ir asmenų aptarnavimo kokybės gerinimas Tauragės regiono savivaldybėse. I etapas</v>
      </c>
      <c r="D108" s="367" t="str">
        <f>'Visi duomenys'!D108</f>
        <v>PSA</v>
      </c>
      <c r="E108" s="367" t="str">
        <f>'Visi duomenys'!E108</f>
        <v>VRM</v>
      </c>
      <c r="F108" s="367" t="str">
        <f>'Visi duomenys'!F108</f>
        <v>Tauragės apskritis</v>
      </c>
      <c r="G108" s="367" t="str">
        <f>'Visi duomenys'!G108</f>
        <v>10.1.3-ESFA-R-920</v>
      </c>
      <c r="H108" s="367" t="str">
        <f>'Visi duomenys'!H108</f>
        <v>R</v>
      </c>
      <c r="I108" s="367">
        <f>'Visi duomenys'!I108</f>
        <v>0</v>
      </c>
      <c r="J108" s="367">
        <f>'Visi duomenys'!J108</f>
        <v>0</v>
      </c>
      <c r="K108" s="367" t="str">
        <f>'Visi duomenys'!AN108</f>
        <v>P.S.416</v>
      </c>
      <c r="L108" s="367" t="str">
        <f>'Visi duomenys'!AO108</f>
        <v>Viešojo valdymo institucijų darbuotojai, kurie dalyvavo pagal veiksmų programą  ESF lėšomis vykdytose veiklose, skirtose stiprinti teikiamų paslaugų ir (ar) aptarnavimo kokybės gerinimui reikalingas kompetencijas</v>
      </c>
      <c r="M108" s="367">
        <f>'Visi duomenys'!AP108</f>
        <v>21</v>
      </c>
      <c r="N108" s="367" t="str">
        <f>'Visi duomenys'!AQ108</f>
        <v>P.S.415</v>
      </c>
      <c r="O108" s="367" t="str">
        <f>'Visi duomenys'!AR108</f>
        <v>Viešojo valdymo institucijos, pagal veiksmų programą ESF lėšomis įgyvendinusios paslaugų ir (ar) aptarnavimo kokybei gerinti skirtas priemones</v>
      </c>
      <c r="P108" s="367">
        <f>'Visi duomenys'!AS108</f>
        <v>4</v>
      </c>
      <c r="Q108" s="367">
        <f>'Visi duomenys'!AT108</f>
        <v>0</v>
      </c>
      <c r="R108" s="367">
        <f>'Visi duomenys'!AU108</f>
        <v>0</v>
      </c>
      <c r="S108" s="367">
        <f>'Visi duomenys'!AV108</f>
        <v>0</v>
      </c>
      <c r="T108" s="367">
        <f>'Visi duomenys'!AW108</f>
        <v>0</v>
      </c>
      <c r="U108" s="367">
        <f>'Visi duomenys'!AX108</f>
        <v>0</v>
      </c>
      <c r="V108" s="367">
        <f>'Visi duomenys'!AY108</f>
        <v>0</v>
      </c>
    </row>
    <row r="109" spans="1:22" ht="25.5" customHeight="1" x14ac:dyDescent="0.2">
      <c r="A109" s="367" t="str">
        <f>'Visi duomenys'!A109</f>
        <v>2.2.1.1.2</v>
      </c>
      <c r="B109" s="367" t="str">
        <f>'Visi duomenys'!B109</f>
        <v>R089920-490000-1209</v>
      </c>
      <c r="C109" s="367" t="str">
        <f>'Visi duomenys'!C109</f>
        <v>Paslaugų teikimo ir asmenų aptarnavimo kokybės gerinimas Tauragės regiono savivaldybėse. II etapas</v>
      </c>
      <c r="D109" s="367" t="str">
        <f>'Visi duomenys'!D109</f>
        <v>PSA</v>
      </c>
      <c r="E109" s="367" t="str">
        <f>'Visi duomenys'!E109</f>
        <v>VRM</v>
      </c>
      <c r="F109" s="367" t="str">
        <f>'Visi duomenys'!F109</f>
        <v>Tauragės apskritis</v>
      </c>
      <c r="G109" s="367" t="str">
        <f>'Visi duomenys'!G109</f>
        <v>10.1.3-ESFA-R-920</v>
      </c>
      <c r="H109" s="367" t="str">
        <f>'Visi duomenys'!H109</f>
        <v>R</v>
      </c>
      <c r="I109" s="367">
        <f>'Visi duomenys'!I109</f>
        <v>0</v>
      </c>
      <c r="J109" s="367">
        <f>'Visi duomenys'!J109</f>
        <v>0</v>
      </c>
      <c r="K109" s="367" t="str">
        <f>'Visi duomenys'!AN109</f>
        <v>P.S.416</v>
      </c>
      <c r="L109" s="367" t="str">
        <f>'Visi duomenys'!AO109</f>
        <v>Viešojo valdymo institucijų darbuotojai, kurie dalyvavo pagal veiksmų programą  ESF lėšomis vykdytose veiklose, skirtose stiprinti teikiamų paslaugų ir (ar) aptarnavimo kokybės gerinimui reikalingas kompetencijas</v>
      </c>
      <c r="M109" s="367">
        <f>'Visi duomenys'!AP109</f>
        <v>48</v>
      </c>
      <c r="N109" s="367" t="str">
        <f>'Visi duomenys'!AQ109</f>
        <v>P.S.415</v>
      </c>
      <c r="O109" s="367" t="str">
        <f>'Visi duomenys'!AR109</f>
        <v>Viešojo valdymo institucijos, pagal veiksmų programą ESF lėšomis įgyvendinusios paslaugų ir (ar) aptarnavimo kokybei gerinti skirtas priemones</v>
      </c>
      <c r="P109" s="367">
        <f>'Visi duomenys'!AS109</f>
        <v>4</v>
      </c>
      <c r="Q109" s="367" t="str">
        <f>'Visi duomenys'!AT109</f>
        <v>P.N.910</v>
      </c>
      <c r="R109" s="367" t="str">
        <f>'Visi duomenys'!AU109</f>
        <v>Parengtos piliečių chartijos</v>
      </c>
      <c r="S109" s="367">
        <f>'Visi duomenys'!AV109</f>
        <v>2</v>
      </c>
      <c r="T109" s="367">
        <f>'Visi duomenys'!AW109</f>
        <v>0</v>
      </c>
      <c r="U109" s="367">
        <f>'Visi duomenys'!AX109</f>
        <v>0</v>
      </c>
      <c r="V109" s="367">
        <f>'Visi duomenys'!AY109</f>
        <v>0</v>
      </c>
    </row>
    <row r="110" spans="1:22" ht="24.75" customHeight="1" x14ac:dyDescent="0.2">
      <c r="A110" s="364" t="str">
        <f>'Visi duomenys'!A110</f>
        <v>3.1.</v>
      </c>
      <c r="B110" s="364" t="str">
        <f>'Visi duomenys'!B110</f>
        <v/>
      </c>
      <c r="C110" s="364" t="str">
        <f>'Visi duomenys'!C110</f>
        <v>Tikslas. Diegti sveiką gyvenamąją aplinką kuriančias vandentvarkos ir atliekų tvarkymo sistemas, didinti paslaugų kokybę ir prieinamumą.</v>
      </c>
      <c r="D110" s="364">
        <f>'Visi duomenys'!D110</f>
        <v>0</v>
      </c>
      <c r="E110" s="364">
        <f>'Visi duomenys'!E110</f>
        <v>0</v>
      </c>
      <c r="F110" s="364">
        <f>'Visi duomenys'!F110</f>
        <v>0</v>
      </c>
      <c r="G110" s="364">
        <f>'Visi duomenys'!G110</f>
        <v>0</v>
      </c>
      <c r="H110" s="364">
        <f>'Visi duomenys'!H110</f>
        <v>0</v>
      </c>
      <c r="I110" s="364">
        <f>'Visi duomenys'!I110</f>
        <v>0</v>
      </c>
      <c r="J110" s="364">
        <f>'Visi duomenys'!J110</f>
        <v>0</v>
      </c>
      <c r="K110" s="364">
        <f>'Visi duomenys'!AN110</f>
        <v>0</v>
      </c>
      <c r="L110" s="364">
        <f>'Visi duomenys'!AO110</f>
        <v>0</v>
      </c>
      <c r="M110" s="364">
        <f>'Visi duomenys'!AP110</f>
        <v>0</v>
      </c>
      <c r="N110" s="364">
        <f>'Visi duomenys'!AQ110</f>
        <v>0</v>
      </c>
      <c r="O110" s="364">
        <f>'Visi duomenys'!AR110</f>
        <v>0</v>
      </c>
      <c r="P110" s="364">
        <f>'Visi duomenys'!AS110</f>
        <v>0</v>
      </c>
      <c r="Q110" s="364">
        <f>'Visi duomenys'!AT110</f>
        <v>0</v>
      </c>
      <c r="R110" s="364">
        <f>'Visi duomenys'!AU110</f>
        <v>0</v>
      </c>
      <c r="S110" s="364">
        <f>'Visi duomenys'!AV110</f>
        <v>0</v>
      </c>
      <c r="T110" s="364">
        <f>'Visi duomenys'!AW110</f>
        <v>0</v>
      </c>
      <c r="U110" s="364">
        <f>'Visi duomenys'!AX110</f>
        <v>0</v>
      </c>
      <c r="V110" s="364">
        <f>'Visi duomenys'!AY110</f>
        <v>0</v>
      </c>
    </row>
    <row r="111" spans="1:22" ht="24.75" customHeight="1" x14ac:dyDescent="0.2">
      <c r="A111" s="364" t="str">
        <f>'Visi duomenys'!A111</f>
        <v>3.1.1.</v>
      </c>
      <c r="B111" s="364" t="str">
        <f>'Visi duomenys'!B111</f>
        <v/>
      </c>
      <c r="C111" s="364" t="str">
        <f>'Visi duomenys'!C111</f>
        <v xml:space="preserve">Uždavinys. Plėsti, renovuoti ir modernizuoti geriamojo vandens ir nuotekų, paviršinių nuotekų surinkimo infrastruktūrą, gerinti teikiamų paslaugų  kokybę.  </v>
      </c>
      <c r="D111" s="364">
        <f>'Visi duomenys'!D111</f>
        <v>0</v>
      </c>
      <c r="E111" s="364">
        <f>'Visi duomenys'!E111</f>
        <v>0</v>
      </c>
      <c r="F111" s="364">
        <f>'Visi duomenys'!F111</f>
        <v>0</v>
      </c>
      <c r="G111" s="364">
        <f>'Visi duomenys'!G111</f>
        <v>0</v>
      </c>
      <c r="H111" s="364">
        <f>'Visi duomenys'!H111</f>
        <v>0</v>
      </c>
      <c r="I111" s="364">
        <f>'Visi duomenys'!I111</f>
        <v>0</v>
      </c>
      <c r="J111" s="364">
        <f>'Visi duomenys'!J111</f>
        <v>0</v>
      </c>
      <c r="K111" s="364">
        <f>'Visi duomenys'!AN111</f>
        <v>0</v>
      </c>
      <c r="L111" s="364">
        <f>'Visi duomenys'!AO111</f>
        <v>0</v>
      </c>
      <c r="M111" s="364">
        <f>'Visi duomenys'!AP111</f>
        <v>0</v>
      </c>
      <c r="N111" s="364">
        <f>'Visi duomenys'!AQ111</f>
        <v>0</v>
      </c>
      <c r="O111" s="364">
        <f>'Visi duomenys'!AR111</f>
        <v>0</v>
      </c>
      <c r="P111" s="364">
        <f>'Visi duomenys'!AS111</f>
        <v>0</v>
      </c>
      <c r="Q111" s="364">
        <f>'Visi duomenys'!AT111</f>
        <v>0</v>
      </c>
      <c r="R111" s="364">
        <f>'Visi duomenys'!AU111</f>
        <v>0</v>
      </c>
      <c r="S111" s="364">
        <f>'Visi duomenys'!AV111</f>
        <v>0</v>
      </c>
      <c r="T111" s="364">
        <f>'Visi duomenys'!AW111</f>
        <v>0</v>
      </c>
      <c r="U111" s="364">
        <f>'Visi duomenys'!AX111</f>
        <v>0</v>
      </c>
      <c r="V111" s="364">
        <f>'Visi duomenys'!AY111</f>
        <v>0</v>
      </c>
    </row>
    <row r="112" spans="1:22" ht="25.5" customHeight="1" x14ac:dyDescent="0.2">
      <c r="A112" s="365" t="str">
        <f>'Visi duomenys'!A112</f>
        <v>3.1.1.1</v>
      </c>
      <c r="B112" s="365" t="str">
        <f>'Visi duomenys'!B112</f>
        <v/>
      </c>
      <c r="C112" s="365" t="str">
        <f>'Visi duomenys'!C112</f>
        <v>Priemonė: Geriamojo vandens tiekimo ir nuotekų tvarkymo sistemų renovavimas ir plėtra, įmonių valdymo tobulinimas</v>
      </c>
      <c r="D112" s="366">
        <f>'Visi duomenys'!D112</f>
        <v>0</v>
      </c>
      <c r="E112" s="366">
        <f>'Visi duomenys'!E112</f>
        <v>0</v>
      </c>
      <c r="F112" s="366">
        <f>'Visi duomenys'!F112</f>
        <v>0</v>
      </c>
      <c r="G112" s="366">
        <f>'Visi duomenys'!G112</f>
        <v>0</v>
      </c>
      <c r="H112" s="366">
        <f>'Visi duomenys'!H112</f>
        <v>0</v>
      </c>
      <c r="I112" s="366">
        <f>'Visi duomenys'!I112</f>
        <v>0</v>
      </c>
      <c r="J112" s="366">
        <f>'Visi duomenys'!J112</f>
        <v>0</v>
      </c>
      <c r="K112" s="366">
        <f>'Visi duomenys'!AN112</f>
        <v>0</v>
      </c>
      <c r="L112" s="366">
        <f>'Visi duomenys'!AO112</f>
        <v>0</v>
      </c>
      <c r="M112" s="366">
        <f>'Visi duomenys'!AP112</f>
        <v>0</v>
      </c>
      <c r="N112" s="366">
        <f>'Visi duomenys'!AQ112</f>
        <v>0</v>
      </c>
      <c r="O112" s="366">
        <f>'Visi duomenys'!AR112</f>
        <v>0</v>
      </c>
      <c r="P112" s="366">
        <f>'Visi duomenys'!AS112</f>
        <v>0</v>
      </c>
      <c r="Q112" s="366">
        <f>'Visi duomenys'!AT112</f>
        <v>0</v>
      </c>
      <c r="R112" s="366">
        <f>'Visi duomenys'!AU112</f>
        <v>0</v>
      </c>
      <c r="S112" s="366">
        <f>'Visi duomenys'!AV112</f>
        <v>0</v>
      </c>
      <c r="T112" s="366">
        <f>'Visi duomenys'!AW112</f>
        <v>0</v>
      </c>
      <c r="U112" s="366">
        <f>'Visi duomenys'!AX112</f>
        <v>0</v>
      </c>
      <c r="V112" s="366">
        <f>'Visi duomenys'!AY112</f>
        <v>0</v>
      </c>
    </row>
    <row r="113" spans="1:22" ht="25.5" customHeight="1" x14ac:dyDescent="0.2">
      <c r="A113" s="367" t="str">
        <f>'Visi duomenys'!A113</f>
        <v>3.1.1.1.1</v>
      </c>
      <c r="B113" s="367" t="str">
        <f>'Visi duomenys'!B113</f>
        <v>R080014-070600-1213</v>
      </c>
      <c r="C113" s="367" t="str">
        <f>'Visi duomenys'!C113</f>
        <v>Vandentiekio ir nuotekų tinklų rekonstrukcija ir plėtra Šilalės rajone (Kaltinėnuose)</v>
      </c>
      <c r="D113" s="367" t="str">
        <f>'Visi duomenys'!D113</f>
        <v>UAB „Šilalės vandenys“</v>
      </c>
      <c r="E113" s="367" t="str">
        <f>'Visi duomenys'!E113</f>
        <v>AM</v>
      </c>
      <c r="F113" s="367" t="str">
        <f>'Visi duomenys'!F113</f>
        <v>Šilalės rajonas</v>
      </c>
      <c r="G113" s="367" t="str">
        <f>'Visi duomenys'!G113</f>
        <v>05.3.2-APVA-R-014</v>
      </c>
      <c r="H113" s="367" t="str">
        <f>'Visi duomenys'!H113</f>
        <v>R</v>
      </c>
      <c r="I113" s="367">
        <f>'Visi duomenys'!I113</f>
        <v>0</v>
      </c>
      <c r="J113" s="367">
        <f>'Visi duomenys'!J113</f>
        <v>0</v>
      </c>
      <c r="K113" s="367" t="str">
        <f>'Visi duomenys'!AN113</f>
        <v>P.S.333</v>
      </c>
      <c r="L113" s="367" t="str">
        <f>'Visi duomenys'!AO113</f>
        <v>Rekonstruotų vandens tiekimo ir nuotekų surinkimo tinklų ilgis (km)</v>
      </c>
      <c r="M113" s="367">
        <f>'Visi duomenys'!AP113</f>
        <v>2.84</v>
      </c>
      <c r="N113" s="367" t="str">
        <f>'Visi duomenys'!AQ113</f>
        <v>P.N.050</v>
      </c>
      <c r="O113" s="367" t="str">
        <f>'Visi duomenys'!AR113</f>
        <v>Gyventojai, kuriems teikiamos vandens tiekimo paslaugos naujai pastatytais geriamojo vandens tiekimo tinklais (skaičius)</v>
      </c>
      <c r="P113" s="367">
        <f>'Visi duomenys'!AS113</f>
        <v>494</v>
      </c>
      <c r="Q113" s="367" t="str">
        <f>'Visi duomenys'!AT113</f>
        <v>P.N.053</v>
      </c>
      <c r="R113" s="367" t="str">
        <f>'Visi duomenys'!AU113</f>
        <v>Gyventojai, kuriems teikiamos paslaugos naujai pastatytais nuotekų surinkimo tinklais (GE)</v>
      </c>
      <c r="S113" s="367">
        <f>'Visi duomenys'!AV113</f>
        <v>526</v>
      </c>
      <c r="T113" s="367">
        <f>'Visi duomenys'!AW113</f>
        <v>0</v>
      </c>
      <c r="U113" s="367">
        <f>'Visi duomenys'!AX113</f>
        <v>0</v>
      </c>
      <c r="V113" s="367">
        <f>'Visi duomenys'!AY113</f>
        <v>0</v>
      </c>
    </row>
    <row r="114" spans="1:22" ht="25.5" customHeight="1" x14ac:dyDescent="0.2">
      <c r="A114" s="367" t="str">
        <f>'Visi duomenys'!A114</f>
        <v>3.1.1.1.2</v>
      </c>
      <c r="B114" s="367" t="str">
        <f>'Visi duomenys'!B114</f>
        <v>R080014-060700-1214</v>
      </c>
      <c r="C114" s="367" t="str">
        <f>'Visi duomenys'!C114</f>
        <v>Vandens tiekimo ir nuotekų tvarkymo infrastruktūros renovavimas ir plėtra Pagėgių savivaldybėje (Natkiškiuose, Piktupėnuose)</v>
      </c>
      <c r="D114" s="367" t="str">
        <f>'Visi duomenys'!D114</f>
        <v>UAB Pagėgių komunalinis ūkis</v>
      </c>
      <c r="E114" s="367" t="str">
        <f>'Visi duomenys'!E114</f>
        <v>AM</v>
      </c>
      <c r="F114" s="367" t="str">
        <f>'Visi duomenys'!F114</f>
        <v>Pagėgių savivaldybė</v>
      </c>
      <c r="G114" s="367" t="str">
        <f>'Visi duomenys'!G114</f>
        <v>05.3.2-APVA-R-014</v>
      </c>
      <c r="H114" s="367" t="str">
        <f>'Visi duomenys'!H114</f>
        <v>R</v>
      </c>
      <c r="I114" s="367">
        <f>'Visi duomenys'!I114</f>
        <v>0</v>
      </c>
      <c r="J114" s="367">
        <f>'Visi duomenys'!J114</f>
        <v>0</v>
      </c>
      <c r="K114" s="367" t="str">
        <f>'Visi duomenys'!AN114</f>
        <v>P.S.333</v>
      </c>
      <c r="L114" s="367" t="str">
        <f>'Visi duomenys'!AO114</f>
        <v>Rekonstruotų vandens tiekimo ir nuotekų surinkimo tinklų ilgis (km)</v>
      </c>
      <c r="M114" s="367">
        <f>'Visi duomenys'!AP114</f>
        <v>3</v>
      </c>
      <c r="N114" s="367" t="str">
        <f>'Visi duomenys'!AQ114</f>
        <v>P.N.050</v>
      </c>
      <c r="O114" s="367" t="str">
        <f>'Visi duomenys'!AR114</f>
        <v>Gyventojai, kuriems teikiamos vandens tiekimo paslaugos naujai pastatytais geriamojo vandens tiekimo tinklais (skaičius)</v>
      </c>
      <c r="P114" s="367">
        <f>'Visi duomenys'!AS114</f>
        <v>92</v>
      </c>
      <c r="Q114" s="367" t="str">
        <f>'Visi duomenys'!AT114</f>
        <v>P.N.053</v>
      </c>
      <c r="R114" s="367" t="str">
        <f>'Visi duomenys'!AU114</f>
        <v>Gyventojai, kuriems teikiamos paslaugos naujai pastatytais nuotekų surinkimo tinklais (GE)</v>
      </c>
      <c r="S114" s="367">
        <f>'Visi duomenys'!AV114</f>
        <v>60</v>
      </c>
      <c r="T114" s="367" t="str">
        <f>'Visi duomenys'!AW114</f>
        <v>P.N.054</v>
      </c>
      <c r="U114" s="367" t="str">
        <f>'Visi duomenys'!AX114</f>
        <v>Gyventojai, kuriems teikiamos nuotekų valymo paslaugos naujai pastatytais ir (arba) rekonstruotais nuotekų valymo įrenginiais (GE)</v>
      </c>
      <c r="V114" s="367">
        <f>'Visi duomenys'!AY114</f>
        <v>406</v>
      </c>
    </row>
    <row r="115" spans="1:22" ht="25.5" customHeight="1" x14ac:dyDescent="0.2">
      <c r="A115" s="367" t="str">
        <f>'Visi duomenys'!A115</f>
        <v>3.1.1.1.3</v>
      </c>
      <c r="B115" s="367" t="str">
        <f>'Visi duomenys'!B115</f>
        <v>R080014-070600-1215</v>
      </c>
      <c r="C115" s="367" t="str">
        <f>'Visi duomenys'!C115</f>
        <v>Vandens tiekimo ir nuotekų tvarkymo infrastruktūros plėtra Jurbarko rajone</v>
      </c>
      <c r="D115" s="367" t="str">
        <f>'Visi duomenys'!D115</f>
        <v>UAB „Jurbarko vandenys“</v>
      </c>
      <c r="E115" s="367" t="str">
        <f>'Visi duomenys'!E115</f>
        <v>AM</v>
      </c>
      <c r="F115" s="367" t="str">
        <f>'Visi duomenys'!F115</f>
        <v>Jurbarko rajonas</v>
      </c>
      <c r="G115" s="367" t="str">
        <f>'Visi duomenys'!G115</f>
        <v>05.3.2-APVA-R-014</v>
      </c>
      <c r="H115" s="367" t="str">
        <f>'Visi duomenys'!H115</f>
        <v>R</v>
      </c>
      <c r="I115" s="367">
        <f>'Visi duomenys'!I115</f>
        <v>0</v>
      </c>
      <c r="J115" s="367">
        <f>'Visi duomenys'!J115</f>
        <v>0</v>
      </c>
      <c r="K115" s="367" t="str">
        <f>'Visi duomenys'!AN115</f>
        <v>P.S.333</v>
      </c>
      <c r="L115" s="367" t="str">
        <f>'Visi duomenys'!AO115</f>
        <v>Rekonstruotų vandens tiekimo ir nuotekų surinkimo tinklų ilgis (km)</v>
      </c>
      <c r="M115" s="367">
        <f>'Visi duomenys'!AP115</f>
        <v>1</v>
      </c>
      <c r="N115" s="367" t="str">
        <f>'Visi duomenys'!AQ115</f>
        <v>P.N.050</v>
      </c>
      <c r="O115" s="367" t="str">
        <f>'Visi duomenys'!AR115</f>
        <v>Gyventojai, kuriems teikiamos vandens tiekimo paslaugos naujai pastatytais geriamojo vandens tiekimo tinklais (skaičius)</v>
      </c>
      <c r="P115" s="367">
        <f>'Visi duomenys'!AS115</f>
        <v>137</v>
      </c>
      <c r="Q115" s="367" t="str">
        <f>'Visi duomenys'!AT115</f>
        <v>P.N.053</v>
      </c>
      <c r="R115" s="367" t="str">
        <f>'Visi duomenys'!AU115</f>
        <v>Gyventojai, kuriems teikiamos paslaugos naujai pastatytais nuotekų surinkimo tinklais (GE)</v>
      </c>
      <c r="S115" s="367">
        <f>'Visi duomenys'!AV115</f>
        <v>110</v>
      </c>
      <c r="T115" s="367" t="str">
        <f>'Visi duomenys'!AW115</f>
        <v>P.N.051</v>
      </c>
      <c r="U115" s="367" t="str">
        <f>'Visi duomenys'!AX115</f>
        <v>Gyventojai, kuriems teikiamos vandens tiekimo paslaugos iš naujai pastatytų ir (arba) rekonstruotų geriamojo vandens gerinimo įrenginių (skaičius)</v>
      </c>
      <c r="V115" s="367">
        <f>'Visi duomenys'!AY115</f>
        <v>11310</v>
      </c>
    </row>
    <row r="116" spans="1:22" ht="25.5" customHeight="1" x14ac:dyDescent="0.2">
      <c r="A116" s="367" t="str">
        <f>'Visi duomenys'!A116</f>
        <v>3.1.1.1.4</v>
      </c>
      <c r="B116" s="367" t="str">
        <f>'Visi duomenys'!B116</f>
        <v>R080014-060700-1216</v>
      </c>
      <c r="C116" s="367" t="str">
        <f>'Visi duomenys'!C116</f>
        <v>Geriamojo vandens tiekimo ir nuotekų tvarkymo sistemų renovavimas ir plėtra Tauragės rajone</v>
      </c>
      <c r="D116" s="367" t="str">
        <f>'Visi duomenys'!D116</f>
        <v>UAB „Tauragės vandenys“</v>
      </c>
      <c r="E116" s="367" t="str">
        <f>'Visi duomenys'!E116</f>
        <v>AM</v>
      </c>
      <c r="F116" s="367" t="str">
        <f>'Visi duomenys'!F116</f>
        <v>Tauragės rajonas</v>
      </c>
      <c r="G116" s="367" t="str">
        <f>'Visi duomenys'!G116</f>
        <v>05.3.2-APVA-R-014</v>
      </c>
      <c r="H116" s="367" t="str">
        <f>'Visi duomenys'!H116</f>
        <v>R</v>
      </c>
      <c r="I116" s="367">
        <f>'Visi duomenys'!I116</f>
        <v>0</v>
      </c>
      <c r="J116" s="367">
        <f>'Visi duomenys'!J116</f>
        <v>0</v>
      </c>
      <c r="K116" s="367" t="str">
        <f>'Visi duomenys'!AN116</f>
        <v>P.S.333</v>
      </c>
      <c r="L116" s="367" t="str">
        <f>'Visi duomenys'!AO116</f>
        <v>Rekonstruotų vandens tiekimo ir nuotekų surinkimo tinklų ilgis (km)</v>
      </c>
      <c r="M116" s="367">
        <f>'Visi duomenys'!AP116</f>
        <v>7.5</v>
      </c>
      <c r="N116" s="367" t="str">
        <f>'Visi duomenys'!AQ116</f>
        <v>P.N.050</v>
      </c>
      <c r="O116" s="367" t="str">
        <f>'Visi duomenys'!AR116</f>
        <v>Gyventojai, kuriems teikiamos vandens tiekimo paslaugos naujai pastatytais geriamojo vandens tiekimo tinklais (skaičius)</v>
      </c>
      <c r="P116" s="367">
        <f>'Visi duomenys'!AS116</f>
        <v>29</v>
      </c>
      <c r="Q116" s="367" t="str">
        <f>'Visi duomenys'!AT116</f>
        <v>P.N.053</v>
      </c>
      <c r="R116" s="367" t="str">
        <f>'Visi duomenys'!AU116</f>
        <v>Gyventojai, kuriems teikiamos paslaugos naujai pastatytais nuotekų surinkimo tinklais (GE)</v>
      </c>
      <c r="S116" s="367">
        <f>'Visi duomenys'!AV116</f>
        <v>398</v>
      </c>
      <c r="T116" s="367" t="str">
        <f>'Visi duomenys'!AW116</f>
        <v>P.N.054</v>
      </c>
      <c r="U116" s="367" t="str">
        <f>'Visi duomenys'!AX116</f>
        <v>Gyventojai, kuriems teikiamos nuotekų valymo paslaugos naujai pastatytais ir (arba) rekonstruotais nuotekų valymo įrenginiais (GE)</v>
      </c>
      <c r="V116" s="367">
        <f>'Visi duomenys'!AY116</f>
        <v>862</v>
      </c>
    </row>
    <row r="117" spans="1:22" ht="25.5" customHeight="1" x14ac:dyDescent="0.2">
      <c r="A117" s="367" t="str">
        <f>'Visi duomenys'!A117</f>
        <v>3.1.1.1.5</v>
      </c>
      <c r="B117" s="367" t="str">
        <f>'Visi duomenys'!B117</f>
        <v>R080014-060700-1217</v>
      </c>
      <c r="C117" s="367" t="str">
        <f>'Visi duomenys'!C117</f>
        <v xml:space="preserve">Geriamojo vandens tiekimo ir nuotekų tvarkymo sistemų renovavimas ir plėtra Šilalės rajone (Kaltinėnuose, Traksėdyje) </v>
      </c>
      <c r="D117" s="367" t="str">
        <f>'Visi duomenys'!D117</f>
        <v>UAB „Šilalės vandenys“</v>
      </c>
      <c r="E117" s="367" t="str">
        <f>'Visi duomenys'!E117</f>
        <v>AM</v>
      </c>
      <c r="F117" s="367" t="str">
        <f>'Visi duomenys'!F117</f>
        <v>Šilalės rajonas</v>
      </c>
      <c r="G117" s="367" t="str">
        <f>'Visi duomenys'!G117</f>
        <v>05.3.2-APVA-R-014</v>
      </c>
      <c r="H117" s="367" t="str">
        <f>'Visi duomenys'!H117</f>
        <v>R</v>
      </c>
      <c r="I117" s="367">
        <f>'Visi duomenys'!I117</f>
        <v>0</v>
      </c>
      <c r="J117" s="367">
        <f>'Visi duomenys'!J117</f>
        <v>0</v>
      </c>
      <c r="K117" s="367">
        <f>'Visi duomenys'!AN117</f>
        <v>0</v>
      </c>
      <c r="L117" s="367">
        <f>'Visi duomenys'!AO117</f>
        <v>0</v>
      </c>
      <c r="M117" s="367">
        <f>'Visi duomenys'!AP117</f>
        <v>0</v>
      </c>
      <c r="N117" s="367">
        <f>'Visi duomenys'!AQ117</f>
        <v>0</v>
      </c>
      <c r="O117" s="367">
        <f>'Visi duomenys'!AR117</f>
        <v>0</v>
      </c>
      <c r="P117" s="367">
        <f>'Visi duomenys'!AS117</f>
        <v>0</v>
      </c>
      <c r="Q117" s="367" t="str">
        <f>'Visi duomenys'!AT117</f>
        <v>P.N.051</v>
      </c>
      <c r="R117" s="367" t="str">
        <f>'Visi duomenys'!AU117</f>
        <v>Gyventojai, kuriems teikiamos vandens tiekimo paslaugos iš naujai pastatytų ir (arba) rekonstruotų geriamojo vandens gerinimo įrenginių (skaičius)</v>
      </c>
      <c r="S117" s="367">
        <f>'Visi duomenys'!AV117</f>
        <v>221</v>
      </c>
      <c r="T117" s="367" t="str">
        <f>'Visi duomenys'!AW117</f>
        <v>P.N.054</v>
      </c>
      <c r="U117" s="367" t="str">
        <f>'Visi duomenys'!AX117</f>
        <v>Gyventojai, kuriems teikiamos nuotekų valymo paslaugos naujai pastatytais ir (arba) rekonstruotais nuotekų valymo įrenginiais (GE)</v>
      </c>
      <c r="V117" s="367">
        <f>'Visi duomenys'!AY117</f>
        <v>600</v>
      </c>
    </row>
    <row r="118" spans="1:22" ht="25.5" customHeight="1" x14ac:dyDescent="0.2">
      <c r="A118" s="367" t="str">
        <f>'Visi duomenys'!A118</f>
        <v>3.1.1.1.6</v>
      </c>
      <c r="B118" s="367" t="str">
        <f>'Visi duomenys'!B118</f>
        <v>R080014-070000-1218</v>
      </c>
      <c r="C118" s="367" t="str">
        <f>'Visi duomenys'!C118</f>
        <v>Nuotekų tinklų plėtra Pagėgių savivaldybėje (Mažaičiuose)</v>
      </c>
      <c r="D118" s="367" t="str">
        <f>'Visi duomenys'!D118</f>
        <v>UAB Pagėgių komunalinis ūkis</v>
      </c>
      <c r="E118" s="367" t="str">
        <f>'Visi duomenys'!E118</f>
        <v>AM</v>
      </c>
      <c r="F118" s="367" t="str">
        <f>'Visi duomenys'!F118</f>
        <v>Pagėgių savivaldybė</v>
      </c>
      <c r="G118" s="367" t="str">
        <f>'Visi duomenys'!G118</f>
        <v>05.3.2-APVA-R-014</v>
      </c>
      <c r="H118" s="367" t="str">
        <f>'Visi duomenys'!H118</f>
        <v>R</v>
      </c>
      <c r="I118" s="367">
        <f>'Visi duomenys'!I118</f>
        <v>0</v>
      </c>
      <c r="J118" s="367">
        <f>'Visi duomenys'!J118</f>
        <v>0</v>
      </c>
      <c r="K118" s="367">
        <f>'Visi duomenys'!AN118</f>
        <v>0</v>
      </c>
      <c r="L118" s="367">
        <f>'Visi duomenys'!AO118</f>
        <v>0</v>
      </c>
      <c r="M118" s="367">
        <f>'Visi duomenys'!AP118</f>
        <v>0</v>
      </c>
      <c r="N118" s="367">
        <f>'Visi duomenys'!AQ118</f>
        <v>0</v>
      </c>
      <c r="O118" s="367">
        <f>'Visi duomenys'!AR118</f>
        <v>0</v>
      </c>
      <c r="P118" s="367">
        <f>'Visi duomenys'!AS118</f>
        <v>0</v>
      </c>
      <c r="Q118" s="367" t="str">
        <f>'Visi duomenys'!AT118</f>
        <v>P.N.053</v>
      </c>
      <c r="R118" s="367" t="str">
        <f>'Visi duomenys'!AU118</f>
        <v>Gyventojai, kuriems teikiamos paslaugos naujai pastatytais nuotekų surinkimo tinklais (GE)</v>
      </c>
      <c r="S118" s="367">
        <f>'Visi duomenys'!AV118</f>
        <v>50</v>
      </c>
      <c r="T118" s="367">
        <f>'Visi duomenys'!AW118</f>
        <v>0</v>
      </c>
      <c r="U118" s="367">
        <f>'Visi duomenys'!AX118</f>
        <v>0</v>
      </c>
      <c r="V118" s="367">
        <f>'Visi duomenys'!AY118</f>
        <v>0</v>
      </c>
    </row>
    <row r="119" spans="1:22" ht="25.5" customHeight="1" x14ac:dyDescent="0.2">
      <c r="A119" s="367" t="str">
        <f>'Visi duomenys'!A119</f>
        <v>3.1.1.1.7</v>
      </c>
      <c r="B119" s="367" t="str">
        <f>'Visi duomenys'!B119</f>
        <v>R080014-070650-1219</v>
      </c>
      <c r="C119" s="367" t="str">
        <f>'Visi duomenys'!C119</f>
        <v>Vandens tiekimo ir nuotekų tvarkymo infrastruktūros plėtra Jurbarko mieste</v>
      </c>
      <c r="D119" s="367" t="str">
        <f>'Visi duomenys'!D119</f>
        <v>UAB „Jurbarko vandenys“</v>
      </c>
      <c r="E119" s="367" t="str">
        <f>'Visi duomenys'!E119</f>
        <v>AM</v>
      </c>
      <c r="F119" s="367" t="str">
        <f>'Visi duomenys'!F119</f>
        <v>Jurbarko rajonas</v>
      </c>
      <c r="G119" s="367" t="str">
        <f>'Visi duomenys'!G119</f>
        <v>05.3.2-APVA-R-014</v>
      </c>
      <c r="H119" s="367" t="str">
        <f>'Visi duomenys'!H119</f>
        <v>R</v>
      </c>
      <c r="I119" s="367">
        <f>'Visi duomenys'!I119</f>
        <v>0</v>
      </c>
      <c r="J119" s="367">
        <f>'Visi duomenys'!J119</f>
        <v>0</v>
      </c>
      <c r="K119" s="367" t="str">
        <f>'Visi duomenys'!AN119</f>
        <v>P.S.333</v>
      </c>
      <c r="L119" s="367" t="str">
        <f>'Visi duomenys'!AO119</f>
        <v>Rekonstruotų vandens tiekimo ir nuotekų surinkimo tinklų ilgis (km)</v>
      </c>
      <c r="M119" s="367">
        <f>'Visi duomenys'!AP119</f>
        <v>0.22700000000000001</v>
      </c>
      <c r="N119" s="367" t="str">
        <f>'Visi duomenys'!AQ119</f>
        <v>P.N.050</v>
      </c>
      <c r="O119" s="367" t="str">
        <f>'Visi duomenys'!AR119</f>
        <v>Gyventojai, kuriems teikiamos vandens tiekimo paslaugos naujai pastatytais geriamojo vandens tiekimo tinklais (skaičius)</v>
      </c>
      <c r="P119" s="367">
        <f>'Visi duomenys'!AS119</f>
        <v>27</v>
      </c>
      <c r="Q119" s="367" t="str">
        <f>'Visi duomenys'!AT119</f>
        <v>P.N.053</v>
      </c>
      <c r="R119" s="367" t="str">
        <f>'Visi duomenys'!AU119</f>
        <v>Gyventojai, kuriems teikiamos paslaugos naujai pastatytais nuotekų surinkimo tinklais (GE)</v>
      </c>
      <c r="S119" s="367">
        <f>'Visi duomenys'!AV119</f>
        <v>93</v>
      </c>
      <c r="T119" s="367">
        <f>'Visi duomenys'!AW119</f>
        <v>0</v>
      </c>
      <c r="U119" s="367">
        <f>'Visi duomenys'!AX119</f>
        <v>0</v>
      </c>
      <c r="V119" s="367">
        <f>'Visi duomenys'!AY119</f>
        <v>0</v>
      </c>
    </row>
    <row r="120" spans="1:22" ht="37.5" customHeight="1" x14ac:dyDescent="0.2">
      <c r="A120" s="367" t="str">
        <f>'Visi duomenys'!A120</f>
        <v>3.1.1.1.8</v>
      </c>
      <c r="B120" s="367" t="str">
        <f>'Visi duomenys'!B120</f>
        <v>R080014-060750-1220</v>
      </c>
      <c r="C120" s="367" t="str">
        <f>'Visi duomenys'!C120</f>
        <v>Geriamojo vandens tiekimo ir nuotekų tvarkymo sistemų renovavimas ir plėtra Tauragės rajone (papildomi darbai)</v>
      </c>
      <c r="D120" s="367" t="str">
        <f>'Visi duomenys'!D120</f>
        <v>UAB „Tauragės vandenys“</v>
      </c>
      <c r="E120" s="367" t="str">
        <f>'Visi duomenys'!E120</f>
        <v>AM</v>
      </c>
      <c r="F120" s="367" t="str">
        <f>'Visi duomenys'!F120</f>
        <v>Tauragės rajonas</v>
      </c>
      <c r="G120" s="367" t="str">
        <f>'Visi duomenys'!G120</f>
        <v>05.3.2-APVA-R-014</v>
      </c>
      <c r="H120" s="367" t="str">
        <f>'Visi duomenys'!H120</f>
        <v>R</v>
      </c>
      <c r="I120" s="367">
        <f>'Visi duomenys'!I120</f>
        <v>0</v>
      </c>
      <c r="J120" s="367">
        <f>'Visi duomenys'!J120</f>
        <v>0</v>
      </c>
      <c r="K120" s="367" t="str">
        <f>'Visi duomenys'!AN120</f>
        <v>P.S.333</v>
      </c>
      <c r="L120" s="367" t="str">
        <f>'Visi duomenys'!AO120</f>
        <v>Rekonstruotų vandens tiekimo ir nuotekų surinkimo tinklų ilgis (km)</v>
      </c>
      <c r="M120" s="367">
        <f>'Visi duomenys'!AP120</f>
        <v>3.45</v>
      </c>
      <c r="N120" s="367" t="str">
        <f>'Visi duomenys'!AQ120</f>
        <v>P.N.050</v>
      </c>
      <c r="O120" s="367" t="str">
        <f>'Visi duomenys'!AR120</f>
        <v>Gyventojai, kuriems teikiamos vandens tiekimo paslaugos naujai pastatytais geriamojo vandens tiekimo tinklais (skaičius)</v>
      </c>
      <c r="P120" s="367">
        <f>'Visi duomenys'!AS120</f>
        <v>25</v>
      </c>
      <c r="Q120" s="367" t="str">
        <f>'Visi duomenys'!AT120</f>
        <v>P.N.053</v>
      </c>
      <c r="R120" s="367" t="str">
        <f>'Visi duomenys'!AU120</f>
        <v>Gyventojai, kuriems teikiamos paslaugos naujai pastatytais nuotekų surinkimo tinklais (GE)</v>
      </c>
      <c r="S120" s="367">
        <f>'Visi duomenys'!AV120</f>
        <v>32</v>
      </c>
      <c r="T120" s="367">
        <f>'Visi duomenys'!AW120</f>
        <v>0</v>
      </c>
      <c r="U120" s="367">
        <f>'Visi duomenys'!AX120</f>
        <v>0</v>
      </c>
      <c r="V120" s="367">
        <f>'Visi duomenys'!AY120</f>
        <v>0</v>
      </c>
    </row>
    <row r="121" spans="1:22" ht="25.5" customHeight="1" x14ac:dyDescent="0.2">
      <c r="A121" s="365" t="str">
        <f>'Visi duomenys'!A121</f>
        <v>3.1.1.2</v>
      </c>
      <c r="B121" s="365" t="str">
        <f>'Visi duomenys'!B121</f>
        <v/>
      </c>
      <c r="C121" s="365" t="str">
        <f>'Visi duomenys'!C121</f>
        <v>Priemonė: Paviršinių nuotekų sistemų tvarkymas</v>
      </c>
      <c r="D121" s="366">
        <f>'Visi duomenys'!D121</f>
        <v>0</v>
      </c>
      <c r="E121" s="366">
        <f>'Visi duomenys'!E121</f>
        <v>0</v>
      </c>
      <c r="F121" s="366">
        <f>'Visi duomenys'!F121</f>
        <v>0</v>
      </c>
      <c r="G121" s="366">
        <f>'Visi duomenys'!G121</f>
        <v>0</v>
      </c>
      <c r="H121" s="366">
        <f>'Visi duomenys'!H121</f>
        <v>0</v>
      </c>
      <c r="I121" s="366">
        <f>'Visi duomenys'!I121</f>
        <v>0</v>
      </c>
      <c r="J121" s="366">
        <f>'Visi duomenys'!J121</f>
        <v>0</v>
      </c>
      <c r="K121" s="366">
        <f>'Visi duomenys'!AN121</f>
        <v>0</v>
      </c>
      <c r="L121" s="366">
        <f>'Visi duomenys'!AO121</f>
        <v>0</v>
      </c>
      <c r="M121" s="366">
        <f>'Visi duomenys'!AP121</f>
        <v>0</v>
      </c>
      <c r="N121" s="366">
        <f>'Visi duomenys'!AQ121</f>
        <v>0</v>
      </c>
      <c r="O121" s="366">
        <f>'Visi duomenys'!AR121</f>
        <v>0</v>
      </c>
      <c r="P121" s="366">
        <f>'Visi duomenys'!AS121</f>
        <v>0</v>
      </c>
      <c r="Q121" s="366">
        <f>'Visi duomenys'!AT121</f>
        <v>0</v>
      </c>
      <c r="R121" s="366">
        <f>'Visi duomenys'!AU121</f>
        <v>0</v>
      </c>
      <c r="S121" s="366">
        <f>'Visi duomenys'!AV121</f>
        <v>0</v>
      </c>
      <c r="T121" s="366">
        <f>'Visi duomenys'!AW121</f>
        <v>0</v>
      </c>
      <c r="U121" s="366">
        <f>'Visi duomenys'!AX121</f>
        <v>0</v>
      </c>
      <c r="V121" s="366">
        <f>'Visi duomenys'!AY121</f>
        <v>0</v>
      </c>
    </row>
    <row r="122" spans="1:22" ht="25.5" customHeight="1" x14ac:dyDescent="0.2">
      <c r="A122" s="367" t="str">
        <f>'Visi duomenys'!A122</f>
        <v>3.1.1.2.1</v>
      </c>
      <c r="B122" s="367" t="str">
        <f>'Visi duomenys'!B122</f>
        <v>R080007-080000-1222</v>
      </c>
      <c r="C122" s="367" t="str">
        <f>'Visi duomenys'!C122</f>
        <v>Paviršinių nuotekų sistemų  tvarkymas Tauragės mieste</v>
      </c>
      <c r="D122" s="367" t="str">
        <f>'Visi duomenys'!D122</f>
        <v>UAB „Tauragės vandenys“</v>
      </c>
      <c r="E122" s="367" t="str">
        <f>'Visi duomenys'!E122</f>
        <v>AM</v>
      </c>
      <c r="F122" s="367" t="str">
        <f>'Visi duomenys'!F122</f>
        <v>Tauragės rajonas</v>
      </c>
      <c r="G122" s="367" t="str">
        <f>'Visi duomenys'!G122</f>
        <v>05.1.1-APVA-R-007</v>
      </c>
      <c r="H122" s="367" t="str">
        <f>'Visi duomenys'!H122</f>
        <v>R</v>
      </c>
      <c r="I122" s="367">
        <f>'Visi duomenys'!I122</f>
        <v>0</v>
      </c>
      <c r="J122" s="367">
        <f>'Visi duomenys'!J122</f>
        <v>0</v>
      </c>
      <c r="K122" s="367" t="str">
        <f>'Visi duomenys'!AN122</f>
        <v>P.S.328</v>
      </c>
      <c r="L122" s="367" t="str">
        <f>'Visi duomenys'!AO122</f>
        <v>Lietaus nuotėkio plotas, iš kurio surenkamam paviršiniam (lietaus) vandeniui tvarkyti, įrengta ir (ar) rekonstruota infrastruktūra (ha)</v>
      </c>
      <c r="M122" s="367">
        <f>'Visi duomenys'!AP122</f>
        <v>148.34</v>
      </c>
      <c r="N122" s="367" t="str">
        <f>'Visi duomenys'!AQ122</f>
        <v>P.N.028</v>
      </c>
      <c r="O122" s="367" t="str">
        <f>'Visi duomenys'!AR122</f>
        <v>Inventorizuota neapskaityto paviršinių nuotekų nuotakyno dalis (proc.)</v>
      </c>
      <c r="P122" s="367">
        <f>'Visi duomenys'!AS122</f>
        <v>68.709999999999994</v>
      </c>
      <c r="Q122" s="367">
        <f>'Visi duomenys'!AT122</f>
        <v>0</v>
      </c>
      <c r="R122" s="367">
        <f>'Visi duomenys'!AU122</f>
        <v>0</v>
      </c>
      <c r="S122" s="367">
        <f>'Visi duomenys'!AV122</f>
        <v>0</v>
      </c>
      <c r="T122" s="367">
        <f>'Visi duomenys'!AW122</f>
        <v>0</v>
      </c>
      <c r="U122" s="367">
        <f>'Visi duomenys'!AX122</f>
        <v>0</v>
      </c>
      <c r="V122" s="367">
        <f>'Visi duomenys'!AY122</f>
        <v>0</v>
      </c>
    </row>
    <row r="123" spans="1:22" ht="25.5" customHeight="1" x14ac:dyDescent="0.2">
      <c r="A123" s="364" t="str">
        <f>'Visi duomenys'!A123</f>
        <v>3.1.2.</v>
      </c>
      <c r="B123" s="364" t="str">
        <f>'Visi duomenys'!B123</f>
        <v/>
      </c>
      <c r="C123" s="364" t="str">
        <f>'Visi duomenys'!C123</f>
        <v>Uždavinys. Plėsti atliekų tvarkymo infrastruktūrą, mažinti sąvartyne šalinamų atliekų kiekį.</v>
      </c>
      <c r="D123" s="364">
        <f>'Visi duomenys'!D123</f>
        <v>0</v>
      </c>
      <c r="E123" s="364">
        <f>'Visi duomenys'!E123</f>
        <v>0</v>
      </c>
      <c r="F123" s="364">
        <f>'Visi duomenys'!F123</f>
        <v>0</v>
      </c>
      <c r="G123" s="364">
        <f>'Visi duomenys'!G123</f>
        <v>0</v>
      </c>
      <c r="H123" s="364">
        <f>'Visi duomenys'!H123</f>
        <v>0</v>
      </c>
      <c r="I123" s="364">
        <f>'Visi duomenys'!I123</f>
        <v>0</v>
      </c>
      <c r="J123" s="364">
        <f>'Visi duomenys'!J123</f>
        <v>0</v>
      </c>
      <c r="K123" s="364">
        <f>'Visi duomenys'!AN123</f>
        <v>0</v>
      </c>
      <c r="L123" s="364">
        <f>'Visi duomenys'!AO123</f>
        <v>0</v>
      </c>
      <c r="M123" s="364">
        <f>'Visi duomenys'!AP123</f>
        <v>0</v>
      </c>
      <c r="N123" s="364">
        <f>'Visi duomenys'!AQ123</f>
        <v>0</v>
      </c>
      <c r="O123" s="364">
        <f>'Visi duomenys'!AR123</f>
        <v>0</v>
      </c>
      <c r="P123" s="364">
        <f>'Visi duomenys'!AS123</f>
        <v>0</v>
      </c>
      <c r="Q123" s="364">
        <f>'Visi duomenys'!AT123</f>
        <v>0</v>
      </c>
      <c r="R123" s="364">
        <f>'Visi duomenys'!AU123</f>
        <v>0</v>
      </c>
      <c r="S123" s="364">
        <f>'Visi duomenys'!AV123</f>
        <v>0</v>
      </c>
      <c r="T123" s="364">
        <f>'Visi duomenys'!AW123</f>
        <v>0</v>
      </c>
      <c r="U123" s="364">
        <f>'Visi duomenys'!AX123</f>
        <v>0</v>
      </c>
      <c r="V123" s="364">
        <f>'Visi duomenys'!AY123</f>
        <v>0</v>
      </c>
    </row>
    <row r="124" spans="1:22" ht="25.5" customHeight="1" x14ac:dyDescent="0.2">
      <c r="A124" s="365" t="str">
        <f>'Visi duomenys'!A124</f>
        <v>3.1.2.1</v>
      </c>
      <c r="B124" s="365" t="str">
        <f>'Visi duomenys'!B124</f>
        <v/>
      </c>
      <c r="C124" s="365" t="str">
        <f>'Visi duomenys'!C124</f>
        <v>Priemonė: Komunalinių atliekų tvarkymo infrastruktūros plėtra</v>
      </c>
      <c r="D124" s="366">
        <f>'Visi duomenys'!D124</f>
        <v>0</v>
      </c>
      <c r="E124" s="366">
        <f>'Visi duomenys'!E124</f>
        <v>0</v>
      </c>
      <c r="F124" s="366">
        <f>'Visi duomenys'!F124</f>
        <v>0</v>
      </c>
      <c r="G124" s="366">
        <f>'Visi duomenys'!G124</f>
        <v>0</v>
      </c>
      <c r="H124" s="366">
        <f>'Visi duomenys'!H124</f>
        <v>0</v>
      </c>
      <c r="I124" s="366">
        <f>'Visi duomenys'!I124</f>
        <v>0</v>
      </c>
      <c r="J124" s="366">
        <f>'Visi duomenys'!J124</f>
        <v>0</v>
      </c>
      <c r="K124" s="366">
        <f>'Visi duomenys'!AN124</f>
        <v>0</v>
      </c>
      <c r="L124" s="366">
        <f>'Visi duomenys'!AO124</f>
        <v>0</v>
      </c>
      <c r="M124" s="366">
        <f>'Visi duomenys'!AP124</f>
        <v>0</v>
      </c>
      <c r="N124" s="366">
        <f>'Visi duomenys'!AQ124</f>
        <v>0</v>
      </c>
      <c r="O124" s="366">
        <f>'Visi duomenys'!AR124</f>
        <v>0</v>
      </c>
      <c r="P124" s="366">
        <f>'Visi duomenys'!AS124</f>
        <v>0</v>
      </c>
      <c r="Q124" s="366">
        <f>'Visi duomenys'!AT124</f>
        <v>0</v>
      </c>
      <c r="R124" s="366">
        <f>'Visi duomenys'!AU124</f>
        <v>0</v>
      </c>
      <c r="S124" s="366">
        <f>'Visi duomenys'!AV124</f>
        <v>0</v>
      </c>
      <c r="T124" s="366">
        <f>'Visi duomenys'!AW124</f>
        <v>0</v>
      </c>
      <c r="U124" s="366">
        <f>'Visi duomenys'!AX124</f>
        <v>0</v>
      </c>
      <c r="V124" s="366">
        <f>'Visi duomenys'!AY124</f>
        <v>0</v>
      </c>
    </row>
    <row r="125" spans="1:22" ht="25.5" customHeight="1" x14ac:dyDescent="0.2">
      <c r="A125" s="367" t="str">
        <f>'Visi duomenys'!A125</f>
        <v>3.1.2.1.1</v>
      </c>
      <c r="B125" s="367" t="str">
        <f>'Visi duomenys'!B125</f>
        <v>R080008-050000-1225</v>
      </c>
      <c r="C125" s="367" t="str">
        <f>'Visi duomenys'!C125</f>
        <v>Tauragės regiono komunalinių atliekų tvarkymo infrastruktūros plėtra</v>
      </c>
      <c r="D125" s="367" t="str">
        <f>'Visi duomenys'!D125</f>
        <v>TRATC</v>
      </c>
      <c r="E125" s="367" t="str">
        <f>'Visi duomenys'!E125</f>
        <v>AM</v>
      </c>
      <c r="F125" s="367" t="str">
        <f>'Visi duomenys'!F125</f>
        <v>Tauragės apskritis</v>
      </c>
      <c r="G125" s="367" t="str">
        <f>'Visi duomenys'!G125</f>
        <v>05.2.1-APVA-R-008</v>
      </c>
      <c r="H125" s="367" t="str">
        <f>'Visi duomenys'!H125</f>
        <v>R</v>
      </c>
      <c r="I125" s="367">
        <f>'Visi duomenys'!I125</f>
        <v>0</v>
      </c>
      <c r="J125" s="367">
        <f>'Visi duomenys'!J125</f>
        <v>0</v>
      </c>
      <c r="K125" s="367" t="str">
        <f>'Visi duomenys'!AN125</f>
        <v>P.S.329</v>
      </c>
      <c r="L125" s="367" t="str">
        <f>'Visi duomenys'!AO125</f>
        <v>Sukurti /pagerinti atskiro komunalinių atliekų surinkimo pajėgumai (tonos per metus)</v>
      </c>
      <c r="M125" s="367">
        <f>'Visi duomenys'!AP125</f>
        <v>5100</v>
      </c>
      <c r="N125" s="367">
        <f>'Visi duomenys'!AQ125</f>
        <v>0</v>
      </c>
      <c r="O125" s="367">
        <f>'Visi duomenys'!AR125</f>
        <v>0</v>
      </c>
      <c r="P125" s="367">
        <f>'Visi duomenys'!AS125</f>
        <v>0</v>
      </c>
      <c r="Q125" s="367">
        <f>'Visi duomenys'!AT125</f>
        <v>0</v>
      </c>
      <c r="R125" s="367">
        <f>'Visi duomenys'!AU125</f>
        <v>0</v>
      </c>
      <c r="S125" s="367">
        <f>'Visi duomenys'!AV125</f>
        <v>0</v>
      </c>
      <c r="T125" s="367">
        <f>'Visi duomenys'!AW125</f>
        <v>0</v>
      </c>
      <c r="U125" s="367">
        <f>'Visi duomenys'!AX125</f>
        <v>0</v>
      </c>
      <c r="V125" s="367">
        <f>'Visi duomenys'!AY125</f>
        <v>0</v>
      </c>
    </row>
    <row r="126" spans="1:22" ht="24.75" customHeight="1" x14ac:dyDescent="0.2">
      <c r="A126" s="364" t="str">
        <f>'Visi duomenys'!A126</f>
        <v>3.2.</v>
      </c>
      <c r="B126" s="364" t="str">
        <f>'Visi duomenys'!B126</f>
        <v/>
      </c>
      <c r="C126" s="364" t="str">
        <f>'Visi duomenys'!C126</f>
        <v>Tikslas. Saugoti ir tausojančiai naudoti regiono kraštovaizdį, užtikrinant tinkamą jo planavimą, naudojimą ir tvarkymą.</v>
      </c>
      <c r="D126" s="364">
        <f>'Visi duomenys'!D126</f>
        <v>0</v>
      </c>
      <c r="E126" s="364">
        <f>'Visi duomenys'!E126</f>
        <v>0</v>
      </c>
      <c r="F126" s="364">
        <f>'Visi duomenys'!F126</f>
        <v>0</v>
      </c>
      <c r="G126" s="364">
        <f>'Visi duomenys'!G126</f>
        <v>0</v>
      </c>
      <c r="H126" s="364">
        <f>'Visi duomenys'!H126</f>
        <v>0</v>
      </c>
      <c r="I126" s="364">
        <f>'Visi duomenys'!I126</f>
        <v>0</v>
      </c>
      <c r="J126" s="364">
        <f>'Visi duomenys'!J126</f>
        <v>0</v>
      </c>
      <c r="K126" s="364">
        <f>'Visi duomenys'!AN126</f>
        <v>0</v>
      </c>
      <c r="L126" s="364">
        <f>'Visi duomenys'!AO126</f>
        <v>0</v>
      </c>
      <c r="M126" s="364">
        <f>'Visi duomenys'!AP126</f>
        <v>0</v>
      </c>
      <c r="N126" s="364">
        <f>'Visi duomenys'!AQ126</f>
        <v>0</v>
      </c>
      <c r="O126" s="364">
        <f>'Visi duomenys'!AR126</f>
        <v>0</v>
      </c>
      <c r="P126" s="364">
        <f>'Visi duomenys'!AS126</f>
        <v>0</v>
      </c>
      <c r="Q126" s="364">
        <f>'Visi duomenys'!AT126</f>
        <v>0</v>
      </c>
      <c r="R126" s="364">
        <f>'Visi duomenys'!AU126</f>
        <v>0</v>
      </c>
      <c r="S126" s="364">
        <f>'Visi duomenys'!AV126</f>
        <v>0</v>
      </c>
      <c r="T126" s="364">
        <f>'Visi duomenys'!AW126</f>
        <v>0</v>
      </c>
      <c r="U126" s="364">
        <f>'Visi duomenys'!AX126</f>
        <v>0</v>
      </c>
      <c r="V126" s="364">
        <f>'Visi duomenys'!AY126</f>
        <v>0</v>
      </c>
    </row>
    <row r="127" spans="1:22" ht="25.5" customHeight="1" x14ac:dyDescent="0.2">
      <c r="A127" s="364" t="str">
        <f>'Visi duomenys'!A127</f>
        <v>3.2.1.</v>
      </c>
      <c r="B127" s="364" t="str">
        <f>'Visi duomenys'!B127</f>
        <v/>
      </c>
      <c r="C127" s="364" t="str">
        <f>'Visi duomenys'!C127</f>
        <v>Uždavinys. Padidinti kraštovaizdžio planavimo, tvarkymo ir racionalaus naudojimo bei apsaugos efektyvumą.</v>
      </c>
      <c r="D127" s="364">
        <f>'Visi duomenys'!D127</f>
        <v>0</v>
      </c>
      <c r="E127" s="364">
        <f>'Visi duomenys'!E127</f>
        <v>0</v>
      </c>
      <c r="F127" s="364">
        <f>'Visi duomenys'!F127</f>
        <v>0</v>
      </c>
      <c r="G127" s="364">
        <f>'Visi duomenys'!G127</f>
        <v>0</v>
      </c>
      <c r="H127" s="364">
        <f>'Visi duomenys'!H127</f>
        <v>0</v>
      </c>
      <c r="I127" s="364">
        <f>'Visi duomenys'!I127</f>
        <v>0</v>
      </c>
      <c r="J127" s="364">
        <f>'Visi duomenys'!J127</f>
        <v>0</v>
      </c>
      <c r="K127" s="364">
        <f>'Visi duomenys'!AN127</f>
        <v>0</v>
      </c>
      <c r="L127" s="364">
        <f>'Visi duomenys'!AO127</f>
        <v>0</v>
      </c>
      <c r="M127" s="364">
        <f>'Visi duomenys'!AP127</f>
        <v>0</v>
      </c>
      <c r="N127" s="364">
        <f>'Visi duomenys'!AQ127</f>
        <v>0</v>
      </c>
      <c r="O127" s="364">
        <f>'Visi duomenys'!AR127</f>
        <v>0</v>
      </c>
      <c r="P127" s="364">
        <f>'Visi duomenys'!AS127</f>
        <v>0</v>
      </c>
      <c r="Q127" s="364">
        <f>'Visi duomenys'!AT127</f>
        <v>0</v>
      </c>
      <c r="R127" s="364">
        <f>'Visi duomenys'!AU127</f>
        <v>0</v>
      </c>
      <c r="S127" s="364">
        <f>'Visi duomenys'!AV127</f>
        <v>0</v>
      </c>
      <c r="T127" s="364">
        <f>'Visi duomenys'!AW127</f>
        <v>0</v>
      </c>
      <c r="U127" s="364">
        <f>'Visi duomenys'!AX127</f>
        <v>0</v>
      </c>
      <c r="V127" s="364">
        <f>'Visi duomenys'!AY127</f>
        <v>0</v>
      </c>
    </row>
    <row r="128" spans="1:22" ht="25.5" customHeight="1" x14ac:dyDescent="0.2">
      <c r="A128" s="365" t="str">
        <f>'Visi duomenys'!A128</f>
        <v>3.2.1.1</v>
      </c>
      <c r="B128" s="365" t="str">
        <f>'Visi duomenys'!B128</f>
        <v/>
      </c>
      <c r="C128" s="365" t="str">
        <f>'Visi duomenys'!C128</f>
        <v>Priemonė: Kraštovaizdžio apsauga</v>
      </c>
      <c r="D128" s="366">
        <f>'Visi duomenys'!D128</f>
        <v>0</v>
      </c>
      <c r="E128" s="366">
        <f>'Visi duomenys'!E128</f>
        <v>0</v>
      </c>
      <c r="F128" s="366">
        <f>'Visi duomenys'!F128</f>
        <v>0</v>
      </c>
      <c r="G128" s="366">
        <f>'Visi duomenys'!G128</f>
        <v>0</v>
      </c>
      <c r="H128" s="366">
        <f>'Visi duomenys'!H128</f>
        <v>0</v>
      </c>
      <c r="I128" s="366">
        <f>'Visi duomenys'!I128</f>
        <v>0</v>
      </c>
      <c r="J128" s="366">
        <f>'Visi duomenys'!J128</f>
        <v>0</v>
      </c>
      <c r="K128" s="366">
        <f>'Visi duomenys'!AN128</f>
        <v>0</v>
      </c>
      <c r="L128" s="366">
        <f>'Visi duomenys'!AO128</f>
        <v>0</v>
      </c>
      <c r="M128" s="366">
        <f>'Visi duomenys'!AP128</f>
        <v>0</v>
      </c>
      <c r="N128" s="366">
        <f>'Visi duomenys'!AQ128</f>
        <v>0</v>
      </c>
      <c r="O128" s="366">
        <f>'Visi duomenys'!AR128</f>
        <v>0</v>
      </c>
      <c r="P128" s="366">
        <f>'Visi duomenys'!AS128</f>
        <v>0</v>
      </c>
      <c r="Q128" s="366">
        <f>'Visi duomenys'!AT128</f>
        <v>0</v>
      </c>
      <c r="R128" s="366">
        <f>'Visi duomenys'!AU128</f>
        <v>0</v>
      </c>
      <c r="S128" s="366">
        <f>'Visi duomenys'!AV128</f>
        <v>0</v>
      </c>
      <c r="T128" s="366">
        <f>'Visi duomenys'!AW128</f>
        <v>0</v>
      </c>
      <c r="U128" s="366">
        <f>'Visi duomenys'!AX128</f>
        <v>0</v>
      </c>
      <c r="V128" s="366">
        <f>'Visi duomenys'!AY128</f>
        <v>0</v>
      </c>
    </row>
    <row r="129" spans="1:22" ht="24.75" customHeight="1" x14ac:dyDescent="0.2">
      <c r="A129" s="367" t="str">
        <f>'Visi duomenys'!A129</f>
        <v>3.2.1.1.1</v>
      </c>
      <c r="B129" s="367" t="str">
        <f>'Visi duomenys'!B129</f>
        <v>R080019-380000-1229</v>
      </c>
      <c r="C129" s="367" t="str">
        <f>'Visi duomenys'!C129</f>
        <v>Kraštovaizdžio apsaugos gerinimas Pagėgių savivaldybėje</v>
      </c>
      <c r="D129" s="367" t="str">
        <f>'Visi duomenys'!D129</f>
        <v>PSA</v>
      </c>
      <c r="E129" s="367" t="str">
        <f>'Visi duomenys'!E129</f>
        <v>AM</v>
      </c>
      <c r="F129" s="367" t="str">
        <f>'Visi duomenys'!F129</f>
        <v>Pagėgių savivaldybė</v>
      </c>
      <c r="G129" s="367" t="str">
        <f>'Visi duomenys'!G129</f>
        <v xml:space="preserve">05.5.1-APVA-R-019 </v>
      </c>
      <c r="H129" s="367" t="str">
        <f>'Visi duomenys'!H129</f>
        <v>R</v>
      </c>
      <c r="I129" s="367">
        <f>'Visi duomenys'!I129</f>
        <v>0</v>
      </c>
      <c r="J129" s="367">
        <f>'Visi duomenys'!J129</f>
        <v>0</v>
      </c>
      <c r="K129" s="367" t="str">
        <f>'Visi duomenys'!AN129</f>
        <v>P.N.091</v>
      </c>
      <c r="L129" s="367" t="str">
        <f>'Visi duomenys'!AO129</f>
        <v>Teritorijų, kuriose įgyvendintos kraštovaizdžio formavimo priemonės (plotas)</v>
      </c>
      <c r="M129" s="367">
        <f>'Visi duomenys'!AP129</f>
        <v>5.5</v>
      </c>
      <c r="N129" s="367" t="str">
        <f>'Visi duomenys'!AQ129</f>
        <v>P.N.092</v>
      </c>
      <c r="O129" s="367" t="str">
        <f>'Visi duomenys'!AR129</f>
        <v>Kraštovaizdžio ir (ar) gamtinio karkaso formavimo aspektais pakeisti ar pakoreguoti savivaldybių  ar jų dalių bendrieji planai ( skaičius)</v>
      </c>
      <c r="P129" s="367">
        <f>'Visi duomenys'!AS129</f>
        <v>1</v>
      </c>
      <c r="Q129" s="367" t="str">
        <f>'Visi duomenys'!AT129</f>
        <v>P.N.093</v>
      </c>
      <c r="R129" s="367" t="str">
        <f>'Visi duomenys'!AU129</f>
        <v>Likviduoti kraštovaizdį darkantys bešeimininkiai apleisti statiniai ir įrenginiai (skaičius)</v>
      </c>
      <c r="S129" s="367">
        <f>'Visi duomenys'!AV129</f>
        <v>2</v>
      </c>
      <c r="T129" s="367" t="str">
        <f>'Visi duomenys'!AW129</f>
        <v>P.S.338</v>
      </c>
      <c r="U129" s="367" t="str">
        <f>'Visi duomenys'!AX129</f>
        <v>Išsaugoti, sutvarkyti ar atkurti įvairaus teritorinio lygmens kraštovaizdžio arealai (skaičius)</v>
      </c>
      <c r="V129" s="367">
        <f>'Visi duomenys'!AY129</f>
        <v>2</v>
      </c>
    </row>
    <row r="130" spans="1:22" ht="25.5" customHeight="1" x14ac:dyDescent="0.2">
      <c r="A130" s="367" t="str">
        <f>'Visi duomenys'!A130</f>
        <v>3.2.1.1.2</v>
      </c>
      <c r="B130" s="367" t="str">
        <f>'Visi duomenys'!B130</f>
        <v>R080019-380000-1230</v>
      </c>
      <c r="C130" s="367" t="str">
        <f>'Visi duomenys'!C130</f>
        <v>Bešeimininkių apleistų statinių likvidavimas Jurbarko rajone</v>
      </c>
      <c r="D130" s="367" t="str">
        <f>'Visi duomenys'!D130</f>
        <v>JRSA</v>
      </c>
      <c r="E130" s="367" t="str">
        <f>'Visi duomenys'!E130</f>
        <v>AM</v>
      </c>
      <c r="F130" s="367" t="str">
        <f>'Visi duomenys'!F130</f>
        <v>Jurbarko rajonas</v>
      </c>
      <c r="G130" s="367" t="str">
        <f>'Visi duomenys'!G130</f>
        <v xml:space="preserve">05.5.1-APVA-R-019 </v>
      </c>
      <c r="H130" s="367" t="str">
        <f>'Visi duomenys'!H130</f>
        <v>R</v>
      </c>
      <c r="I130" s="367">
        <f>'Visi duomenys'!I130</f>
        <v>0</v>
      </c>
      <c r="J130" s="367">
        <f>'Visi duomenys'!J130</f>
        <v>0</v>
      </c>
      <c r="K130" s="367" t="str">
        <f>'Visi duomenys'!AN130</f>
        <v>P.N.091</v>
      </c>
      <c r="L130" s="367" t="str">
        <f>'Visi duomenys'!AO130</f>
        <v>Teritorijų, kuriose įgyvendintos kraštovaizdžio formavimo priemonės (plotas)</v>
      </c>
      <c r="M130" s="367">
        <f>'Visi duomenys'!AP130</f>
        <v>0.52</v>
      </c>
      <c r="N130" s="367" t="str">
        <f>'Visi duomenys'!AQ130</f>
        <v>P.N.093</v>
      </c>
      <c r="O130" s="367" t="str">
        <f>'Visi duomenys'!AR130</f>
        <v>Likviduoti kraštovaizdį darkantys bešeimininkiai apleisti statiniai ir įrenginiai (skaičius)</v>
      </c>
      <c r="P130" s="367">
        <f>'Visi duomenys'!AS130</f>
        <v>3</v>
      </c>
      <c r="Q130" s="367">
        <f>'Visi duomenys'!AT130</f>
        <v>0</v>
      </c>
      <c r="R130" s="367">
        <f>'Visi duomenys'!AU130</f>
        <v>0</v>
      </c>
      <c r="S130" s="367">
        <f>'Visi duomenys'!AV130</f>
        <v>0</v>
      </c>
      <c r="T130" s="367">
        <f>'Visi duomenys'!AW130</f>
        <v>0</v>
      </c>
      <c r="U130" s="367">
        <f>'Visi duomenys'!AX130</f>
        <v>0</v>
      </c>
      <c r="V130" s="367">
        <f>'Visi duomenys'!AY130</f>
        <v>0</v>
      </c>
    </row>
    <row r="131" spans="1:22" ht="25.5" customHeight="1" x14ac:dyDescent="0.2">
      <c r="A131" s="367" t="str">
        <f>'Visi duomenys'!A131</f>
        <v>3.2.1.1.3</v>
      </c>
      <c r="B131" s="367" t="str">
        <f>'Visi duomenys'!B131</f>
        <v>R080019-380000-1231</v>
      </c>
      <c r="C131" s="367" t="str">
        <f>'Visi duomenys'!C131</f>
        <v>Kraštovaizdžio formavimas Jurbarko rajone</v>
      </c>
      <c r="D131" s="367" t="str">
        <f>'Visi duomenys'!D131</f>
        <v>JRSA</v>
      </c>
      <c r="E131" s="367" t="str">
        <f>'Visi duomenys'!E131</f>
        <v>AM</v>
      </c>
      <c r="F131" s="367" t="str">
        <f>'Visi duomenys'!F131</f>
        <v>Jurbarko rajonas</v>
      </c>
      <c r="G131" s="367" t="str">
        <f>'Visi duomenys'!G131</f>
        <v xml:space="preserve">05.5.1-APVA-R-019 </v>
      </c>
      <c r="H131" s="367" t="str">
        <f>'Visi duomenys'!H131</f>
        <v>R</v>
      </c>
      <c r="I131" s="367">
        <f>'Visi duomenys'!I131</f>
        <v>0</v>
      </c>
      <c r="J131" s="367">
        <f>'Visi duomenys'!J131</f>
        <v>0</v>
      </c>
      <c r="K131" s="367" t="str">
        <f>'Visi duomenys'!AN131</f>
        <v>P.N.091</v>
      </c>
      <c r="L131" s="367" t="str">
        <f>'Visi duomenys'!AO131</f>
        <v>Teritorijų, kuriose įgyvendintos kraštovaizdžio formavimo priemonės (plotas)</v>
      </c>
      <c r="M131" s="367">
        <f>'Visi duomenys'!AP131</f>
        <v>7.4799999999999995</v>
      </c>
      <c r="N131" s="367" t="str">
        <f>'Visi duomenys'!AQ131</f>
        <v>P.N.094</v>
      </c>
      <c r="O131" s="367" t="str">
        <f>'Visi duomenys'!AR131</f>
        <v xml:space="preserve">Rekultivuotos atvirais kasiniais pažeistos žemės </v>
      </c>
      <c r="P131" s="367">
        <f>'Visi duomenys'!AS131</f>
        <v>2</v>
      </c>
      <c r="Q131" s="367" t="str">
        <f>'Visi duomenys'!AT131</f>
        <v>P.S.338</v>
      </c>
      <c r="R131" s="367" t="str">
        <f>'Visi duomenys'!AU131</f>
        <v>Išsaugoti, sutvarkyti ar atkurti įvairaus teritorinio lygmens kraštovaizdžio arealai (skaičius)</v>
      </c>
      <c r="S131" s="367">
        <f>'Visi duomenys'!AV131</f>
        <v>1</v>
      </c>
      <c r="T131" s="367">
        <f>'Visi duomenys'!AW131</f>
        <v>0</v>
      </c>
      <c r="U131" s="367">
        <f>'Visi duomenys'!AX131</f>
        <v>0</v>
      </c>
      <c r="V131" s="367">
        <f>'Visi duomenys'!AY131</f>
        <v>0</v>
      </c>
    </row>
    <row r="132" spans="1:22" ht="25.5" customHeight="1" x14ac:dyDescent="0.2">
      <c r="A132" s="367" t="str">
        <f>'Visi duomenys'!A132</f>
        <v>3.2.1.1.4</v>
      </c>
      <c r="B132" s="367" t="str">
        <f>'Visi duomenys'!B132</f>
        <v>R080019-380000-1232</v>
      </c>
      <c r="C132" s="367" t="str">
        <f>'Visi duomenys'!C132</f>
        <v>Smalininkų uosto šlaitų ir pylimų tvarkymas</v>
      </c>
      <c r="D132" s="367" t="str">
        <f>'Visi duomenys'!D132</f>
        <v>JRSA</v>
      </c>
      <c r="E132" s="367" t="str">
        <f>'Visi duomenys'!E132</f>
        <v>AM</v>
      </c>
      <c r="F132" s="367" t="str">
        <f>'Visi duomenys'!F132</f>
        <v>Jurbarko rajonas</v>
      </c>
      <c r="G132" s="367" t="str">
        <f>'Visi duomenys'!G132</f>
        <v xml:space="preserve">05.5.1-APVA-R-019 </v>
      </c>
      <c r="H132" s="367" t="str">
        <f>'Visi duomenys'!H132</f>
        <v>R</v>
      </c>
      <c r="I132" s="367">
        <f>'Visi duomenys'!I132</f>
        <v>0</v>
      </c>
      <c r="J132" s="367" t="str">
        <f>'Visi duomenys'!J132</f>
        <v>rez.</v>
      </c>
      <c r="K132" s="367">
        <f>'Visi duomenys'!AN132</f>
        <v>0</v>
      </c>
      <c r="L132" s="367">
        <f>'Visi duomenys'!AO132</f>
        <v>0</v>
      </c>
      <c r="M132" s="367">
        <f>'Visi duomenys'!AP132</f>
        <v>0</v>
      </c>
      <c r="N132" s="367">
        <f>'Visi duomenys'!AQ132</f>
        <v>0</v>
      </c>
      <c r="O132" s="367">
        <f>'Visi duomenys'!AR132</f>
        <v>0</v>
      </c>
      <c r="P132" s="367">
        <f>'Visi duomenys'!AS132</f>
        <v>0</v>
      </c>
      <c r="Q132" s="367">
        <f>'Visi duomenys'!AT132</f>
        <v>0</v>
      </c>
      <c r="R132" s="367">
        <f>'Visi duomenys'!AU132</f>
        <v>0</v>
      </c>
      <c r="S132" s="367">
        <f>'Visi duomenys'!AV132</f>
        <v>0</v>
      </c>
      <c r="T132" s="367">
        <f>'Visi duomenys'!AW132</f>
        <v>0</v>
      </c>
      <c r="U132" s="367">
        <f>'Visi duomenys'!AX132</f>
        <v>0</v>
      </c>
      <c r="V132" s="367">
        <f>'Visi duomenys'!AY132</f>
        <v>0</v>
      </c>
    </row>
    <row r="133" spans="1:22" ht="25.5" customHeight="1" x14ac:dyDescent="0.2">
      <c r="A133" s="367" t="str">
        <f>'Visi duomenys'!A133</f>
        <v>3.2.1.1.5</v>
      </c>
      <c r="B133" s="367" t="str">
        <f>'Visi duomenys'!B133</f>
        <v>R080019-380000-1233</v>
      </c>
      <c r="C133" s="367" t="str">
        <f>'Visi duomenys'!C133</f>
        <v xml:space="preserve">Kraštovaizdžio formavimas ir ekologinės būklės gerinimas Tauragės mieste  </v>
      </c>
      <c r="D133" s="367" t="str">
        <f>'Visi duomenys'!D133</f>
        <v>TRSA</v>
      </c>
      <c r="E133" s="367" t="str">
        <f>'Visi duomenys'!E133</f>
        <v>AM</v>
      </c>
      <c r="F133" s="367" t="str">
        <f>'Visi duomenys'!F133</f>
        <v>Tauragės rajonas</v>
      </c>
      <c r="G133" s="367" t="str">
        <f>'Visi duomenys'!G133</f>
        <v xml:space="preserve">05.5.1-APVA-R-019 </v>
      </c>
      <c r="H133" s="367" t="str">
        <f>'Visi duomenys'!H133</f>
        <v>R</v>
      </c>
      <c r="I133" s="367">
        <f>'Visi duomenys'!I133</f>
        <v>0</v>
      </c>
      <c r="J133" s="367">
        <f>'Visi duomenys'!J133</f>
        <v>0</v>
      </c>
      <c r="K133" s="367" t="str">
        <f>'Visi duomenys'!AN133</f>
        <v>P.N.091</v>
      </c>
      <c r="L133" s="367" t="str">
        <f>'Visi duomenys'!AO133</f>
        <v>Teritorijų, kuriose įgyvendintos kraštovaizdžio formavimo priemonės (plotas, ha)</v>
      </c>
      <c r="M133" s="367">
        <f>'Visi duomenys'!AP133</f>
        <v>4</v>
      </c>
      <c r="N133" s="367" t="str">
        <f>'Visi duomenys'!AQ133</f>
        <v>P.S.338</v>
      </c>
      <c r="O133" s="367" t="str">
        <f>'Visi duomenys'!AR133</f>
        <v>Išsaugoti, sutvarkyti ar atkurti įvairaus teritorinio lygmens kraštovaizdžio arealai (skaičius)</v>
      </c>
      <c r="P133" s="367">
        <f>'Visi duomenys'!AS133</f>
        <v>1</v>
      </c>
      <c r="Q133" s="367">
        <f>'Visi duomenys'!AT133</f>
        <v>0</v>
      </c>
      <c r="R133" s="367">
        <f>'Visi duomenys'!AU133</f>
        <v>0</v>
      </c>
      <c r="S133" s="367">
        <f>'Visi duomenys'!AV133</f>
        <v>0</v>
      </c>
      <c r="T133" s="367">
        <f>'Visi duomenys'!AW133</f>
        <v>0</v>
      </c>
      <c r="U133" s="367">
        <f>'Visi duomenys'!AX133</f>
        <v>0</v>
      </c>
      <c r="V133" s="367">
        <f>'Visi duomenys'!AY133</f>
        <v>0</v>
      </c>
    </row>
    <row r="134" spans="1:22" ht="25.5" customHeight="1" x14ac:dyDescent="0.2">
      <c r="A134" s="367" t="str">
        <f>'Visi duomenys'!A134</f>
        <v>3.2.1.1.6</v>
      </c>
      <c r="B134" s="367" t="str">
        <f>'Visi duomenys'!B134</f>
        <v>R080019-380000-1234</v>
      </c>
      <c r="C134" s="367" t="str">
        <f>'Visi duomenys'!C134</f>
        <v xml:space="preserve">Kraštovaizdžio formavimas  Šilalės mieste  </v>
      </c>
      <c r="D134" s="367" t="str">
        <f>'Visi duomenys'!D134</f>
        <v>ŠRSA</v>
      </c>
      <c r="E134" s="367" t="str">
        <f>'Visi duomenys'!E134</f>
        <v>AM</v>
      </c>
      <c r="F134" s="367" t="str">
        <f>'Visi duomenys'!F134</f>
        <v>Šilalės rajonas</v>
      </c>
      <c r="G134" s="367" t="str">
        <f>'Visi duomenys'!G134</f>
        <v xml:space="preserve">05.5.1-APVA-R-019 </v>
      </c>
      <c r="H134" s="367" t="str">
        <f>'Visi duomenys'!H134</f>
        <v>R</v>
      </c>
      <c r="I134" s="367">
        <f>'Visi duomenys'!I134</f>
        <v>0</v>
      </c>
      <c r="J134" s="367">
        <f>'Visi duomenys'!J134</f>
        <v>0</v>
      </c>
      <c r="K134" s="367" t="str">
        <f>'Visi duomenys'!AN134</f>
        <v>P.N.091</v>
      </c>
      <c r="L134" s="367" t="str">
        <f>'Visi duomenys'!AO134</f>
        <v>Teritorijų, kuriose įgyvendintos kraštovaizdžio formavimo priemonės (plotas, ha)</v>
      </c>
      <c r="M134" s="367">
        <f>'Visi duomenys'!AP134</f>
        <v>3.47</v>
      </c>
      <c r="N134" s="367" t="str">
        <f>'Visi duomenys'!AQ134</f>
        <v>P.S.338</v>
      </c>
      <c r="O134" s="367" t="str">
        <f>'Visi duomenys'!AR134</f>
        <v>Išsaugoti, sutvarkyti ar atkurti įvairaus teritorinio lygmens kraštovaizdžio arealai (skaičius)</v>
      </c>
      <c r="P134" s="367">
        <f>'Visi duomenys'!AS134</f>
        <v>1</v>
      </c>
      <c r="Q134" s="367">
        <f>'Visi duomenys'!AT134</f>
        <v>0</v>
      </c>
      <c r="R134" s="367">
        <f>'Visi duomenys'!AU134</f>
        <v>0</v>
      </c>
      <c r="S134" s="367">
        <f>'Visi duomenys'!AV134</f>
        <v>0</v>
      </c>
      <c r="T134" s="367">
        <f>'Visi duomenys'!AW134</f>
        <v>0</v>
      </c>
      <c r="U134" s="367">
        <f>'Visi duomenys'!AX134</f>
        <v>0</v>
      </c>
      <c r="V134" s="367">
        <f>'Visi duomenys'!AY134</f>
        <v>0</v>
      </c>
    </row>
    <row r="135" spans="1:22" ht="25.5" customHeight="1" x14ac:dyDescent="0.2">
      <c r="A135" s="367" t="str">
        <f>'Visi duomenys'!A135</f>
        <v>3.2.1.1.7</v>
      </c>
      <c r="B135" s="367" t="str">
        <f>'Visi duomenys'!B135</f>
        <v>R080019-380000-1235</v>
      </c>
      <c r="C135" s="367" t="str">
        <f>'Visi duomenys'!C135</f>
        <v>Šilalės rajono savivaldybės teritorijos bendrojo plano  gamtinio karkaso sprendinių koregavimas  ir bešeimininkių apleistų pastatų likvidavimas  rajone</v>
      </c>
      <c r="D135" s="367" t="str">
        <f>'Visi duomenys'!D135</f>
        <v>ŠRSA</v>
      </c>
      <c r="E135" s="367" t="str">
        <f>'Visi duomenys'!E135</f>
        <v>AM</v>
      </c>
      <c r="F135" s="367" t="str">
        <f>'Visi duomenys'!F135</f>
        <v>Šilalės rajonas</v>
      </c>
      <c r="G135" s="367" t="str">
        <f>'Visi duomenys'!G135</f>
        <v xml:space="preserve">05.5.1-APVA-R-019 </v>
      </c>
      <c r="H135" s="367" t="str">
        <f>'Visi duomenys'!H135</f>
        <v>R</v>
      </c>
      <c r="I135" s="367">
        <f>'Visi duomenys'!I135</f>
        <v>0</v>
      </c>
      <c r="J135" s="367">
        <f>'Visi duomenys'!J135</f>
        <v>0</v>
      </c>
      <c r="K135" s="367" t="str">
        <f>'Visi duomenys'!AN135</f>
        <v>P.N.091</v>
      </c>
      <c r="L135" s="367" t="str">
        <f>'Visi duomenys'!AO135</f>
        <v>Teritorijų, kuriose įgyvendintos kraštovaizdžio formavimo priemonės (plotas)</v>
      </c>
      <c r="M135" s="367">
        <f>'Visi duomenys'!AP135</f>
        <v>1.1000000000000001</v>
      </c>
      <c r="N135" s="367" t="str">
        <f>'Visi duomenys'!AQ135</f>
        <v>P.N.092</v>
      </c>
      <c r="O135" s="367" t="str">
        <f>'Visi duomenys'!AR135</f>
        <v>Kraštovaizdžio ir (ar) gamtinio karkaso formavimo aspektais pakeisti ar pakoreguoti savivaldybių  ar jų dalių bendrieji planai ( skaičius)</v>
      </c>
      <c r="P135" s="367">
        <f>'Visi duomenys'!AS135</f>
        <v>1</v>
      </c>
      <c r="Q135" s="367" t="str">
        <f>'Visi duomenys'!AT135</f>
        <v>P.N.093</v>
      </c>
      <c r="R135" s="367" t="str">
        <f>'Visi duomenys'!AU135</f>
        <v>Likviduoti kraštovaizdį darkantys bešeimininkiai apleisti statiniai ir įrenginiai (skaičius)</v>
      </c>
      <c r="S135" s="367">
        <f>'Visi duomenys'!AV135</f>
        <v>3</v>
      </c>
      <c r="T135" s="367">
        <f>'Visi duomenys'!AW135</f>
        <v>0</v>
      </c>
      <c r="U135" s="367">
        <f>'Visi duomenys'!AX135</f>
        <v>0</v>
      </c>
      <c r="V135" s="367">
        <f>'Visi duomenys'!AY135</f>
        <v>0</v>
      </c>
    </row>
  </sheetData>
  <autoFilter ref="A4:V135"/>
  <mergeCells count="2">
    <mergeCell ref="K3:V3"/>
    <mergeCell ref="A3:J3"/>
  </mergeCells>
  <pageMargins left="0.7" right="0.7" top="0.17" bottom="0.17" header="0.17" footer="0.17"/>
  <pageSetup paperSize="9" scale="49" fitToHeight="0" orientation="landscape" r:id="rId1"/>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apas8"/>
  <dimension ref="A1:B53"/>
  <sheetViews>
    <sheetView topLeftCell="A34" workbookViewId="0">
      <selection activeCell="B53" sqref="B53"/>
    </sheetView>
  </sheetViews>
  <sheetFormatPr defaultRowHeight="15" x14ac:dyDescent="0.25"/>
  <cols>
    <col min="1" max="1" width="7.28515625" style="114" customWidth="1"/>
    <col min="2" max="2" width="65.28515625" style="114" customWidth="1"/>
    <col min="3" max="16384" width="9.140625" style="114"/>
  </cols>
  <sheetData>
    <row r="1" spans="1:2" ht="15.75" x14ac:dyDescent="0.25">
      <c r="A1" s="113" t="s">
        <v>414</v>
      </c>
    </row>
    <row r="3" spans="1:2" x14ac:dyDescent="0.25">
      <c r="A3" s="115" t="s">
        <v>50</v>
      </c>
      <c r="B3" s="115" t="s">
        <v>219</v>
      </c>
    </row>
    <row r="4" spans="1:2" x14ac:dyDescent="0.25">
      <c r="A4" s="115">
        <v>1</v>
      </c>
      <c r="B4" s="115" t="s">
        <v>220</v>
      </c>
    </row>
    <row r="5" spans="1:2" x14ac:dyDescent="0.25">
      <c r="A5" s="115">
        <v>2</v>
      </c>
      <c r="B5" s="115" t="s">
        <v>221</v>
      </c>
    </row>
    <row r="6" spans="1:2" x14ac:dyDescent="0.25">
      <c r="A6" s="115">
        <v>3</v>
      </c>
      <c r="B6" s="115" t="s">
        <v>222</v>
      </c>
    </row>
    <row r="7" spans="1:2" x14ac:dyDescent="0.25">
      <c r="A7" s="115">
        <v>4</v>
      </c>
      <c r="B7" s="115" t="s">
        <v>223</v>
      </c>
    </row>
    <row r="8" spans="1:2" x14ac:dyDescent="0.25">
      <c r="A8" s="115">
        <v>5</v>
      </c>
      <c r="B8" s="115" t="s">
        <v>224</v>
      </c>
    </row>
    <row r="9" spans="1:2" x14ac:dyDescent="0.25">
      <c r="A9" s="115">
        <v>6</v>
      </c>
      <c r="B9" s="115" t="s">
        <v>225</v>
      </c>
    </row>
    <row r="10" spans="1:2" x14ac:dyDescent="0.25">
      <c r="A10" s="115">
        <v>7</v>
      </c>
      <c r="B10" s="115" t="s">
        <v>226</v>
      </c>
    </row>
    <row r="11" spans="1:2" x14ac:dyDescent="0.25">
      <c r="A11" s="115">
        <v>8</v>
      </c>
      <c r="B11" s="115" t="s">
        <v>227</v>
      </c>
    </row>
    <row r="12" spans="1:2" x14ac:dyDescent="0.25">
      <c r="A12" s="115">
        <v>9</v>
      </c>
      <c r="B12" s="115" t="s">
        <v>228</v>
      </c>
    </row>
    <row r="13" spans="1:2" x14ac:dyDescent="0.25">
      <c r="A13" s="115">
        <v>10</v>
      </c>
      <c r="B13" s="115" t="s">
        <v>229</v>
      </c>
    </row>
    <row r="14" spans="1:2" x14ac:dyDescent="0.25">
      <c r="A14" s="115">
        <v>11</v>
      </c>
      <c r="B14" s="115" t="s">
        <v>230</v>
      </c>
    </row>
    <row r="15" spans="1:2" x14ac:dyDescent="0.25">
      <c r="A15" s="115">
        <v>12</v>
      </c>
      <c r="B15" s="115" t="s">
        <v>231</v>
      </c>
    </row>
    <row r="16" spans="1:2" x14ac:dyDescent="0.25">
      <c r="A16" s="115">
        <v>13</v>
      </c>
      <c r="B16" s="115" t="s">
        <v>232</v>
      </c>
    </row>
    <row r="17" spans="1:2" x14ac:dyDescent="0.25">
      <c r="A17" s="115">
        <v>14</v>
      </c>
      <c r="B17" s="115" t="s">
        <v>233</v>
      </c>
    </row>
    <row r="18" spans="1:2" x14ac:dyDescent="0.25">
      <c r="A18" s="115">
        <v>15</v>
      </c>
      <c r="B18" s="115" t="s">
        <v>234</v>
      </c>
    </row>
    <row r="19" spans="1:2" x14ac:dyDescent="0.25">
      <c r="A19" s="115">
        <v>16</v>
      </c>
      <c r="B19" s="115" t="s">
        <v>235</v>
      </c>
    </row>
    <row r="20" spans="1:2" x14ac:dyDescent="0.25">
      <c r="A20" s="115">
        <v>17</v>
      </c>
      <c r="B20" s="115" t="s">
        <v>236</v>
      </c>
    </row>
    <row r="21" spans="1:2" x14ac:dyDescent="0.25">
      <c r="A21" s="115">
        <v>18</v>
      </c>
      <c r="B21" s="115" t="s">
        <v>237</v>
      </c>
    </row>
    <row r="22" spans="1:2" ht="38.25" x14ac:dyDescent="0.25">
      <c r="A22" s="115">
        <v>19</v>
      </c>
      <c r="B22" s="115" t="s">
        <v>499</v>
      </c>
    </row>
    <row r="23" spans="1:2" x14ac:dyDescent="0.25">
      <c r="A23" s="115">
        <v>20</v>
      </c>
      <c r="B23" s="115" t="s">
        <v>238</v>
      </c>
    </row>
    <row r="24" spans="1:2" x14ac:dyDescent="0.25">
      <c r="A24" s="115">
        <v>21</v>
      </c>
      <c r="B24" s="115" t="s">
        <v>239</v>
      </c>
    </row>
    <row r="25" spans="1:2" x14ac:dyDescent="0.25">
      <c r="A25" s="115">
        <v>22</v>
      </c>
      <c r="B25" s="115" t="s">
        <v>240</v>
      </c>
    </row>
    <row r="26" spans="1:2" x14ac:dyDescent="0.25">
      <c r="A26" s="115">
        <v>23</v>
      </c>
      <c r="B26" s="115" t="s">
        <v>241</v>
      </c>
    </row>
    <row r="27" spans="1:2" x14ac:dyDescent="0.25">
      <c r="A27" s="115">
        <v>24</v>
      </c>
      <c r="B27" s="115" t="s">
        <v>242</v>
      </c>
    </row>
    <row r="28" spans="1:2" x14ac:dyDescent="0.25">
      <c r="A28" s="115">
        <v>25</v>
      </c>
      <c r="B28" s="115" t="s">
        <v>243</v>
      </c>
    </row>
    <row r="29" spans="1:2" x14ac:dyDescent="0.25">
      <c r="A29" s="115">
        <v>26</v>
      </c>
      <c r="B29" s="115" t="s">
        <v>244</v>
      </c>
    </row>
    <row r="30" spans="1:2" x14ac:dyDescent="0.25">
      <c r="A30" s="115">
        <v>27</v>
      </c>
      <c r="B30" s="115" t="s">
        <v>245</v>
      </c>
    </row>
    <row r="31" spans="1:2" ht="25.5" x14ac:dyDescent="0.25">
      <c r="A31" s="115">
        <v>28</v>
      </c>
      <c r="B31" s="115" t="s">
        <v>246</v>
      </c>
    </row>
    <row r="32" spans="1:2" ht="25.5" x14ac:dyDescent="0.25">
      <c r="A32" s="115">
        <v>29</v>
      </c>
      <c r="B32" s="115" t="s">
        <v>247</v>
      </c>
    </row>
    <row r="33" spans="1:2" ht="25.5" x14ac:dyDescent="0.25">
      <c r="A33" s="115">
        <v>30</v>
      </c>
      <c r="B33" s="115" t="s">
        <v>248</v>
      </c>
    </row>
    <row r="34" spans="1:2" ht="25.5" x14ac:dyDescent="0.25">
      <c r="A34" s="115">
        <v>31</v>
      </c>
      <c r="B34" s="115" t="s">
        <v>249</v>
      </c>
    </row>
    <row r="35" spans="1:2" ht="25.5" x14ac:dyDescent="0.25">
      <c r="A35" s="115">
        <v>32</v>
      </c>
      <c r="B35" s="115" t="s">
        <v>250</v>
      </c>
    </row>
    <row r="36" spans="1:2" ht="25.5" x14ac:dyDescent="0.25">
      <c r="A36" s="115">
        <v>33</v>
      </c>
      <c r="B36" s="115" t="s">
        <v>251</v>
      </c>
    </row>
    <row r="37" spans="1:2" ht="25.5" x14ac:dyDescent="0.25">
      <c r="A37" s="115">
        <v>34</v>
      </c>
      <c r="B37" s="115" t="s">
        <v>252</v>
      </c>
    </row>
    <row r="38" spans="1:2" x14ac:dyDescent="0.25">
      <c r="A38" s="115">
        <v>35</v>
      </c>
      <c r="B38" s="115" t="s">
        <v>253</v>
      </c>
    </row>
    <row r="39" spans="1:2" x14ac:dyDescent="0.25">
      <c r="A39" s="115">
        <v>36</v>
      </c>
      <c r="B39" s="115" t="s">
        <v>254</v>
      </c>
    </row>
    <row r="40" spans="1:2" ht="25.5" x14ac:dyDescent="0.25">
      <c r="A40" s="115">
        <v>37</v>
      </c>
      <c r="B40" s="115" t="s">
        <v>255</v>
      </c>
    </row>
    <row r="41" spans="1:2" x14ac:dyDescent="0.25">
      <c r="A41" s="115">
        <v>38</v>
      </c>
      <c r="B41" s="115" t="s">
        <v>256</v>
      </c>
    </row>
    <row r="42" spans="1:2" x14ac:dyDescent="0.25">
      <c r="A42" s="115">
        <v>39</v>
      </c>
      <c r="B42" s="115" t="s">
        <v>257</v>
      </c>
    </row>
    <row r="43" spans="1:2" x14ac:dyDescent="0.25">
      <c r="A43" s="115">
        <v>40</v>
      </c>
      <c r="B43" s="115" t="s">
        <v>258</v>
      </c>
    </row>
    <row r="44" spans="1:2" x14ac:dyDescent="0.25">
      <c r="A44" s="115">
        <v>41</v>
      </c>
      <c r="B44" s="115" t="s">
        <v>259</v>
      </c>
    </row>
    <row r="45" spans="1:2" x14ac:dyDescent="0.25">
      <c r="A45" s="115">
        <v>42</v>
      </c>
      <c r="B45" s="115" t="s">
        <v>260</v>
      </c>
    </row>
    <row r="46" spans="1:2" x14ac:dyDescent="0.25">
      <c r="A46" s="115">
        <v>43</v>
      </c>
      <c r="B46" s="116" t="s">
        <v>261</v>
      </c>
    </row>
    <row r="47" spans="1:2" x14ac:dyDescent="0.25">
      <c r="A47" s="115">
        <v>44</v>
      </c>
      <c r="B47" s="116" t="s">
        <v>191</v>
      </c>
    </row>
    <row r="48" spans="1:2" x14ac:dyDescent="0.25">
      <c r="A48" s="115">
        <v>45</v>
      </c>
      <c r="B48" s="116" t="s">
        <v>262</v>
      </c>
    </row>
    <row r="49" spans="1:2" x14ac:dyDescent="0.25">
      <c r="A49" s="115">
        <v>46</v>
      </c>
      <c r="B49" s="116" t="s">
        <v>263</v>
      </c>
    </row>
    <row r="50" spans="1:2" x14ac:dyDescent="0.25">
      <c r="A50" s="115">
        <v>47</v>
      </c>
      <c r="B50" s="116" t="s">
        <v>264</v>
      </c>
    </row>
    <row r="51" spans="1:2" x14ac:dyDescent="0.25">
      <c r="A51" s="115">
        <v>48</v>
      </c>
      <c r="B51" s="116" t="s">
        <v>265</v>
      </c>
    </row>
    <row r="52" spans="1:2" x14ac:dyDescent="0.25">
      <c r="A52" s="115">
        <v>49</v>
      </c>
      <c r="B52" s="116" t="s">
        <v>266</v>
      </c>
    </row>
    <row r="53" spans="1:2" x14ac:dyDescent="0.25">
      <c r="A53" s="115">
        <v>50</v>
      </c>
      <c r="B53" s="116" t="s">
        <v>1032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apas10">
    <pageSetUpPr fitToPage="1"/>
  </sheetPr>
  <dimension ref="A1:C52"/>
  <sheetViews>
    <sheetView workbookViewId="0">
      <selection sqref="A1:XFD1048576"/>
    </sheetView>
  </sheetViews>
  <sheetFormatPr defaultRowHeight="15.75" x14ac:dyDescent="0.25"/>
  <cols>
    <col min="1" max="1" width="9.140625" style="355"/>
    <col min="2" max="2" width="75" style="355" customWidth="1"/>
    <col min="3" max="3" width="29.7109375" style="355" customWidth="1"/>
    <col min="4" max="16384" width="9.140625" style="355"/>
  </cols>
  <sheetData>
    <row r="1" spans="1:3" ht="33" customHeight="1" x14ac:dyDescent="0.25">
      <c r="A1" s="354" t="s">
        <v>1034</v>
      </c>
      <c r="B1" s="354"/>
      <c r="C1" s="354"/>
    </row>
    <row r="3" spans="1:3" ht="48" customHeight="1" x14ac:dyDescent="0.25">
      <c r="A3" s="356" t="s">
        <v>50</v>
      </c>
      <c r="B3" s="356" t="s">
        <v>51</v>
      </c>
      <c r="C3" s="356" t="s">
        <v>1150</v>
      </c>
    </row>
    <row r="4" spans="1:3" ht="48" customHeight="1" x14ac:dyDescent="0.25">
      <c r="A4" s="357" t="s">
        <v>164</v>
      </c>
      <c r="B4" s="357" t="s">
        <v>110</v>
      </c>
      <c r="C4" s="358">
        <f>SUMIF('PP Lentelė 3'!$K$5:$K$135,'PP Lentelė 4'!A4,'PP Lentelė 3'!$M$5:$M$135)+SUMIF('PP Lentelė 3'!$N$5:$N$135,'PP Lentelė 4'!A4,'PP Lentelė 3'!$P$5:$P$135)+SUMIF('PP Lentelė 3'!$Q$5:$Q$135,'PP Lentelė 4'!A4,'PP Lentelė 3'!$S$5:$S$135)+SUMIF('PP Lentelė 3'!$T$5:$T$135,'PP Lentelė 4'!A4,'PP Lentelė 3'!$V$5:$V$135)</f>
        <v>8850</v>
      </c>
    </row>
    <row r="5" spans="1:3" ht="48" customHeight="1" x14ac:dyDescent="0.25">
      <c r="A5" s="357" t="s">
        <v>145</v>
      </c>
      <c r="B5" s="357" t="s">
        <v>114</v>
      </c>
      <c r="C5" s="359">
        <f>SUMIF('PP Lentelė 3'!$K$5:$K$135,'PP Lentelė 4'!A5,'PP Lentelė 3'!$M$5:$M$135)+SUMIF('PP Lentelė 3'!$N$5:$N$135,'PP Lentelė 4'!A5,'PP Lentelė 3'!$P$5:$P$135)+SUMIF('PP Lentelė 3'!$Q$5:$Q$135,'PP Lentelė 4'!A5,'PP Lentelė 3'!$S$5:$S$135)+SUMIF('PP Lentelė 3'!$T$5:$T$135,'PP Lentelė 4'!A5,'PP Lentelė 3'!$V$5:$V$135)</f>
        <v>3.952</v>
      </c>
    </row>
    <row r="6" spans="1:3" ht="48" customHeight="1" x14ac:dyDescent="0.25">
      <c r="A6" s="357" t="s">
        <v>154</v>
      </c>
      <c r="B6" s="357" t="s">
        <v>155</v>
      </c>
      <c r="C6" s="358">
        <f>SUMIF('PP Lentelė 3'!$K$5:$K$135,'PP Lentelė 4'!A6,'PP Lentelė 3'!$M$5:$M$135)+SUMIF('PP Lentelė 3'!$N$5:$N$135,'PP Lentelė 4'!A6,'PP Lentelė 3'!$P$5:$P$135)+SUMIF('PP Lentelė 3'!$Q$5:$Q$135,'PP Lentelė 4'!A6,'PP Lentelė 3'!$S$5:$S$135)+SUMIF('PP Lentelė 3'!$T$5:$T$135,'PP Lentelė 4'!A6,'PP Lentelė 3'!$V$5:$V$135)</f>
        <v>3835</v>
      </c>
    </row>
    <row r="7" spans="1:3" ht="48" customHeight="1" x14ac:dyDescent="0.25">
      <c r="A7" s="357" t="s">
        <v>168</v>
      </c>
      <c r="B7" s="357" t="s">
        <v>115</v>
      </c>
      <c r="C7" s="358">
        <f>SUMIF('PP Lentelė 3'!$K$5:$K$135,'PP Lentelė 4'!A7,'PP Lentelė 3'!$M$5:$M$135)+SUMIF('PP Lentelė 3'!$N$5:$N$135,'PP Lentelė 4'!A7,'PP Lentelė 3'!$P$5:$P$135)+SUMIF('PP Lentelė 3'!$Q$5:$Q$135,'PP Lentelė 4'!A7,'PP Lentelė 3'!$S$5:$S$135)+SUMIF('PP Lentelė 3'!$T$5:$T$135,'PP Lentelė 4'!A7,'PP Lentelė 3'!$V$5:$V$135)</f>
        <v>64789</v>
      </c>
    </row>
    <row r="8" spans="1:3" ht="48" customHeight="1" x14ac:dyDescent="0.25">
      <c r="A8" s="357" t="s">
        <v>176</v>
      </c>
      <c r="B8" s="357" t="s">
        <v>178</v>
      </c>
      <c r="C8" s="358">
        <f>SUMIF('PP Lentelė 3'!$K$5:$K$135,'PP Lentelė 4'!A8,'PP Lentelė 3'!$M$5:$M$135)+SUMIF('PP Lentelė 3'!$N$5:$N$135,'PP Lentelė 4'!A8,'PP Lentelė 3'!$P$5:$P$135)+SUMIF('PP Lentelė 3'!$Q$5:$Q$135,'PP Lentelė 4'!A8,'PP Lentelė 3'!$S$5:$S$135)+SUMIF('PP Lentelė 3'!$T$5:$T$135,'PP Lentelė 4'!A8,'PP Lentelė 3'!$V$5:$V$135)</f>
        <v>55227.5</v>
      </c>
    </row>
    <row r="9" spans="1:3" ht="48" customHeight="1" x14ac:dyDescent="0.25">
      <c r="A9" s="357" t="s">
        <v>177</v>
      </c>
      <c r="B9" s="357" t="s">
        <v>179</v>
      </c>
      <c r="C9" s="358">
        <f>SUMIF('PP Lentelė 3'!$K$5:$K$135,'PP Lentelė 4'!A9,'PP Lentelė 3'!$M$5:$M$135)+SUMIF('PP Lentelė 3'!$N$5:$N$135,'PP Lentelė 4'!A9,'PP Lentelė 3'!$P$5:$P$135)+SUMIF('PP Lentelė 3'!$Q$5:$Q$135,'PP Lentelė 4'!A9,'PP Lentelė 3'!$S$5:$S$135)+SUMIF('PP Lentelė 3'!$T$5:$T$135,'PP Lentelė 4'!A9,'PP Lentelė 3'!$V$5:$V$135)</f>
        <v>1811.1299999999999</v>
      </c>
    </row>
    <row r="10" spans="1:3" ht="48" customHeight="1" x14ac:dyDescent="0.25">
      <c r="A10" s="357" t="s">
        <v>138</v>
      </c>
      <c r="B10" s="357" t="s">
        <v>139</v>
      </c>
      <c r="C10" s="358">
        <f>SUMIF('PP Lentelė 3'!$K$5:$K$135,'PP Lentelė 4'!A10,'PP Lentelė 3'!$M$5:$M$135)+SUMIF('PP Lentelė 3'!$N$5:$N$135,'PP Lentelė 4'!A10,'PP Lentelė 3'!$P$5:$P$135)+SUMIF('PP Lentelė 3'!$Q$5:$Q$135,'PP Lentelė 4'!A10,'PP Lentelė 3'!$S$5:$S$135)+SUMIF('PP Lentelė 3'!$T$5:$T$135,'PP Lentelė 4'!A10,'PP Lentelė 3'!$V$5:$V$135)</f>
        <v>68.709999999999994</v>
      </c>
    </row>
    <row r="11" spans="1:3" ht="48" customHeight="1" x14ac:dyDescent="0.25">
      <c r="A11" s="357" t="s">
        <v>472</v>
      </c>
      <c r="B11" s="357" t="s">
        <v>130</v>
      </c>
      <c r="C11" s="358">
        <f>SUMIF('PP Lentelė 3'!$K$5:$K$135,'PP Lentelė 4'!A11,'PP Lentelė 3'!$M$5:$M$135)+SUMIF('PP Lentelė 3'!$N$5:$N$135,'PP Lentelė 4'!A11,'PP Lentelė 3'!$P$5:$P$135)+SUMIF('PP Lentelė 3'!$Q$5:$Q$135,'PP Lentelė 4'!A11,'PP Lentelė 3'!$S$5:$S$135)+SUMIF('PP Lentelė 3'!$T$5:$T$135,'PP Lentelė 4'!A11,'PP Lentelė 3'!$V$5:$V$135)</f>
        <v>804</v>
      </c>
    </row>
    <row r="12" spans="1:3" ht="48" customHeight="1" x14ac:dyDescent="0.25">
      <c r="A12" s="357" t="s">
        <v>131</v>
      </c>
      <c r="B12" s="357" t="s">
        <v>132</v>
      </c>
      <c r="C12" s="358">
        <f>SUMIF('PP Lentelė 3'!$K$5:$K$135,'PP Lentelė 4'!A12,'PP Lentelė 3'!$M$5:$M$135)+SUMIF('PP Lentelė 3'!$N$5:$N$135,'PP Lentelė 4'!A12,'PP Lentelė 3'!$P$5:$P$135)+SUMIF('PP Lentelė 3'!$Q$5:$Q$135,'PP Lentelė 4'!A12,'PP Lentelė 3'!$S$5:$S$135)+SUMIF('PP Lentelė 3'!$T$5:$T$135,'PP Lentelė 4'!A12,'PP Lentelė 3'!$V$5:$V$135)</f>
        <v>11531</v>
      </c>
    </row>
    <row r="13" spans="1:3" ht="48" customHeight="1" x14ac:dyDescent="0.25">
      <c r="A13" s="357" t="s">
        <v>133</v>
      </c>
      <c r="B13" s="357" t="s">
        <v>134</v>
      </c>
      <c r="C13" s="358">
        <f>SUMIF('PP Lentelė 3'!$K$5:$K$135,'PP Lentelė 4'!A13,'PP Lentelė 3'!$M$5:$M$135)+SUMIF('PP Lentelė 3'!$N$5:$N$135,'PP Lentelė 4'!A13,'PP Lentelė 3'!$P$5:$P$135)+SUMIF('PP Lentelė 3'!$Q$5:$Q$135,'PP Lentelė 4'!A13,'PP Lentelė 3'!$S$5:$S$135)+SUMIF('PP Lentelė 3'!$T$5:$T$135,'PP Lentelė 4'!A13,'PP Lentelė 3'!$V$5:$V$135)</f>
        <v>1269</v>
      </c>
    </row>
    <row r="14" spans="1:3" ht="48" customHeight="1" x14ac:dyDescent="0.25">
      <c r="A14" s="357" t="s">
        <v>135</v>
      </c>
      <c r="B14" s="357" t="s">
        <v>136</v>
      </c>
      <c r="C14" s="358">
        <f>SUMIF('PP Lentelė 3'!$K$5:$K$135,'PP Lentelė 4'!A14,'PP Lentelė 3'!$M$5:$M$135)+SUMIF('PP Lentelė 3'!$N$5:$N$135,'PP Lentelė 4'!A14,'PP Lentelė 3'!$P$5:$P$135)+SUMIF('PP Lentelė 3'!$Q$5:$Q$135,'PP Lentelė 4'!A14,'PP Lentelė 3'!$S$5:$S$135)+SUMIF('PP Lentelė 3'!$T$5:$T$135,'PP Lentelė 4'!A14,'PP Lentelė 3'!$V$5:$V$135)</f>
        <v>1868</v>
      </c>
    </row>
    <row r="15" spans="1:3" ht="48" customHeight="1" x14ac:dyDescent="0.25">
      <c r="A15" s="357" t="s">
        <v>141</v>
      </c>
      <c r="B15" s="357" t="s">
        <v>142</v>
      </c>
      <c r="C15" s="358">
        <f>SUMIF('PP Lentelė 3'!$K$5:$K$135,'PP Lentelė 4'!A15,'PP Lentelė 3'!$M$5:$M$135)+SUMIF('PP Lentelė 3'!$N$5:$N$135,'PP Lentelė 4'!A15,'PP Lentelė 3'!$P$5:$P$135)+SUMIF('PP Lentelė 3'!$Q$5:$Q$135,'PP Lentelė 4'!A15,'PP Lentelė 3'!$S$5:$S$135)+SUMIF('PP Lentelė 3'!$T$5:$T$135,'PP Lentelė 4'!A15,'PP Lentelė 3'!$V$5:$V$135)</f>
        <v>22.07</v>
      </c>
    </row>
    <row r="16" spans="1:3" ht="48" customHeight="1" x14ac:dyDescent="0.25">
      <c r="A16" s="357" t="s">
        <v>143</v>
      </c>
      <c r="B16" s="357" t="s">
        <v>515</v>
      </c>
      <c r="C16" s="358">
        <f>SUMIF('PP Lentelė 3'!$K$5:$K$135,'PP Lentelė 4'!A16,'PP Lentelė 3'!$M$5:$M$135)+SUMIF('PP Lentelė 3'!$N$5:$N$135,'PP Lentelė 4'!A16,'PP Lentelė 3'!$P$5:$P$135)+SUMIF('PP Lentelė 3'!$Q$5:$Q$135,'PP Lentelė 4'!A16,'PP Lentelė 3'!$S$5:$S$135)+SUMIF('PP Lentelė 3'!$T$5:$T$135,'PP Lentelė 4'!A16,'PP Lentelė 3'!$V$5:$V$135)</f>
        <v>2</v>
      </c>
    </row>
    <row r="17" spans="1:3" ht="48" customHeight="1" x14ac:dyDescent="0.25">
      <c r="A17" s="357" t="s">
        <v>144</v>
      </c>
      <c r="B17" s="357" t="s">
        <v>516</v>
      </c>
      <c r="C17" s="358">
        <f>SUMIF('PP Lentelė 3'!$K$5:$K$135,'PP Lentelė 4'!A17,'PP Lentelė 3'!$M$5:$M$135)+SUMIF('PP Lentelė 3'!$N$5:$N$135,'PP Lentelė 4'!A17,'PP Lentelė 3'!$P$5:$P$135)+SUMIF('PP Lentelė 3'!$Q$5:$Q$135,'PP Lentelė 4'!A17,'PP Lentelė 3'!$S$5:$S$135)+SUMIF('PP Lentelė 3'!$T$5:$T$135,'PP Lentelė 4'!A17,'PP Lentelė 3'!$V$5:$V$135)</f>
        <v>8</v>
      </c>
    </row>
    <row r="18" spans="1:3" ht="48" customHeight="1" x14ac:dyDescent="0.25">
      <c r="A18" s="357" t="s">
        <v>496</v>
      </c>
      <c r="B18" s="357" t="s">
        <v>517</v>
      </c>
      <c r="C18" s="358">
        <f>SUMIF('PP Lentelė 3'!$K$5:$K$135,'PP Lentelė 4'!A18,'PP Lentelė 3'!$M$5:$M$135)+SUMIF('PP Lentelė 3'!$N$5:$N$135,'PP Lentelė 4'!A18,'PP Lentelė 3'!$P$5:$P$135)+SUMIF('PP Lentelė 3'!$Q$5:$Q$135,'PP Lentelė 4'!A18,'PP Lentelė 3'!$S$5:$S$135)+SUMIF('PP Lentelė 3'!$T$5:$T$135,'PP Lentelė 4'!A18,'PP Lentelė 3'!$V$5:$V$135)</f>
        <v>2</v>
      </c>
    </row>
    <row r="19" spans="1:3" ht="48" customHeight="1" x14ac:dyDescent="0.25">
      <c r="A19" s="357" t="s">
        <v>162</v>
      </c>
      <c r="B19" s="357" t="s">
        <v>111</v>
      </c>
      <c r="C19" s="358">
        <f>SUMIF('PP Lentelė 3'!$K$5:$K$135,'PP Lentelė 4'!A19,'PP Lentelė 3'!$M$5:$M$135)+SUMIF('PP Lentelė 3'!$N$5:$N$135,'PP Lentelė 4'!A19,'PP Lentelė 3'!$P$5:$P$135)+SUMIF('PP Lentelė 3'!$Q$5:$Q$135,'PP Lentelė 4'!A19,'PP Lentelė 3'!$S$5:$S$135)+SUMIF('PP Lentelė 3'!$T$5:$T$135,'PP Lentelė 4'!A19,'PP Lentelė 3'!$V$5:$V$135)</f>
        <v>2</v>
      </c>
    </row>
    <row r="20" spans="1:3" ht="48" customHeight="1" x14ac:dyDescent="0.25">
      <c r="A20" s="357" t="s">
        <v>458</v>
      </c>
      <c r="B20" s="357" t="s">
        <v>459</v>
      </c>
      <c r="C20" s="358">
        <f>SUMIF('PP Lentelė 3'!$K$5:$K$135,'PP Lentelė 4'!A20,'PP Lentelė 3'!$M$5:$M$135)+SUMIF('PP Lentelė 3'!$N$5:$N$135,'PP Lentelė 4'!A20,'PP Lentelė 3'!$P$5:$P$135)+SUMIF('PP Lentelė 3'!$Q$5:$Q$135,'PP Lentelė 4'!A20,'PP Lentelė 3'!$S$5:$S$135)+SUMIF('PP Lentelė 3'!$T$5:$T$135,'PP Lentelė 4'!A20,'PP Lentelė 3'!$V$5:$V$135)</f>
        <v>1</v>
      </c>
    </row>
    <row r="21" spans="1:3" ht="48" customHeight="1" x14ac:dyDescent="0.25">
      <c r="A21" s="357" t="s">
        <v>146</v>
      </c>
      <c r="B21" s="357" t="s">
        <v>147</v>
      </c>
      <c r="C21" s="358">
        <f>SUMIF('PP Lentelė 3'!$K$5:$K$135,'PP Lentelė 4'!A21,'PP Lentelė 3'!$M$5:$M$135)+SUMIF('PP Lentelė 3'!$N$5:$N$135,'PP Lentelė 4'!A21,'PP Lentelė 3'!$P$5:$P$135)+SUMIF('PP Lentelė 3'!$Q$5:$Q$135,'PP Lentelė 4'!A21,'PP Lentelė 3'!$S$5:$S$135)+SUMIF('PP Lentelė 3'!$T$5:$T$135,'PP Lentelė 4'!A21,'PP Lentelė 3'!$V$5:$V$135)</f>
        <v>0.51</v>
      </c>
    </row>
    <row r="22" spans="1:3" ht="48" customHeight="1" x14ac:dyDescent="0.25">
      <c r="A22" s="357" t="s">
        <v>948</v>
      </c>
      <c r="B22" s="357" t="s">
        <v>949</v>
      </c>
      <c r="C22" s="358">
        <f>SUMIF('PP Lentelė 3'!$K$5:$K$135,'PP Lentelė 4'!A22,'PP Lentelė 3'!$M$5:$M$135)+SUMIF('PP Lentelė 3'!$N$5:$N$135,'PP Lentelė 4'!A22,'PP Lentelė 3'!$P$5:$P$135)+SUMIF('PP Lentelė 3'!$Q$5:$Q$135,'PP Lentelė 4'!A22,'PP Lentelė 3'!$S$5:$S$135)+SUMIF('PP Lentelė 3'!$T$5:$T$135,'PP Lentelė 4'!A22,'PP Lentelė 3'!$V$5:$V$135)</f>
        <v>100</v>
      </c>
    </row>
    <row r="23" spans="1:3" ht="48" customHeight="1" x14ac:dyDescent="0.25">
      <c r="A23" s="357" t="s">
        <v>909</v>
      </c>
      <c r="B23" s="357" t="s">
        <v>901</v>
      </c>
      <c r="C23" s="358">
        <f>SUMIF('PP Lentelė 3'!$K$5:$K$135,'PP Lentelė 4'!A23,'PP Lentelė 3'!$M$5:$M$135)+SUMIF('PP Lentelė 3'!$N$5:$N$135,'PP Lentelė 4'!A23,'PP Lentelė 3'!$P$5:$P$135)+SUMIF('PP Lentelė 3'!$Q$5:$Q$135,'PP Lentelė 4'!A23,'PP Lentelė 3'!$S$5:$S$135)+SUMIF('PP Lentelė 3'!$T$5:$T$135,'PP Lentelė 4'!A23,'PP Lentelė 3'!$V$5:$V$135)</f>
        <v>1</v>
      </c>
    </row>
    <row r="24" spans="1:3" ht="48" customHeight="1" x14ac:dyDescent="0.25">
      <c r="A24" s="357" t="s">
        <v>166</v>
      </c>
      <c r="B24" s="357" t="s">
        <v>167</v>
      </c>
      <c r="C24" s="358">
        <f>SUMIF('PP Lentelė 3'!$K$5:$K$135,'PP Lentelė 4'!A24,'PP Lentelė 3'!$M$5:$M$135)+SUMIF('PP Lentelė 3'!$N$5:$N$135,'PP Lentelė 4'!A24,'PP Lentelė 3'!$P$5:$P$135)+SUMIF('PP Lentelė 3'!$Q$5:$Q$135,'PP Lentelė 4'!A24,'PP Lentelė 3'!$S$5:$S$135)+SUMIF('PP Lentelė 3'!$T$5:$T$135,'PP Lentelė 4'!A24,'PP Lentelė 3'!$V$5:$V$135)</f>
        <v>3</v>
      </c>
    </row>
    <row r="25" spans="1:3" ht="48" customHeight="1" x14ac:dyDescent="0.25">
      <c r="A25" s="357" t="s">
        <v>157</v>
      </c>
      <c r="B25" s="357" t="s">
        <v>158</v>
      </c>
      <c r="C25" s="358">
        <f>SUMIF('PP Lentelė 3'!$K$5:$K$135,'PP Lentelė 4'!A25,'PP Lentelė 3'!$M$5:$M$135)+SUMIF('PP Lentelė 3'!$N$5:$N$135,'PP Lentelė 4'!A25,'PP Lentelė 3'!$P$5:$P$135)+SUMIF('PP Lentelė 3'!$Q$5:$Q$135,'PP Lentelė 4'!A25,'PP Lentelė 3'!$S$5:$S$135)+SUMIF('PP Lentelė 3'!$T$5:$T$135,'PP Lentelė 4'!A25,'PP Lentelė 3'!$V$5:$V$135)</f>
        <v>4</v>
      </c>
    </row>
    <row r="26" spans="1:3" ht="48" customHeight="1" x14ac:dyDescent="0.25">
      <c r="A26" s="357" t="s">
        <v>160</v>
      </c>
      <c r="B26" s="357" t="s">
        <v>161</v>
      </c>
      <c r="C26" s="358">
        <f>SUMIF('PP Lentelė 3'!$K$5:$K$135,'PP Lentelė 4'!A26,'PP Lentelė 3'!$M$5:$M$135)+SUMIF('PP Lentelė 3'!$N$5:$N$135,'PP Lentelė 4'!A26,'PP Lentelė 3'!$P$5:$P$135)+SUMIF('PP Lentelė 3'!$Q$5:$Q$135,'PP Lentelė 4'!A26,'PP Lentelė 3'!$S$5:$S$135)+SUMIF('PP Lentelė 3'!$T$5:$T$135,'PP Lentelė 4'!A26,'PP Lentelė 3'!$V$5:$V$135)</f>
        <v>4</v>
      </c>
    </row>
    <row r="27" spans="1:3" ht="48" customHeight="1" x14ac:dyDescent="0.25">
      <c r="A27" s="360" t="s">
        <v>442</v>
      </c>
      <c r="B27" s="338" t="s">
        <v>443</v>
      </c>
      <c r="C27" s="358">
        <f>SUMIF('PP Lentelė 3'!$K$5:$K$135,'PP Lentelė 4'!A27,'PP Lentelė 3'!$M$5:$M$135)+SUMIF('PP Lentelė 3'!$N$5:$N$135,'PP Lentelė 4'!A27,'PP Lentelė 3'!$P$5:$P$135)+SUMIF('PP Lentelė 3'!$Q$5:$Q$135,'PP Lentelė 4'!A27,'PP Lentelė 3'!$S$5:$S$135)+SUMIF('PP Lentelė 3'!$T$5:$T$135,'PP Lentelė 4'!A27,'PP Lentelė 3'!$V$5:$V$135)</f>
        <v>80</v>
      </c>
    </row>
    <row r="28" spans="1:3" ht="48" customHeight="1" x14ac:dyDescent="0.25">
      <c r="A28" s="360" t="s">
        <v>889</v>
      </c>
      <c r="B28" s="338" t="s">
        <v>890</v>
      </c>
      <c r="C28" s="358">
        <f>SUMIF('PP Lentelė 3'!$K$5:$K$135,'PP Lentelė 4'!A28,'PP Lentelė 3'!$M$5:$M$135)+SUMIF('PP Lentelė 3'!$N$5:$N$135,'PP Lentelė 4'!A28,'PP Lentelė 3'!$P$5:$P$135)+SUMIF('PP Lentelė 3'!$Q$5:$Q$135,'PP Lentelė 4'!A28,'PP Lentelė 3'!$S$5:$S$135)+SUMIF('PP Lentelė 3'!$T$5:$T$135,'PP Lentelė 4'!A28,'PP Lentelė 3'!$V$5:$V$135)</f>
        <v>8</v>
      </c>
    </row>
    <row r="29" spans="1:3" ht="48" customHeight="1" x14ac:dyDescent="0.25">
      <c r="A29" s="360" t="s">
        <v>877</v>
      </c>
      <c r="B29" s="338" t="s">
        <v>878</v>
      </c>
      <c r="C29" s="358">
        <f>SUMIF('PP Lentelė 3'!$K$5:$K$135,'PP Lentelė 4'!A29,'PP Lentelė 3'!$M$5:$M$135)+SUMIF('PP Lentelė 3'!$N$5:$N$135,'PP Lentelė 4'!A29,'PP Lentelė 3'!$P$5:$P$135)+SUMIF('PP Lentelė 3'!$Q$5:$Q$135,'PP Lentelė 4'!A29,'PP Lentelė 3'!$S$5:$S$135)+SUMIF('PP Lentelė 3'!$T$5:$T$135,'PP Lentelė 4'!A29,'PP Lentelė 3'!$V$5:$V$135)</f>
        <v>2</v>
      </c>
    </row>
    <row r="30" spans="1:3" ht="48" customHeight="1" x14ac:dyDescent="0.25">
      <c r="A30" s="357" t="s">
        <v>150</v>
      </c>
      <c r="B30" s="357" t="s">
        <v>477</v>
      </c>
      <c r="C30" s="358">
        <f>SUMIF('PP Lentelė 3'!$K$5:$K$135,'PP Lentelė 4'!A30,'PP Lentelė 3'!$M$5:$M$135)+SUMIF('PP Lentelė 3'!$N$5:$N$135,'PP Lentelė 4'!A30,'PP Lentelė 3'!$P$5:$P$135)+SUMIF('PP Lentelė 3'!$Q$5:$Q$135,'PP Lentelė 4'!A30,'PP Lentelė 3'!$S$5:$S$135)+SUMIF('PP Lentelė 3'!$T$5:$T$135,'PP Lentelė 4'!A30,'PP Lentelė 3'!$V$5:$V$135)</f>
        <v>2.06</v>
      </c>
    </row>
    <row r="31" spans="1:3" ht="48" customHeight="1" x14ac:dyDescent="0.25">
      <c r="A31" s="357" t="s">
        <v>151</v>
      </c>
      <c r="B31" s="357" t="s">
        <v>478</v>
      </c>
      <c r="C31" s="358">
        <f>SUMIF('PP Lentelė 3'!$K$5:$K$135,'PP Lentelė 4'!A31,'PP Lentelė 3'!$M$5:$M$135)+SUMIF('PP Lentelė 3'!$N$5:$N$135,'PP Lentelė 4'!A31,'PP Lentelė 3'!$P$5:$P$135)+SUMIF('PP Lentelė 3'!$Q$5:$Q$135,'PP Lentelė 4'!A31,'PP Lentelė 3'!$S$5:$S$135)+SUMIF('PP Lentelė 3'!$T$5:$T$135,'PP Lentelė 4'!A31,'PP Lentelė 3'!$V$5:$V$135)</f>
        <v>1</v>
      </c>
    </row>
    <row r="32" spans="1:3" ht="48" customHeight="1" x14ac:dyDescent="0.25">
      <c r="A32" s="357" t="s">
        <v>124</v>
      </c>
      <c r="B32" s="357" t="s">
        <v>113</v>
      </c>
      <c r="C32" s="358">
        <f>SUMIF('PP Lentelė 3'!$K$5:$K$135,'PP Lentelė 4'!A32,'PP Lentelė 3'!$M$5:$M$135)+SUMIF('PP Lentelė 3'!$N$5:$N$135,'PP Lentelė 4'!A32,'PP Lentelė 3'!$P$5:$P$135)+SUMIF('PP Lentelė 3'!$Q$5:$Q$135,'PP Lentelė 4'!A32,'PP Lentelė 3'!$S$5:$S$135)+SUMIF('PP Lentelė 3'!$T$5:$T$135,'PP Lentelė 4'!A32,'PP Lentelė 3'!$V$5:$V$135)</f>
        <v>1</v>
      </c>
    </row>
    <row r="33" spans="1:3" ht="48" customHeight="1" x14ac:dyDescent="0.25">
      <c r="A33" s="357" t="s">
        <v>954</v>
      </c>
      <c r="B33" s="357" t="s">
        <v>955</v>
      </c>
      <c r="C33" s="358">
        <f>SUMIF('PP Lentelė 3'!$K$5:$K$135,'PP Lentelė 4'!A33,'PP Lentelė 3'!$M$5:$M$135)+SUMIF('PP Lentelė 3'!$N$5:$N$135,'PP Lentelė 4'!A33,'PP Lentelė 3'!$P$5:$P$135)+SUMIF('PP Lentelė 3'!$Q$5:$Q$135,'PP Lentelė 4'!A33,'PP Lentelė 3'!$S$5:$S$135)+SUMIF('PP Lentelė 3'!$T$5:$T$135,'PP Lentelė 4'!A33,'PP Lentelė 3'!$V$5:$V$135)</f>
        <v>1</v>
      </c>
    </row>
    <row r="34" spans="1:3" ht="48" customHeight="1" x14ac:dyDescent="0.25">
      <c r="A34" s="357" t="s">
        <v>153</v>
      </c>
      <c r="B34" s="357" t="s">
        <v>152</v>
      </c>
      <c r="C34" s="358">
        <f>SUMIF('PP Lentelė 3'!$K$5:$K$135,'PP Lentelė 4'!A34,'PP Lentelė 3'!$M$5:$M$135)+SUMIF('PP Lentelė 3'!$N$5:$N$135,'PP Lentelė 4'!A34,'PP Lentelė 3'!$P$5:$P$135)+SUMIF('PP Lentelė 3'!$Q$5:$Q$135,'PP Lentelė 4'!A34,'PP Lentelė 3'!$S$5:$S$135)+SUMIF('PP Lentelė 3'!$T$5:$T$135,'PP Lentelė 4'!A34,'PP Lentelė 3'!$V$5:$V$135)</f>
        <v>2</v>
      </c>
    </row>
    <row r="35" spans="1:3" ht="48" customHeight="1" x14ac:dyDescent="0.25">
      <c r="A35" s="357" t="s">
        <v>137</v>
      </c>
      <c r="B35" s="357" t="s">
        <v>109</v>
      </c>
      <c r="C35" s="358">
        <f>SUMIF('PP Lentelė 3'!$K$5:$K$135,'PP Lentelė 4'!A35,'PP Lentelė 3'!$M$5:$M$135)+SUMIF('PP Lentelė 3'!$N$5:$N$135,'PP Lentelė 4'!A35,'PP Lentelė 3'!$P$5:$P$135)+SUMIF('PP Lentelė 3'!$Q$5:$Q$135,'PP Lentelė 4'!A35,'PP Lentelė 3'!$S$5:$S$135)+SUMIF('PP Lentelė 3'!$T$5:$T$135,'PP Lentelė 4'!A35,'PP Lentelė 3'!$V$5:$V$135)</f>
        <v>148.34</v>
      </c>
    </row>
    <row r="36" spans="1:3" ht="48" customHeight="1" x14ac:dyDescent="0.25">
      <c r="A36" s="357" t="s">
        <v>127</v>
      </c>
      <c r="B36" s="357" t="s">
        <v>119</v>
      </c>
      <c r="C36" s="358">
        <f>SUMIF('PP Lentelė 3'!$K$5:$K$135,'PP Lentelė 4'!A36,'PP Lentelė 3'!$M$5:$M$135)+SUMIF('PP Lentelė 3'!$N$5:$N$135,'PP Lentelė 4'!A36,'PP Lentelė 3'!$P$5:$P$135)+SUMIF('PP Lentelė 3'!$Q$5:$Q$135,'PP Lentelė 4'!A36,'PP Lentelė 3'!$S$5:$S$135)+SUMIF('PP Lentelė 3'!$T$5:$T$135,'PP Lentelė 4'!A36,'PP Lentelė 3'!$V$5:$V$135)</f>
        <v>5100</v>
      </c>
    </row>
    <row r="37" spans="1:3" ht="48" customHeight="1" x14ac:dyDescent="0.25">
      <c r="A37" s="357" t="s">
        <v>128</v>
      </c>
      <c r="B37" s="357" t="s">
        <v>129</v>
      </c>
      <c r="C37" s="358">
        <f>SUMIF('PP Lentelė 3'!$K$5:$K$135,'PP Lentelė 4'!A37,'PP Lentelė 3'!$M$5:$M$135)+SUMIF('PP Lentelė 3'!$N$5:$N$135,'PP Lentelė 4'!A37,'PP Lentelė 3'!$P$5:$P$135)+SUMIF('PP Lentelė 3'!$Q$5:$Q$135,'PP Lentelė 4'!A37,'PP Lentelė 3'!$S$5:$S$135)+SUMIF('PP Lentelė 3'!$T$5:$T$135,'PP Lentelė 4'!A37,'PP Lentelė 3'!$V$5:$V$135)</f>
        <v>18.016999999999999</v>
      </c>
    </row>
    <row r="38" spans="1:3" ht="48" customHeight="1" x14ac:dyDescent="0.25">
      <c r="A38" s="357" t="s">
        <v>163</v>
      </c>
      <c r="B38" s="357" t="s">
        <v>112</v>
      </c>
      <c r="C38" s="358">
        <f>SUMIF('PP Lentelė 3'!$K$5:$K$135,'PP Lentelė 4'!A38,'PP Lentelė 3'!$M$5:$M$135)+SUMIF('PP Lentelė 3'!$N$5:$N$135,'PP Lentelė 4'!A38,'PP Lentelė 3'!$P$5:$P$135)+SUMIF('PP Lentelė 3'!$Q$5:$Q$135,'PP Lentelė 4'!A38,'PP Lentelė 3'!$S$5:$S$135)+SUMIF('PP Lentelė 3'!$T$5:$T$135,'PP Lentelė 4'!A38,'PP Lentelė 3'!$V$5:$V$135)</f>
        <v>4</v>
      </c>
    </row>
    <row r="39" spans="1:3" ht="48" customHeight="1" x14ac:dyDescent="0.25">
      <c r="A39" s="357" t="s">
        <v>140</v>
      </c>
      <c r="B39" s="357" t="s">
        <v>120</v>
      </c>
      <c r="C39" s="358">
        <f>SUMIF('PP Lentelė 3'!$K$5:$K$135,'PP Lentelė 4'!A39,'PP Lentelė 3'!$M$5:$M$135)+SUMIF('PP Lentelė 3'!$N$5:$N$135,'PP Lentelė 4'!A39,'PP Lentelė 3'!$P$5:$P$135)+SUMIF('PP Lentelė 3'!$Q$5:$Q$135,'PP Lentelė 4'!A39,'PP Lentelė 3'!$S$5:$S$135)+SUMIF('PP Lentelė 3'!$T$5:$T$135,'PP Lentelė 4'!A39,'PP Lentelė 3'!$V$5:$V$135)</f>
        <v>5</v>
      </c>
    </row>
    <row r="40" spans="1:3" ht="48" customHeight="1" x14ac:dyDescent="0.25">
      <c r="A40" s="357" t="s">
        <v>148</v>
      </c>
      <c r="B40" s="357" t="s">
        <v>149</v>
      </c>
      <c r="C40" s="358">
        <f>SUMIF('PP Lentelė 3'!$K$5:$K$135,'PP Lentelė 4'!A40,'PP Lentelė 3'!$M$5:$M$135)+SUMIF('PP Lentelė 3'!$N$5:$N$135,'PP Lentelė 4'!A40,'PP Lentelė 3'!$P$5:$P$135)+SUMIF('PP Lentelė 3'!$Q$5:$Q$135,'PP Lentelė 4'!A40,'PP Lentelė 3'!$S$5:$S$135)+SUMIF('PP Lentelė 3'!$T$5:$T$135,'PP Lentelė 4'!A40,'PP Lentelė 3'!$V$5:$V$135)</f>
        <v>8</v>
      </c>
    </row>
    <row r="41" spans="1:3" ht="48" customHeight="1" x14ac:dyDescent="0.25">
      <c r="A41" s="357" t="s">
        <v>172</v>
      </c>
      <c r="B41" s="357" t="s">
        <v>117</v>
      </c>
      <c r="C41" s="358">
        <f>SUMIF('PP Lentelė 3'!$K$5:$K$135,'PP Lentelė 4'!A41,'PP Lentelė 3'!$M$5:$M$135)+SUMIF('PP Lentelė 3'!$N$5:$N$135,'PP Lentelė 4'!A41,'PP Lentelė 3'!$P$5:$P$135)+SUMIF('PP Lentelė 3'!$Q$5:$Q$135,'PP Lentelė 4'!A41,'PP Lentelė 3'!$S$5:$S$135)+SUMIF('PP Lentelė 3'!$T$5:$T$135,'PP Lentelė 4'!A41,'PP Lentelė 3'!$V$5:$V$135)</f>
        <v>4</v>
      </c>
    </row>
    <row r="42" spans="1:3" ht="48" customHeight="1" x14ac:dyDescent="0.25">
      <c r="A42" s="357" t="s">
        <v>126</v>
      </c>
      <c r="B42" s="357" t="s">
        <v>118</v>
      </c>
      <c r="C42" s="358">
        <f>SUMIF('PP Lentelė 3'!$K$5:$K$135,'PP Lentelė 4'!A42,'PP Lentelė 3'!$M$5:$M$135)+SUMIF('PP Lentelė 3'!$N$5:$N$135,'PP Lentelė 4'!A42,'PP Lentelė 3'!$P$5:$P$135)+SUMIF('PP Lentelė 3'!$Q$5:$Q$135,'PP Lentelė 4'!A42,'PP Lentelė 3'!$S$5:$S$135)+SUMIF('PP Lentelė 3'!$T$5:$T$135,'PP Lentelė 4'!A42,'PP Lentelė 3'!$V$5:$V$135)</f>
        <v>89</v>
      </c>
    </row>
    <row r="43" spans="1:3" ht="48" customHeight="1" x14ac:dyDescent="0.25">
      <c r="A43" s="357" t="s">
        <v>169</v>
      </c>
      <c r="B43" s="357" t="s">
        <v>170</v>
      </c>
      <c r="C43" s="358">
        <f>SUMIF('PP Lentelė 3'!$K$5:$K$135,'PP Lentelė 4'!A43,'PP Lentelė 3'!$M$5:$M$135)+SUMIF('PP Lentelė 3'!$N$5:$N$135,'PP Lentelė 4'!A43,'PP Lentelė 3'!$P$5:$P$135)+SUMIF('PP Lentelė 3'!$Q$5:$Q$135,'PP Lentelė 4'!A43,'PP Lentelė 3'!$S$5:$S$135)+SUMIF('PP Lentelė 3'!$T$5:$T$135,'PP Lentelė 4'!A43,'PP Lentelė 3'!$V$5:$V$135)</f>
        <v>23</v>
      </c>
    </row>
    <row r="44" spans="1:3" ht="48" customHeight="1" x14ac:dyDescent="0.25">
      <c r="A44" s="357" t="s">
        <v>174</v>
      </c>
      <c r="B44" s="357" t="s">
        <v>1151</v>
      </c>
      <c r="C44" s="358">
        <f>SUMIF('PP Lentelė 3'!$K$5:$K$135,'PP Lentelė 4'!A44,'PP Lentelė 3'!$M$5:$M$135)+SUMIF('PP Lentelė 3'!$N$5:$N$135,'PP Lentelė 4'!A44,'PP Lentelė 3'!$P$5:$P$135)+SUMIF('PP Lentelė 3'!$Q$5:$Q$135,'PP Lentelė 4'!A44,'PP Lentelė 3'!$S$5:$S$135)+SUMIF('PP Lentelė 3'!$T$5:$T$135,'PP Lentelė 4'!A44,'PP Lentelė 3'!$V$5:$V$135)</f>
        <v>70600</v>
      </c>
    </row>
    <row r="45" spans="1:3" ht="48" customHeight="1" x14ac:dyDescent="0.25">
      <c r="A45" s="357" t="s">
        <v>175</v>
      </c>
      <c r="B45" s="357" t="s">
        <v>484</v>
      </c>
      <c r="C45" s="358">
        <f>SUMIF('PP Lentelė 3'!$K$5:$K$135,'PP Lentelė 4'!A45,'PP Lentelė 3'!$M$5:$M$135)+SUMIF('PP Lentelė 3'!$N$5:$N$135,'PP Lentelė 4'!A45,'PP Lentelė 3'!$P$5:$P$135)+SUMIF('PP Lentelė 3'!$Q$5:$Q$135,'PP Lentelė 4'!A45,'PP Lentelė 3'!$S$5:$S$135)+SUMIF('PP Lentelė 3'!$T$5:$T$135,'PP Lentelė 4'!A45,'PP Lentelė 3'!$V$5:$V$135)</f>
        <v>700</v>
      </c>
    </row>
    <row r="46" spans="1:3" ht="48" customHeight="1" x14ac:dyDescent="0.25">
      <c r="A46" s="357" t="s">
        <v>171</v>
      </c>
      <c r="B46" s="357" t="s">
        <v>116</v>
      </c>
      <c r="C46" s="358">
        <f>SUMIF('PP Lentelė 3'!$K$5:$K$135,'PP Lentelė 4'!A46,'PP Lentelė 3'!$M$5:$M$135)+SUMIF('PP Lentelė 3'!$N$5:$N$135,'PP Lentelė 4'!A46,'PP Lentelė 3'!$P$5:$P$135)+SUMIF('PP Lentelė 3'!$Q$5:$Q$135,'PP Lentelė 4'!A46,'PP Lentelė 3'!$S$5:$S$135)+SUMIF('PP Lentelė 3'!$T$5:$T$135,'PP Lentelė 4'!A46,'PP Lentelė 3'!$V$5:$V$135)</f>
        <v>0</v>
      </c>
    </row>
    <row r="47" spans="1:3" ht="48" customHeight="1" x14ac:dyDescent="0.25">
      <c r="A47" s="357" t="s">
        <v>892</v>
      </c>
      <c r="B47" s="357" t="s">
        <v>900</v>
      </c>
      <c r="C47" s="358">
        <f>SUMIF('PP Lentelė 3'!$K$5:$K$135,'PP Lentelė 4'!A47,'PP Lentelė 3'!$M$5:$M$135)+SUMIF('PP Lentelė 3'!$N$5:$N$135,'PP Lentelė 4'!A47,'PP Lentelė 3'!$P$5:$P$135)+SUMIF('PP Lentelė 3'!$Q$5:$Q$135,'PP Lentelė 4'!A47,'PP Lentelė 3'!$S$5:$S$135)+SUMIF('PP Lentelė 3'!$T$5:$T$135,'PP Lentelė 4'!A47,'PP Lentelė 3'!$V$5:$V$135)</f>
        <v>4247</v>
      </c>
    </row>
    <row r="48" spans="1:3" ht="48" customHeight="1" x14ac:dyDescent="0.25">
      <c r="A48" s="357" t="s">
        <v>159</v>
      </c>
      <c r="B48" s="357" t="s">
        <v>156</v>
      </c>
      <c r="C48" s="358">
        <f>SUMIF('PP Lentelė 3'!$K$5:$K$135,'PP Lentelė 4'!A48,'PP Lentelė 3'!$M$5:$M$135)+SUMIF('PP Lentelė 3'!$N$5:$N$135,'PP Lentelė 4'!A48,'PP Lentelė 3'!$P$5:$P$135)+SUMIF('PP Lentelė 3'!$Q$5:$Q$135,'PP Lentelė 4'!A48,'PP Lentelė 3'!$S$5:$S$135)+SUMIF('PP Lentelė 3'!$T$5:$T$135,'PP Lentelė 4'!A48,'PP Lentelė 3'!$V$5:$V$135)</f>
        <v>0</v>
      </c>
    </row>
    <row r="49" spans="1:3" ht="48" customHeight="1" x14ac:dyDescent="0.25">
      <c r="A49" s="357" t="s">
        <v>165</v>
      </c>
      <c r="B49" s="357" t="s">
        <v>205</v>
      </c>
      <c r="C49" s="358">
        <f>SUMIF('PP Lentelė 3'!$K$5:$K$135,'PP Lentelė 4'!A49,'PP Lentelė 3'!$M$5:$M$135)+SUMIF('PP Lentelė 3'!$N$5:$N$135,'PP Lentelė 4'!A49,'PP Lentelė 3'!$P$5:$P$135)+SUMIF('PP Lentelė 3'!$Q$5:$Q$135,'PP Lentelė 4'!A49,'PP Lentelė 3'!$S$5:$S$135)+SUMIF('PP Lentelė 3'!$T$5:$T$135,'PP Lentelė 4'!A49,'PP Lentelė 3'!$V$5:$V$135)</f>
        <v>120</v>
      </c>
    </row>
    <row r="50" spans="1:3" ht="48" customHeight="1" x14ac:dyDescent="0.25">
      <c r="A50" s="357" t="s">
        <v>121</v>
      </c>
      <c r="B50" s="357" t="s">
        <v>122</v>
      </c>
      <c r="C50" s="358">
        <v>4</v>
      </c>
    </row>
    <row r="51" spans="1:3" ht="48" customHeight="1" x14ac:dyDescent="0.25">
      <c r="A51" s="357" t="s">
        <v>123</v>
      </c>
      <c r="B51" s="357" t="s">
        <v>125</v>
      </c>
      <c r="C51" s="358">
        <f>SUMIF('PP Lentelė 3'!$K$5:$K$135,'PP Lentelė 4'!A51,'PP Lentelė 3'!$M$5:$M$135)+SUMIF('PP Lentelė 3'!$N$5:$N$135,'PP Lentelė 4'!A51,'PP Lentelė 3'!$P$5:$P$135)+SUMIF('PP Lentelė 3'!$Q$5:$Q$135,'PP Lentelė 4'!A51,'PP Lentelė 3'!$S$5:$S$135)+SUMIF('PP Lentelė 3'!$T$5:$T$135,'PP Lentelė 4'!A51,'PP Lentelė 3'!$V$5:$V$135)</f>
        <v>69</v>
      </c>
    </row>
    <row r="52" spans="1:3" ht="48" customHeight="1" x14ac:dyDescent="0.25">
      <c r="A52" s="357" t="s">
        <v>522</v>
      </c>
      <c r="B52" s="357" t="s">
        <v>523</v>
      </c>
      <c r="C52" s="358">
        <f>SUMIF('PP Lentelė 3'!$K$5:$K$135,'PP Lentelė 4'!A52,'PP Lentelė 3'!$M$5:$M$135)+SUMIF('PP Lentelė 3'!$N$5:$N$135,'PP Lentelė 4'!A52,'PP Lentelė 3'!$P$5:$P$135)+SUMIF('PP Lentelė 3'!$Q$5:$Q$135,'PP Lentelė 4'!A52,'PP Lentelė 3'!$S$5:$S$135)+SUMIF('PP Lentelė 3'!$T$5:$T$135,'PP Lentelė 4'!A52,'PP Lentelė 3'!$V$5:$V$135)</f>
        <v>0</v>
      </c>
    </row>
  </sheetData>
  <autoFilter ref="A3:C52"/>
  <sortState ref="A4:C47">
    <sortCondition ref="A4:A47"/>
  </sortState>
  <pageMargins left="0.7" right="0.7" top="0.75" bottom="0.75" header="0.3" footer="0.3"/>
  <pageSetup paperSize="9" scale="30" orientation="portrait"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apas11">
    <pageSetUpPr fitToPage="1"/>
  </sheetPr>
  <dimension ref="A1:K30"/>
  <sheetViews>
    <sheetView showZeros="0" workbookViewId="0">
      <selection sqref="A1:XFD1048576"/>
    </sheetView>
  </sheetViews>
  <sheetFormatPr defaultRowHeight="15.75" x14ac:dyDescent="0.25"/>
  <cols>
    <col min="1" max="1" width="23.85546875" style="352" customWidth="1"/>
    <col min="2" max="2" width="56.42578125" style="329" customWidth="1"/>
    <col min="3" max="5" width="10.7109375" style="329" customWidth="1"/>
    <col min="6" max="6" width="12.140625" style="329" customWidth="1"/>
    <col min="7" max="9" width="10.7109375" style="329" customWidth="1"/>
    <col min="10" max="10" width="13.5703125" style="329" customWidth="1"/>
    <col min="11" max="11" width="13.42578125" style="329" customWidth="1"/>
    <col min="12" max="12" width="9.140625" style="329"/>
    <col min="13" max="13" width="12.140625" style="329" customWidth="1"/>
    <col min="14" max="16384" width="9.140625" style="329"/>
  </cols>
  <sheetData>
    <row r="1" spans="1:11" ht="54.75" customHeight="1" x14ac:dyDescent="0.25">
      <c r="A1" s="328" t="s">
        <v>1035</v>
      </c>
    </row>
    <row r="2" spans="1:11" ht="27.75" customHeight="1" x14ac:dyDescent="0.25">
      <c r="A2" s="331"/>
      <c r="B2" s="332" t="s">
        <v>415</v>
      </c>
      <c r="C2" s="332" t="s">
        <v>549</v>
      </c>
      <c r="D2" s="332" t="s">
        <v>269</v>
      </c>
      <c r="E2" s="332" t="s">
        <v>270</v>
      </c>
      <c r="F2" s="332" t="s">
        <v>271</v>
      </c>
      <c r="G2" s="332" t="s">
        <v>276</v>
      </c>
      <c r="H2" s="332" t="s">
        <v>445</v>
      </c>
      <c r="I2" s="332" t="s">
        <v>444</v>
      </c>
      <c r="J2" s="333" t="s">
        <v>12</v>
      </c>
    </row>
    <row r="3" spans="1:11" ht="42.75" customHeight="1" x14ac:dyDescent="0.25">
      <c r="A3" s="332" t="s">
        <v>416</v>
      </c>
      <c r="B3" s="334" t="s">
        <v>417</v>
      </c>
      <c r="C3" s="335"/>
      <c r="D3" s="335"/>
      <c r="E3" s="335"/>
      <c r="F3" s="335"/>
      <c r="G3" s="335"/>
      <c r="H3" s="335"/>
      <c r="I3" s="335"/>
      <c r="J3" s="336"/>
    </row>
    <row r="4" spans="1:11" ht="24.75" customHeight="1" x14ac:dyDescent="0.25">
      <c r="A4" s="337" t="s">
        <v>441</v>
      </c>
      <c r="B4" s="338" t="s">
        <v>418</v>
      </c>
      <c r="C4" s="339">
        <f>SUMIFS('Visi duomenys'!$P$5:$P$135,'Visi duomenys'!$G$5:$G$135,$A4,'Visi duomenys'!$S$5:$S$135,$C$2)/1000</f>
        <v>0</v>
      </c>
      <c r="D4" s="339">
        <f>SUMIFS('Visi duomenys'!$P$5:$P$135,'Visi duomenys'!$G$5:$G$135,$A4,'Visi duomenys'!$S$5:$S$135,$D$2)/1000</f>
        <v>0</v>
      </c>
      <c r="E4" s="339">
        <f>SUMIFS('Visi duomenys'!$P$5:$P$135,'Visi duomenys'!$G$5:$G$135,$A4,'Visi duomenys'!$S$5:$S$135,$E$2)/1000</f>
        <v>0</v>
      </c>
      <c r="F4" s="339">
        <f>SUMIFS('Visi duomenys'!$P$5:$P$135,'Visi duomenys'!$G$5:$G$135,$A4,'Visi duomenys'!$S$5:$S$135,$F$2)/1000</f>
        <v>396.88668999999999</v>
      </c>
      <c r="G4" s="339">
        <f>SUMIFS('Visi duomenys'!$P$5:$P$135,'Visi duomenys'!$G$5:$G$135,$A4,'Visi duomenys'!$S$5:$S$135,$G$2)/1000</f>
        <v>0</v>
      </c>
      <c r="H4" s="339">
        <f>SUMIFS('Visi duomenys'!$P$5:$P$135,'Visi duomenys'!$G$5:$G$135,$A4,'Visi duomenys'!$S$5:$S$135,$H$2)/1000</f>
        <v>0</v>
      </c>
      <c r="I4" s="339">
        <f>SUMIFS('Visi duomenys'!$P$5:$P$135,'Visi duomenys'!$G$5:$G$135,$A4,'Visi duomenys'!$S$5:$S$135,$I$2)/1000</f>
        <v>0</v>
      </c>
      <c r="J4" s="340">
        <f>SUM(C4:I4)</f>
        <v>396.88668999999999</v>
      </c>
    </row>
    <row r="5" spans="1:11" ht="24.75" customHeight="1" x14ac:dyDescent="0.25">
      <c r="A5" s="337" t="s">
        <v>419</v>
      </c>
      <c r="B5" s="338" t="s">
        <v>420</v>
      </c>
      <c r="C5" s="339">
        <f>SUMIFS('Visi duomenys'!$P$5:$P$135,'Visi duomenys'!$G$5:$G$135,$A5,'Visi duomenys'!$S$5:$S$135,$C$2)/1000</f>
        <v>0</v>
      </c>
      <c r="D5" s="339">
        <f>SUMIFS('Visi duomenys'!$P$5:$P$135,'Visi duomenys'!$G$5:$G$135,$A5,'Visi duomenys'!$S$5:$S$135,$D$2)/1000</f>
        <v>0</v>
      </c>
      <c r="E5" s="339">
        <f>SUMIFS('Visi duomenys'!$P$5:$P$135,'Visi duomenys'!$G$5:$G$135,$A5,'Visi duomenys'!$S$5:$S$135,$E$2)/1000</f>
        <v>0</v>
      </c>
      <c r="F5" s="339">
        <f>SUMIFS('Visi duomenys'!$P$5:$P$135,'Visi duomenys'!$G$5:$G$135,$A5,'Visi duomenys'!$S$5:$S$135,$F$2)/1000</f>
        <v>691.89839000000006</v>
      </c>
      <c r="G5" s="339">
        <f>SUMIFS('Visi duomenys'!$P$5:$P$135,'Visi duomenys'!$G$5:$G$135,$A5,'Visi duomenys'!$S$5:$S$135,$G$2)/1000</f>
        <v>0</v>
      </c>
      <c r="H5" s="339">
        <f>SUMIFS('Visi duomenys'!$P$5:$P$135,'Visi duomenys'!$G$5:$G$135,$A5,'Visi duomenys'!$S$5:$S$135,$H$2)/1000</f>
        <v>0</v>
      </c>
      <c r="I5" s="339">
        <f>SUMIFS('Visi duomenys'!$P$5:$P$135,'Visi duomenys'!$G$5:$G$135,$A5,'Visi duomenys'!$S$5:$S$135,$I$2)/1000</f>
        <v>0</v>
      </c>
      <c r="J5" s="340">
        <f t="shared" ref="J5:J29" si="0">SUM(C5:I5)</f>
        <v>691.89839000000006</v>
      </c>
    </row>
    <row r="6" spans="1:11" ht="25.5" customHeight="1" x14ac:dyDescent="0.25">
      <c r="A6" s="337" t="s">
        <v>421</v>
      </c>
      <c r="B6" s="338" t="s">
        <v>422</v>
      </c>
      <c r="C6" s="339">
        <f>SUMIFS('Visi duomenys'!$P$5:$P$135,'Visi duomenys'!$G$5:$G$135,$A6,'Visi duomenys'!$S$5:$S$135,$C$2)/1000</f>
        <v>0</v>
      </c>
      <c r="D6" s="339">
        <f>SUMIFS('Visi duomenys'!$P$5:$P$135,'Visi duomenys'!$G$5:$G$135,$A6,'Visi duomenys'!$S$5:$S$135,$D$2)/1000</f>
        <v>0</v>
      </c>
      <c r="E6" s="339">
        <f>SUMIFS('Visi duomenys'!$P$5:$P$135,'Visi duomenys'!$G$5:$G$135,$A6,'Visi duomenys'!$S$5:$S$135,$E$2)/1000</f>
        <v>0</v>
      </c>
      <c r="F6" s="339">
        <f>SUMIFS('Visi duomenys'!$P$5:$P$135,'Visi duomenys'!$G$5:$G$135,$A6,'Visi duomenys'!$S$5:$S$135,$F$2)/1000</f>
        <v>744.68706000000009</v>
      </c>
      <c r="G6" s="339">
        <f>SUMIFS('Visi duomenys'!$P$5:$P$135,'Visi duomenys'!$G$5:$G$135,$A6,'Visi duomenys'!$S$5:$S$135,$G$2)/1000</f>
        <v>285.59404999999998</v>
      </c>
      <c r="H6" s="339">
        <f>SUMIFS('Visi duomenys'!$P$5:$P$135,'Visi duomenys'!$G$5:$G$135,$A6,'Visi duomenys'!$S$5:$S$135,$H$2)/1000</f>
        <v>0</v>
      </c>
      <c r="I6" s="339">
        <f>SUMIFS('Visi duomenys'!$P$5:$P$135,'Visi duomenys'!$G$5:$G$135,$A6,'Visi duomenys'!$S$5:$S$135,$I$2)/1000</f>
        <v>0</v>
      </c>
      <c r="J6" s="340">
        <f t="shared" si="0"/>
        <v>1030.2811100000001</v>
      </c>
    </row>
    <row r="7" spans="1:11" ht="25.5" customHeight="1" x14ac:dyDescent="0.25">
      <c r="A7" s="337" t="s">
        <v>76</v>
      </c>
      <c r="B7" s="338" t="s">
        <v>501</v>
      </c>
      <c r="C7" s="339">
        <f>SUMIFS('Visi duomenys'!$P$5:$P$135,'Visi duomenys'!$G$5:$G$135,$A7,'Visi duomenys'!$S$5:$S$135,$C$2)/1000</f>
        <v>0</v>
      </c>
      <c r="D7" s="339">
        <f>SUMIFS('Visi duomenys'!$P$5:$P$135,'Visi duomenys'!$G$5:$G$135,$A7,'Visi duomenys'!$S$5:$S$135,$D$2)/1000</f>
        <v>0</v>
      </c>
      <c r="E7" s="339">
        <f>SUMIFS('Visi duomenys'!$P$5:$P$135,'Visi duomenys'!$G$5:$G$135,$A7,'Visi duomenys'!$S$5:$S$135,$E$2)/1000</f>
        <v>0</v>
      </c>
      <c r="F7" s="339">
        <f>SUMIFS('Visi duomenys'!$P$5:$P$135,'Visi duomenys'!$G$5:$G$135,$A7,'Visi duomenys'!$S$5:$S$135,$F$2)/1000</f>
        <v>1208.3720000000001</v>
      </c>
      <c r="G7" s="339">
        <f>SUMIFS('Visi duomenys'!$P$5:$P$135,'Visi duomenys'!$G$5:$G$135,$A7,'Visi duomenys'!$S$5:$S$135,$G$2)/1000</f>
        <v>0</v>
      </c>
      <c r="H7" s="339">
        <f>SUMIFS('Visi duomenys'!$P$5:$P$135,'Visi duomenys'!$G$5:$G$135,$A7,'Visi duomenys'!$S$5:$S$135,$H$2)/1000</f>
        <v>0</v>
      </c>
      <c r="I7" s="339">
        <f>SUMIFS('Visi duomenys'!$P$5:$P$135,'Visi duomenys'!$G$5:$G$135,$A7,'Visi duomenys'!$S$5:$S$135,$I$2)/1000</f>
        <v>0</v>
      </c>
      <c r="J7" s="340">
        <f t="shared" si="0"/>
        <v>1208.3720000000001</v>
      </c>
      <c r="K7" s="343"/>
    </row>
    <row r="8" spans="1:11" ht="25.5" customHeight="1" x14ac:dyDescent="0.25">
      <c r="A8" s="337" t="s">
        <v>79</v>
      </c>
      <c r="B8" s="338" t="s">
        <v>502</v>
      </c>
      <c r="C8" s="339">
        <f>SUMIFS('Visi duomenys'!$P$5:$P$135,'Visi duomenys'!$G$5:$G$135,$A8,'Visi duomenys'!$S$5:$S$135,$C$2)/1000</f>
        <v>0</v>
      </c>
      <c r="D8" s="339">
        <f>SUMIFS('Visi duomenys'!$P$5:$P$135,'Visi duomenys'!$G$5:$G$135,$A8,'Visi duomenys'!$S$5:$S$135,$D$2)/1000</f>
        <v>0</v>
      </c>
      <c r="E8" s="339">
        <f>SUMIFS('Visi duomenys'!$P$5:$P$135,'Visi duomenys'!$G$5:$G$135,$A8,'Visi duomenys'!$S$5:$S$135,$E$2)/1000</f>
        <v>0</v>
      </c>
      <c r="F8" s="339">
        <f>SUMIFS('Visi duomenys'!$P$5:$P$135,'Visi duomenys'!$G$5:$G$135,$A8,'Visi duomenys'!$S$5:$S$135,$F$2)/1000</f>
        <v>342.416</v>
      </c>
      <c r="G8" s="339">
        <f>SUMIFS('Visi duomenys'!$P$5:$P$135,'Visi duomenys'!$G$5:$G$135,$A8,'Visi duomenys'!$S$5:$S$135,$G$2)/1000</f>
        <v>212.733</v>
      </c>
      <c r="H8" s="339">
        <f>SUMIFS('Visi duomenys'!$P$5:$P$135,'Visi duomenys'!$G$5:$G$135,$A8,'Visi duomenys'!$S$5:$S$135,$H$2)/1000</f>
        <v>0</v>
      </c>
      <c r="I8" s="339">
        <f>SUMIFS('Visi duomenys'!$P$5:$P$135,'Visi duomenys'!$G$5:$G$135,$A8,'Visi duomenys'!$S$5:$S$135,$I$2)/1000</f>
        <v>0</v>
      </c>
      <c r="J8" s="340">
        <f t="shared" si="0"/>
        <v>555.149</v>
      </c>
      <c r="K8" s="343"/>
    </row>
    <row r="9" spans="1:11" ht="25.5" customHeight="1" x14ac:dyDescent="0.25">
      <c r="A9" s="337" t="s">
        <v>80</v>
      </c>
      <c r="B9" s="338" t="s">
        <v>503</v>
      </c>
      <c r="C9" s="339">
        <f>SUMIFS('Visi duomenys'!$P$5:$P$135,'Visi duomenys'!$G$5:$G$135,$A9,'Visi duomenys'!$S$5:$S$135,$C$2)/1000</f>
        <v>0</v>
      </c>
      <c r="D9" s="339">
        <f>SUMIFS('Visi duomenys'!$P$5:$P$135,'Visi duomenys'!$G$5:$G$135,$A9,'Visi duomenys'!$S$5:$S$135,$D$2)/1000</f>
        <v>0</v>
      </c>
      <c r="E9" s="339">
        <f>SUMIFS('Visi duomenys'!$P$5:$P$135,'Visi duomenys'!$G$5:$G$135,$A9,'Visi duomenys'!$S$5:$S$135,$E$2)/1000</f>
        <v>0</v>
      </c>
      <c r="F9" s="339">
        <f>SUMIFS('Visi duomenys'!$P$5:$P$135,'Visi duomenys'!$G$5:$G$135,$A9,'Visi duomenys'!$S$5:$S$135,$F$2)/1000</f>
        <v>0</v>
      </c>
      <c r="G9" s="339">
        <f>SUMIFS('Visi duomenys'!$P$5:$P$135,'Visi duomenys'!$G$5:$G$135,$A9,'Visi duomenys'!$S$5:$S$135,$G$2)/1000</f>
        <v>693.24699999999996</v>
      </c>
      <c r="H9" s="339">
        <f>SUMIFS('Visi duomenys'!$P$5:$P$135,'Visi duomenys'!$G$5:$G$135,$A9,'Visi duomenys'!$S$5:$S$135,$H$2)/1000</f>
        <v>0</v>
      </c>
      <c r="I9" s="339">
        <f>SUMIFS('Visi duomenys'!$P$5:$P$135,'Visi duomenys'!$G$5:$G$135,$A9,'Visi duomenys'!$S$5:$S$135,$I$2)/1000</f>
        <v>0</v>
      </c>
      <c r="J9" s="340">
        <f t="shared" si="0"/>
        <v>693.24699999999996</v>
      </c>
      <c r="K9" s="343"/>
    </row>
    <row r="10" spans="1:11" ht="24.75" customHeight="1" x14ac:dyDescent="0.25">
      <c r="A10" s="337" t="s">
        <v>60</v>
      </c>
      <c r="B10" s="338" t="s">
        <v>497</v>
      </c>
      <c r="C10" s="339">
        <f>SUMIFS('Visi duomenys'!$P$5:$P$135,'Visi duomenys'!$G$5:$G$135,$A10,'Visi duomenys'!$S$5:$S$135,$C$2)/1000</f>
        <v>0</v>
      </c>
      <c r="D10" s="339">
        <f>SUMIFS('Visi duomenys'!$P$5:$P$135,'Visi duomenys'!$G$5:$G$135,$A10,'Visi duomenys'!$S$5:$S$135,$D$2)/1000</f>
        <v>0</v>
      </c>
      <c r="E10" s="339">
        <f>SUMIFS('Visi duomenys'!$P$5:$P$135,'Visi duomenys'!$G$5:$G$135,$A10,'Visi duomenys'!$S$5:$S$135,$E$2)/1000</f>
        <v>4349.3207899999998</v>
      </c>
      <c r="F10" s="339">
        <f>SUMIFS('Visi duomenys'!$P$5:$P$135,'Visi duomenys'!$G$5:$G$135,$A10,'Visi duomenys'!$S$5:$S$135,$F$2)/1000</f>
        <v>0</v>
      </c>
      <c r="G10" s="339">
        <f>SUMIFS('Visi duomenys'!$P$5:$P$135,'Visi duomenys'!$G$5:$G$135,$A10,'Visi duomenys'!$S$5:$S$135,$G$2)/1000</f>
        <v>851.05992999999989</v>
      </c>
      <c r="H10" s="339">
        <f>SUMIFS('Visi duomenys'!$P$5:$P$135,'Visi duomenys'!$G$5:$G$135,$A10,'Visi duomenys'!$S$5:$S$135,$H$2)/1000</f>
        <v>0</v>
      </c>
      <c r="I10" s="339">
        <f>SUMIFS('Visi duomenys'!$P$5:$P$135,'Visi duomenys'!$G$5:$G$135,$A10,'Visi duomenys'!$S$5:$S$135,$I$2)/1000</f>
        <v>0</v>
      </c>
      <c r="J10" s="340">
        <f t="shared" si="0"/>
        <v>5200.3807199999992</v>
      </c>
      <c r="K10" s="345"/>
    </row>
    <row r="11" spans="1:11" ht="25.5" customHeight="1" x14ac:dyDescent="0.25">
      <c r="A11" s="337" t="s">
        <v>62</v>
      </c>
      <c r="B11" s="338" t="s">
        <v>423</v>
      </c>
      <c r="C11" s="339">
        <f>SUMIFS('Visi duomenys'!$P$5:$P$135,'Visi duomenys'!$G$5:$G$135,$A11,'Visi duomenys'!$S$5:$S$135,$C$2)/1000</f>
        <v>0</v>
      </c>
      <c r="D11" s="339">
        <f>SUMIFS('Visi duomenys'!$P$5:$P$135,'Visi duomenys'!$G$5:$G$135,$A11,'Visi duomenys'!$S$5:$S$135,$D$2)/1000</f>
        <v>0</v>
      </c>
      <c r="E11" s="339">
        <f>SUMIFS('Visi duomenys'!$P$5:$P$135,'Visi duomenys'!$G$5:$G$135,$A11,'Visi duomenys'!$S$5:$S$135,$E$2)/1000</f>
        <v>0</v>
      </c>
      <c r="F11" s="339">
        <f>SUMIFS('Visi duomenys'!$P$5:$P$135,'Visi duomenys'!$G$5:$G$135,$A11,'Visi duomenys'!$S$5:$S$135,$F$2)/1000</f>
        <v>1428.9405400000001</v>
      </c>
      <c r="G11" s="339">
        <f>SUMIFS('Visi duomenys'!$P$5:$P$135,'Visi duomenys'!$G$5:$G$135,$A11,'Visi duomenys'!$S$5:$S$135,$G$2)/1000</f>
        <v>0</v>
      </c>
      <c r="H11" s="339">
        <f>SUMIFS('Visi duomenys'!$P$5:$P$135,'Visi duomenys'!$G$5:$G$135,$A11,'Visi duomenys'!$S$5:$S$135,$H$2)/1000</f>
        <v>0</v>
      </c>
      <c r="I11" s="339">
        <f>SUMIFS('Visi duomenys'!$P$5:$P$135,'Visi duomenys'!$G$5:$G$135,$A11,'Visi duomenys'!$S$5:$S$135,$I$2)/1000</f>
        <v>0</v>
      </c>
      <c r="J11" s="340">
        <f t="shared" si="0"/>
        <v>1428.9405400000001</v>
      </c>
      <c r="K11" s="343"/>
    </row>
    <row r="12" spans="1:11" ht="24.75" customHeight="1" x14ac:dyDescent="0.25">
      <c r="A12" s="337" t="s">
        <v>84</v>
      </c>
      <c r="B12" s="338" t="s">
        <v>424</v>
      </c>
      <c r="C12" s="339">
        <f>SUMIFS('Visi duomenys'!$P$5:$P$135,'Visi duomenys'!$G$5:$G$135,$A12,'Visi duomenys'!$S$5:$S$135,$C$2)/1000</f>
        <v>0</v>
      </c>
      <c r="D12" s="339">
        <f>SUMIFS('Visi duomenys'!$P$5:$P$135,'Visi duomenys'!$G$5:$G$135,$A12,'Visi duomenys'!$S$5:$S$135,$D$2)/1000</f>
        <v>0</v>
      </c>
      <c r="E12" s="339">
        <f>SUMIFS('Visi duomenys'!$P$5:$P$135,'Visi duomenys'!$G$5:$G$135,$A12,'Visi duomenys'!$S$5:$S$135,$E$2)/1000</f>
        <v>0</v>
      </c>
      <c r="F12" s="339">
        <f>SUMIFS('Visi duomenys'!$P$5:$P$135,'Visi duomenys'!$G$5:$G$135,$A12,'Visi duomenys'!$S$5:$S$135,$F$2)/1000</f>
        <v>1008.9096299999999</v>
      </c>
      <c r="G12" s="339">
        <f>SUMIFS('Visi duomenys'!$P$5:$P$135,'Visi duomenys'!$G$5:$G$135,$A12,'Visi duomenys'!$S$5:$S$135,$G$2)/1000</f>
        <v>0</v>
      </c>
      <c r="H12" s="339">
        <f>SUMIFS('Visi duomenys'!$P$5:$P$135,'Visi duomenys'!$G$5:$G$135,$A12,'Visi duomenys'!$S$5:$S$135,$H$2)/1000</f>
        <v>892.62237000000016</v>
      </c>
      <c r="I12" s="339">
        <f>SUMIFS('Visi duomenys'!$P$5:$P$135,'Visi duomenys'!$G$5:$G$135,$A12,'Visi duomenys'!$S$5:$S$135,$I$2)/1000</f>
        <v>0</v>
      </c>
      <c r="J12" s="340">
        <f t="shared" si="0"/>
        <v>1901.5320000000002</v>
      </c>
      <c r="K12" s="343"/>
    </row>
    <row r="13" spans="1:11" ht="24.75" customHeight="1" x14ac:dyDescent="0.25">
      <c r="A13" s="337" t="s">
        <v>63</v>
      </c>
      <c r="B13" s="338" t="s">
        <v>425</v>
      </c>
      <c r="C13" s="339">
        <f>SUMIFS('Visi duomenys'!$P$5:$P$135,'Visi duomenys'!$G$5:$G$135,$A13,'Visi duomenys'!$S$5:$S$135,$C$2)/1000</f>
        <v>0</v>
      </c>
      <c r="D13" s="339">
        <f>SUMIFS('Visi duomenys'!$P$5:$P$135,'Visi duomenys'!$G$5:$G$135,$A13,'Visi duomenys'!$S$5:$S$135,$D$2)/1000</f>
        <v>0</v>
      </c>
      <c r="E13" s="339">
        <f>SUMIFS('Visi duomenys'!$P$5:$P$135,'Visi duomenys'!$G$5:$G$135,$A13,'Visi duomenys'!$S$5:$S$135,$E$2)/1000</f>
        <v>0</v>
      </c>
      <c r="F13" s="339">
        <f>SUMIFS('Visi duomenys'!$P$5:$P$135,'Visi duomenys'!$G$5:$G$135,$A13,'Visi duomenys'!$S$5:$S$135,$F$2)/1000</f>
        <v>2380.2176199999999</v>
      </c>
      <c r="G13" s="339">
        <f>SUMIFS('Visi duomenys'!$P$5:$P$135,'Visi duomenys'!$G$5:$G$135,$A13,'Visi duomenys'!$S$5:$S$135,$G$2)/1000</f>
        <v>0</v>
      </c>
      <c r="H13" s="339">
        <f>SUMIFS('Visi duomenys'!$P$5:$P$135,'Visi duomenys'!$G$5:$G$135,$A13,'Visi duomenys'!$S$5:$S$135,$H$2)/1000</f>
        <v>0</v>
      </c>
      <c r="I13" s="339">
        <f>SUMIFS('Visi duomenys'!$P$5:$P$135,'Visi duomenys'!$G$5:$G$135,$A13,'Visi duomenys'!$S$5:$S$135,$I$2)/1000</f>
        <v>0</v>
      </c>
      <c r="J13" s="340">
        <f t="shared" si="0"/>
        <v>2380.2176199999999</v>
      </c>
      <c r="K13" s="343"/>
    </row>
    <row r="14" spans="1:11" ht="25.5" customHeight="1" x14ac:dyDescent="0.25">
      <c r="A14" s="337" t="s">
        <v>208</v>
      </c>
      <c r="B14" s="338" t="s">
        <v>426</v>
      </c>
      <c r="C14" s="339">
        <f>SUMIFS('Visi duomenys'!$P$5:$P$135,'Visi duomenys'!$G$5:$G$135,$A14,'Visi duomenys'!$S$5:$S$135,$C$2)/1000</f>
        <v>0</v>
      </c>
      <c r="D14" s="339">
        <f>SUMIFS('Visi duomenys'!$P$5:$P$135,'Visi duomenys'!$G$5:$G$135,$A14,'Visi duomenys'!$S$5:$S$135,$D$2)/1000</f>
        <v>0</v>
      </c>
      <c r="E14" s="339">
        <f>SUMIFS('Visi duomenys'!$P$5:$P$135,'Visi duomenys'!$G$5:$G$135,$A14,'Visi duomenys'!$S$5:$S$135,$E$2)/1000</f>
        <v>0</v>
      </c>
      <c r="F14" s="339">
        <f>SUMIFS('Visi duomenys'!$P$5:$P$135,'Visi duomenys'!$G$5:$G$135,$A14,'Visi duomenys'!$S$5:$S$135,$F$2)/1000</f>
        <v>588.15099999999995</v>
      </c>
      <c r="G14" s="339">
        <f>SUMIFS('Visi duomenys'!$P$5:$P$135,'Visi duomenys'!$G$5:$G$135,$A14,'Visi duomenys'!$S$5:$S$135,$G$2)/1000</f>
        <v>0</v>
      </c>
      <c r="H14" s="339">
        <f>SUMIFS('Visi duomenys'!$P$5:$P$135,'Visi duomenys'!$G$5:$G$135,$A14,'Visi duomenys'!$S$5:$S$135,$H$2)/1000</f>
        <v>0</v>
      </c>
      <c r="I14" s="339">
        <f>SUMIFS('Visi duomenys'!$P$5:$P$135,'Visi duomenys'!$G$5:$G$135,$A14,'Visi duomenys'!$S$5:$S$135,$I$2)/1000</f>
        <v>0</v>
      </c>
      <c r="J14" s="340">
        <f t="shared" si="0"/>
        <v>588.15099999999995</v>
      </c>
      <c r="K14" s="343"/>
    </row>
    <row r="15" spans="1:11" ht="25.5" customHeight="1" x14ac:dyDescent="0.25">
      <c r="A15" s="337" t="s">
        <v>88</v>
      </c>
      <c r="B15" s="338" t="s">
        <v>427</v>
      </c>
      <c r="C15" s="339">
        <f>SUMIFS('Visi duomenys'!$P$5:$P$135,'Visi duomenys'!$G$5:$G$135,$A15,'Visi duomenys'!$S$5:$S$135,$C$2)/1000</f>
        <v>0</v>
      </c>
      <c r="D15" s="339">
        <f>SUMIFS('Visi duomenys'!$P$5:$P$135,'Visi duomenys'!$G$5:$G$135,$A15,'Visi duomenys'!$S$5:$S$135,$D$2)/1000</f>
        <v>0</v>
      </c>
      <c r="E15" s="339">
        <f>SUMIFS('Visi duomenys'!$P$5:$P$135,'Visi duomenys'!$G$5:$G$135,$A15,'Visi duomenys'!$S$5:$S$135,$E$2)/1000</f>
        <v>2148.12</v>
      </c>
      <c r="F15" s="339">
        <f>SUMIFS('Visi duomenys'!$P$5:$P$135,'Visi duomenys'!$G$5:$G$135,$A15,'Visi duomenys'!$S$5:$S$135,$F$2)/1000</f>
        <v>0</v>
      </c>
      <c r="G15" s="339">
        <f>SUMIFS('Visi duomenys'!$P$5:$P$135,'Visi duomenys'!$G$5:$G$135,$A15,'Visi duomenys'!$S$5:$S$135,$G$2)/1000</f>
        <v>0</v>
      </c>
      <c r="H15" s="339">
        <f>SUMIFS('Visi duomenys'!$P$5:$P$135,'Visi duomenys'!$G$5:$G$135,$A15,'Visi duomenys'!$S$5:$S$135,$H$2)/1000</f>
        <v>0</v>
      </c>
      <c r="I15" s="339">
        <f>SUMIFS('Visi duomenys'!$P$5:$P$135,'Visi duomenys'!$G$5:$G$135,$A15,'Visi duomenys'!$S$5:$S$135,$I$2)/1000</f>
        <v>0</v>
      </c>
      <c r="J15" s="340">
        <f t="shared" si="0"/>
        <v>2148.12</v>
      </c>
      <c r="K15" s="343"/>
    </row>
    <row r="16" spans="1:11" ht="25.5" customHeight="1" x14ac:dyDescent="0.25">
      <c r="A16" s="337" t="s">
        <v>446</v>
      </c>
      <c r="B16" s="338" t="s">
        <v>929</v>
      </c>
      <c r="C16" s="339">
        <f>SUMIFS('Visi duomenys'!$P$5:$P$135,'Visi duomenys'!$G$5:$G$135,$A16,'Visi duomenys'!$S$5:$S$135,$C$2)/1000</f>
        <v>0</v>
      </c>
      <c r="D16" s="339">
        <f>SUMIFS('Visi duomenys'!$P$5:$P$135,'Visi duomenys'!$G$5:$G$135,$A16,'Visi duomenys'!$S$5:$S$135,$D$2)/1000</f>
        <v>0</v>
      </c>
      <c r="E16" s="339">
        <f>SUMIFS('Visi duomenys'!$P$5:$P$135,'Visi duomenys'!$G$5:$G$135,$A16,'Visi duomenys'!$S$5:$S$135,$E$2)/1000</f>
        <v>0</v>
      </c>
      <c r="F16" s="339">
        <f>SUMIFS('Visi duomenys'!$P$5:$P$135,'Visi duomenys'!$G$5:$G$135,$A16,'Visi duomenys'!$S$5:$S$135,$F$2)/1000</f>
        <v>0</v>
      </c>
      <c r="G16" s="339">
        <f>SUMIFS('Visi duomenys'!$P$5:$P$135,'Visi duomenys'!$G$5:$G$135,$A16,'Visi duomenys'!$S$5:$S$135,$G$2)/1000</f>
        <v>821.12900000000002</v>
      </c>
      <c r="H16" s="339">
        <f>SUMIFS('Visi duomenys'!$P$5:$P$135,'Visi duomenys'!$G$5:$G$135,$A16,'Visi duomenys'!$S$5:$S$135,$H$2)/1000</f>
        <v>14.949</v>
      </c>
      <c r="I16" s="339">
        <f>SUMIFS('Visi duomenys'!$P$5:$P$135,'Visi duomenys'!$G$5:$G$135,$A16,'Visi duomenys'!$S$5:$S$135,$I$2)/1000</f>
        <v>0</v>
      </c>
      <c r="J16" s="340">
        <f t="shared" ref="J16:J17" si="1">SUM(C16:I16)</f>
        <v>836.07799999999997</v>
      </c>
      <c r="K16" s="343"/>
    </row>
    <row r="17" spans="1:11" ht="25.5" customHeight="1" x14ac:dyDescent="0.25">
      <c r="A17" s="337" t="s">
        <v>917</v>
      </c>
      <c r="B17" s="338" t="s">
        <v>930</v>
      </c>
      <c r="C17" s="339">
        <f>SUMIFS('Visi duomenys'!$P$5:$P$135,'Visi duomenys'!$G$5:$G$135,$A17,'Visi duomenys'!$S$5:$S$135,$C$2)/1000</f>
        <v>0</v>
      </c>
      <c r="D17" s="339">
        <f>SUMIFS('Visi duomenys'!$P$5:$P$135,'Visi duomenys'!$G$5:$G$135,$A17,'Visi duomenys'!$S$5:$S$135,$D$2)/1000</f>
        <v>0</v>
      </c>
      <c r="E17" s="339">
        <f>SUMIFS('Visi duomenys'!$P$5:$P$135,'Visi duomenys'!$G$5:$G$135,$A17,'Visi duomenys'!$S$5:$S$135,$E$2)/1000</f>
        <v>0</v>
      </c>
      <c r="F17" s="339">
        <f>SUMIFS('Visi duomenys'!$P$5:$P$135,'Visi duomenys'!$G$5:$G$135,$A17,'Visi duomenys'!$S$5:$S$135,$F$2)/1000</f>
        <v>0</v>
      </c>
      <c r="G17" s="339">
        <f>SUMIFS('Visi duomenys'!$P$5:$P$135,'Visi duomenys'!$G$5:$G$135,$A17,'Visi duomenys'!$S$5:$S$135,$G$2)/1000</f>
        <v>38.048000000000002</v>
      </c>
      <c r="H17" s="339">
        <f>SUMIFS('Visi duomenys'!$P$5:$P$135,'Visi duomenys'!$G$5:$G$135,$A17,'Visi duomenys'!$S$5:$S$135,$H$2)/1000</f>
        <v>0</v>
      </c>
      <c r="I17" s="339">
        <f>SUMIFS('Visi duomenys'!$P$5:$P$135,'Visi duomenys'!$G$5:$G$135,$A17,'Visi duomenys'!$S$5:$S$135,$I$2)/1000</f>
        <v>0</v>
      </c>
      <c r="J17" s="340">
        <f t="shared" si="1"/>
        <v>38.048000000000002</v>
      </c>
      <c r="K17" s="343"/>
    </row>
    <row r="18" spans="1:11" ht="25.5" customHeight="1" x14ac:dyDescent="0.25">
      <c r="A18" s="331" t="s">
        <v>896</v>
      </c>
      <c r="B18" s="338" t="s">
        <v>902</v>
      </c>
      <c r="C18" s="339">
        <f>SUMIFS('Visi duomenys'!$P$5:$P$135,'Visi duomenys'!$G$5:$G$135,$A18,'Visi duomenys'!$S$5:$S$135,$C$2)/1000</f>
        <v>0</v>
      </c>
      <c r="D18" s="339">
        <f>SUMIFS('Visi duomenys'!$P$5:$P$135,'Visi duomenys'!$G$5:$G$135,$A18,'Visi duomenys'!$S$5:$S$135,$D$2)/1000</f>
        <v>0</v>
      </c>
      <c r="E18" s="339">
        <f>SUMIFS('Visi duomenys'!$P$5:$P$135,'Visi duomenys'!$G$5:$G$135,$A18,'Visi duomenys'!$S$5:$S$135,$E$2)/1000</f>
        <v>0</v>
      </c>
      <c r="F18" s="339">
        <f>SUMIFS('Visi duomenys'!$P$5:$P$135,'Visi duomenys'!$G$5:$G$135,$A18,'Visi duomenys'!$S$5:$S$135,$F$2)/1000</f>
        <v>0</v>
      </c>
      <c r="G18" s="339">
        <f>SUMIFS('Visi duomenys'!$P$5:$P$135,'Visi duomenys'!$G$5:$G$135,$A18,'Visi duomenys'!$S$5:$S$135,$G$2)/1000</f>
        <v>422.54399999999998</v>
      </c>
      <c r="H18" s="339">
        <f>SUMIFS('Visi duomenys'!$P$5:$P$135,'Visi duomenys'!$G$5:$G$135,$A18,'Visi duomenys'!$S$5:$S$135,$H$2)/1000</f>
        <v>0</v>
      </c>
      <c r="I18" s="339">
        <f>SUMIFS('Visi duomenys'!$P$5:$P$135,'Visi duomenys'!$G$5:$G$135,$A18,'Visi duomenys'!$S$5:$S$135,$I$2)/1000</f>
        <v>0</v>
      </c>
      <c r="J18" s="340">
        <f t="shared" si="0"/>
        <v>422.54399999999998</v>
      </c>
      <c r="K18" s="343"/>
    </row>
    <row r="19" spans="1:11" ht="24.75" customHeight="1" x14ac:dyDescent="0.25">
      <c r="A19" s="337" t="s">
        <v>58</v>
      </c>
      <c r="B19" s="338" t="s">
        <v>432</v>
      </c>
      <c r="C19" s="339">
        <f>SUMIFS('Visi duomenys'!$P$5:$P$135,'Visi duomenys'!$G$5:$G$135,$A19,'Visi duomenys'!$S$5:$S$135,$C$2)/1000</f>
        <v>0</v>
      </c>
      <c r="D19" s="339">
        <f>SUMIFS('Visi duomenys'!$P$5:$P$135,'Visi duomenys'!$G$5:$G$135,$A19,'Visi duomenys'!$S$5:$S$135,$D$2)/1000</f>
        <v>0</v>
      </c>
      <c r="E19" s="339">
        <f>SUMIFS('Visi duomenys'!$P$5:$P$135,'Visi duomenys'!$G$5:$G$135,$A19,'Visi duomenys'!$S$5:$S$135,$E$2)/1000</f>
        <v>0</v>
      </c>
      <c r="F19" s="339">
        <f>SUMIFS('Visi duomenys'!$P$5:$P$135,'Visi duomenys'!$G$5:$G$135,$A19,'Visi duomenys'!$S$5:$S$135,$F$2)/1000</f>
        <v>2733.8420000000001</v>
      </c>
      <c r="G19" s="339">
        <f>SUMIFS('Visi duomenys'!$P$5:$P$135,'Visi duomenys'!$G$5:$G$135,$A19,'Visi duomenys'!$S$5:$S$135,$G$2)/1000</f>
        <v>114.7</v>
      </c>
      <c r="H19" s="339">
        <f>SUMIFS('Visi duomenys'!$P$5:$P$135,'Visi duomenys'!$G$5:$G$135,$A19,'Visi duomenys'!$S$5:$S$135,$H$2)/1000</f>
        <v>0</v>
      </c>
      <c r="I19" s="339">
        <f>SUMIFS('Visi duomenys'!$P$5:$P$135,'Visi duomenys'!$G$5:$G$135,$A19,'Visi duomenys'!$S$5:$S$135,$I$2)/1000</f>
        <v>0</v>
      </c>
      <c r="J19" s="340">
        <f t="shared" si="0"/>
        <v>2848.5419999999999</v>
      </c>
      <c r="K19" s="343"/>
    </row>
    <row r="20" spans="1:11" ht="25.5" customHeight="1" x14ac:dyDescent="0.25">
      <c r="A20" s="337" t="s">
        <v>59</v>
      </c>
      <c r="B20" s="338" t="s">
        <v>428</v>
      </c>
      <c r="C20" s="339">
        <f>SUMIFS('Visi duomenys'!$P$5:$P$135,'Visi duomenys'!$G$5:$G$135,$A20,'Visi duomenys'!$S$5:$S$135,$C$2)/1000</f>
        <v>0</v>
      </c>
      <c r="D20" s="339">
        <f>SUMIFS('Visi duomenys'!$P$5:$P$135,'Visi duomenys'!$G$5:$G$135,$A20,'Visi duomenys'!$S$5:$S$135,$D$2)/1000</f>
        <v>0</v>
      </c>
      <c r="E20" s="339">
        <f>SUMIFS('Visi duomenys'!$P$5:$P$135,'Visi duomenys'!$G$5:$G$135,$A20,'Visi duomenys'!$S$5:$S$135,$E$2)/1000</f>
        <v>0</v>
      </c>
      <c r="F20" s="339">
        <f>SUMIFS('Visi duomenys'!$P$5:$P$135,'Visi duomenys'!$G$5:$G$135,$A20,'Visi duomenys'!$S$5:$S$135,$F$2)/1000</f>
        <v>0</v>
      </c>
      <c r="G20" s="339">
        <f>SUMIFS('Visi duomenys'!$P$5:$P$135,'Visi duomenys'!$G$5:$G$135,$A20,'Visi duomenys'!$S$5:$S$135,$G$2)/1000</f>
        <v>656.40099999999995</v>
      </c>
      <c r="H20" s="339">
        <f>SUMIFS('Visi duomenys'!$P$5:$P$135,'Visi duomenys'!$G$5:$G$135,$A20,'Visi duomenys'!$S$5:$S$135,$H$2)/1000</f>
        <v>0</v>
      </c>
      <c r="I20" s="339">
        <f>SUMIFS('Visi duomenys'!$P$5:$P$135,'Visi duomenys'!$G$5:$G$135,$A20,'Visi duomenys'!$S$5:$S$135,$I$2)/1000</f>
        <v>0</v>
      </c>
      <c r="J20" s="340">
        <f t="shared" si="0"/>
        <v>656.40099999999995</v>
      </c>
      <c r="K20" s="343"/>
    </row>
    <row r="21" spans="1:11" ht="25.5" customHeight="1" x14ac:dyDescent="0.25">
      <c r="A21" s="337" t="s">
        <v>457</v>
      </c>
      <c r="B21" s="338" t="s">
        <v>498</v>
      </c>
      <c r="C21" s="339">
        <f>SUMIFS('Visi duomenys'!$P$5:$P$135,'Visi duomenys'!$G$5:$G$135,$A21,'Visi duomenys'!$S$5:$S$135,$C$2)/1000</f>
        <v>0</v>
      </c>
      <c r="D21" s="339">
        <f>SUMIFS('Visi duomenys'!$P$5:$P$135,'Visi duomenys'!$G$5:$G$135,$A21,'Visi duomenys'!$S$5:$S$135,$D$2)/1000</f>
        <v>0</v>
      </c>
      <c r="E21" s="339">
        <f>SUMIFS('Visi duomenys'!$P$5:$P$135,'Visi duomenys'!$G$5:$G$135,$A21,'Visi duomenys'!$S$5:$S$135,$E$2)/1000</f>
        <v>10.115</v>
      </c>
      <c r="F21" s="339">
        <f>SUMIFS('Visi duomenys'!$P$5:$P$135,'Visi duomenys'!$G$5:$G$135,$A21,'Visi duomenys'!$S$5:$S$135,$F$2)/1000</f>
        <v>0</v>
      </c>
      <c r="G21" s="339">
        <f>SUMIFS('Visi duomenys'!$P$5:$P$135,'Visi duomenys'!$G$5:$G$135,$A21,'Visi duomenys'!$S$5:$S$135,$G$2)/1000</f>
        <v>0</v>
      </c>
      <c r="H21" s="339">
        <f>SUMIFS('Visi duomenys'!$P$5:$P$135,'Visi duomenys'!$G$5:$G$135,$A21,'Visi duomenys'!$S$5:$S$135,$H$2)/1000</f>
        <v>0</v>
      </c>
      <c r="I21" s="339">
        <f>SUMIFS('Visi duomenys'!$P$5:$P$135,'Visi duomenys'!$G$5:$G$135,$A21,'Visi duomenys'!$S$5:$S$135,$I$2)/1000</f>
        <v>0</v>
      </c>
      <c r="J21" s="340">
        <f t="shared" si="0"/>
        <v>10.115</v>
      </c>
      <c r="K21" s="343"/>
    </row>
    <row r="22" spans="1:11" ht="25.5" customHeight="1" x14ac:dyDescent="0.25">
      <c r="A22" s="337" t="s">
        <v>93</v>
      </c>
      <c r="B22" s="338" t="s">
        <v>429</v>
      </c>
      <c r="C22" s="339">
        <f>SUMIFS('Visi duomenys'!$P$5:$P$135,'Visi duomenys'!$G$5:$G$135,$A22,'Visi duomenys'!$S$5:$S$135,$C$2)/1000</f>
        <v>0</v>
      </c>
      <c r="D22" s="339">
        <f>SUMIFS('Visi duomenys'!$P$5:$P$135,'Visi duomenys'!$G$5:$G$135,$A22,'Visi duomenys'!$S$5:$S$135,$D$2)/1000</f>
        <v>0</v>
      </c>
      <c r="E22" s="339">
        <f>SUMIFS('Visi duomenys'!$P$5:$P$135,'Visi duomenys'!$G$5:$G$135,$A22,'Visi duomenys'!$S$5:$S$135,$E$2)/1000</f>
        <v>0</v>
      </c>
      <c r="F22" s="339">
        <f>SUMIFS('Visi duomenys'!$P$5:$P$135,'Visi duomenys'!$G$5:$G$135,$A22,'Visi duomenys'!$S$5:$S$135,$F$2)/1000</f>
        <v>209.87799999999999</v>
      </c>
      <c r="G22" s="339">
        <f>SUMIFS('Visi duomenys'!$P$5:$P$135,'Visi duomenys'!$G$5:$G$135,$A22,'Visi duomenys'!$S$5:$S$135,$G$2)/1000</f>
        <v>0</v>
      </c>
      <c r="H22" s="339">
        <f>SUMIFS('Visi duomenys'!$P$5:$P$135,'Visi duomenys'!$G$5:$G$135,$A22,'Visi duomenys'!$S$5:$S$135,$H$2)/1000</f>
        <v>80.489999999999995</v>
      </c>
      <c r="I22" s="339">
        <f>SUMIFS('Visi duomenys'!$P$5:$P$135,'Visi duomenys'!$G$5:$G$135,$A22,'Visi duomenys'!$S$5:$S$135,$I$2)/1000</f>
        <v>0</v>
      </c>
      <c r="J22" s="340">
        <f t="shared" si="0"/>
        <v>290.36799999999999</v>
      </c>
      <c r="K22" s="343"/>
    </row>
    <row r="23" spans="1:11" ht="24.75" customHeight="1" x14ac:dyDescent="0.25">
      <c r="A23" s="337" t="s">
        <v>95</v>
      </c>
      <c r="B23" s="338" t="s">
        <v>430</v>
      </c>
      <c r="C23" s="339">
        <f>SUMIFS('Visi duomenys'!$P$5:$P$135,'Visi duomenys'!$G$5:$G$135,$A23,'Visi duomenys'!$S$5:$S$135,$C$2)/1000</f>
        <v>0</v>
      </c>
      <c r="D23" s="339">
        <f>SUMIFS('Visi duomenys'!$P$5:$P$135,'Visi duomenys'!$G$5:$G$135,$A23,'Visi duomenys'!$S$5:$S$135,$D$2)/1000</f>
        <v>0</v>
      </c>
      <c r="E23" s="339">
        <f>SUMIFS('Visi duomenys'!$P$5:$P$135,'Visi duomenys'!$G$5:$G$135,$A23,'Visi duomenys'!$S$5:$S$135,$E$2)/1000</f>
        <v>0</v>
      </c>
      <c r="F23" s="339">
        <f>SUMIFS('Visi duomenys'!$P$5:$P$135,'Visi duomenys'!$G$5:$G$135,$A23,'Visi duomenys'!$S$5:$S$135,$F$2)/1000</f>
        <v>679.11900000000003</v>
      </c>
      <c r="G23" s="339">
        <f>SUMIFS('Visi duomenys'!$P$5:$P$135,'Visi duomenys'!$G$5:$G$135,$A23,'Visi duomenys'!$S$5:$S$135,$G$2)/1000</f>
        <v>0</v>
      </c>
      <c r="H23" s="339">
        <f>SUMIFS('Visi duomenys'!$P$5:$P$135,'Visi duomenys'!$G$5:$G$135,$A23,'Visi duomenys'!$S$5:$S$135,$H$2)/1000</f>
        <v>0</v>
      </c>
      <c r="I23" s="339">
        <f>SUMIFS('Visi duomenys'!$P$5:$P$135,'Visi duomenys'!$G$5:$G$135,$A23,'Visi duomenys'!$S$5:$S$135,$I$2)/1000</f>
        <v>0</v>
      </c>
      <c r="J23" s="340">
        <f t="shared" si="0"/>
        <v>679.11900000000003</v>
      </c>
      <c r="K23" s="343"/>
    </row>
    <row r="24" spans="1:11" ht="25.5" customHeight="1" x14ac:dyDescent="0.25">
      <c r="A24" s="337" t="s">
        <v>493</v>
      </c>
      <c r="B24" s="338" t="s">
        <v>431</v>
      </c>
      <c r="C24" s="339">
        <f>SUMIFS('Visi duomenys'!$P$5:$P$135,'Visi duomenys'!$G$5:$G$135,$A24,'Visi duomenys'!$S$5:$S$135,$C$2)/1000</f>
        <v>0</v>
      </c>
      <c r="D24" s="339">
        <f>SUMIFS('Visi duomenys'!$P$5:$P$135,'Visi duomenys'!$G$5:$G$135,$A24,'Visi duomenys'!$S$5:$S$135,$D$2)/1000</f>
        <v>0</v>
      </c>
      <c r="E24" s="339">
        <f>SUMIFS('Visi duomenys'!$P$5:$P$135,'Visi duomenys'!$G$5:$G$135,$A24,'Visi duomenys'!$S$5:$S$135,$E$2)/1000</f>
        <v>0</v>
      </c>
      <c r="F24" s="339">
        <f>SUMIFS('Visi duomenys'!$P$5:$P$135,'Visi duomenys'!$G$5:$G$135,$A24,'Visi duomenys'!$S$5:$S$135,$F$2)/1000</f>
        <v>0</v>
      </c>
      <c r="G24" s="339">
        <f>SUMIFS('Visi duomenys'!$P$5:$P$135,'Visi duomenys'!$G$5:$G$135,$A24,'Visi duomenys'!$S$5:$S$135,$G$2)/1000</f>
        <v>433.5</v>
      </c>
      <c r="H24" s="339">
        <f>SUMIFS('Visi duomenys'!$P$5:$P$135,'Visi duomenys'!$G$5:$G$135,$A24,'Visi duomenys'!$S$5:$S$135,$H$2)/1000</f>
        <v>358.28100000000001</v>
      </c>
      <c r="I24" s="339">
        <f>SUMIFS('Visi duomenys'!$P$5:$P$135,'Visi duomenys'!$G$5:$G$135,$A24,'Visi duomenys'!$S$5:$S$135,$I$2)/1000</f>
        <v>0</v>
      </c>
      <c r="J24" s="340">
        <f t="shared" si="0"/>
        <v>791.78099999999995</v>
      </c>
      <c r="K24" s="343"/>
    </row>
    <row r="25" spans="1:11" ht="24.75" customHeight="1" x14ac:dyDescent="0.25">
      <c r="A25" s="337" t="s">
        <v>411</v>
      </c>
      <c r="B25" s="338" t="s">
        <v>433</v>
      </c>
      <c r="C25" s="339">
        <f>SUMIFS('Visi duomenys'!$P$5:$P$135,'Visi duomenys'!$G$5:$G$135,$A25,'Visi duomenys'!$S$5:$S$135,$C$2)/1000</f>
        <v>0</v>
      </c>
      <c r="D25" s="339">
        <f>SUMIFS('Visi duomenys'!$P$5:$P$135,'Visi duomenys'!$G$5:$G$135,$A25,'Visi duomenys'!$S$5:$S$135,$D$2)/1000</f>
        <v>0</v>
      </c>
      <c r="E25" s="339">
        <f>SUMIFS('Visi duomenys'!$P$5:$P$135,'Visi duomenys'!$G$5:$G$135,$A25,'Visi duomenys'!$S$5:$S$135,$E$2)/1000</f>
        <v>0</v>
      </c>
      <c r="F25" s="339">
        <f>SUMIFS('Visi duomenys'!$P$5:$P$135,'Visi duomenys'!$G$5:$G$135,$A25,'Visi duomenys'!$S$5:$S$135,$F$2)/1000</f>
        <v>3321.3620000000001</v>
      </c>
      <c r="G25" s="339">
        <f>SUMIFS('Visi duomenys'!$P$5:$P$135,'Visi duomenys'!$G$5:$G$135,$A25,'Visi duomenys'!$S$5:$S$135,$G$2)/1000</f>
        <v>0</v>
      </c>
      <c r="H25" s="339">
        <f>SUMIFS('Visi duomenys'!$P$5:$P$135,'Visi duomenys'!$G$5:$G$135,$A25,'Visi duomenys'!$S$5:$S$135,$H$2)/1000</f>
        <v>0</v>
      </c>
      <c r="I25" s="339">
        <f>SUMIFS('Visi duomenys'!$P$5:$P$135,'Visi duomenys'!$G$5:$G$135,$A25,'Visi duomenys'!$S$5:$S$135,$I$2)/1000</f>
        <v>0</v>
      </c>
      <c r="J25" s="340">
        <f t="shared" si="0"/>
        <v>3321.3620000000001</v>
      </c>
      <c r="K25" s="343"/>
    </row>
    <row r="26" spans="1:11" ht="24.75" customHeight="1" x14ac:dyDescent="0.25">
      <c r="A26" s="347" t="s">
        <v>99</v>
      </c>
      <c r="B26" s="348" t="s">
        <v>437</v>
      </c>
      <c r="C26" s="339">
        <f>SUMIFS('Visi duomenys'!$P$5:$P$135,'Visi duomenys'!$G$5:$G$135,$A26,'Visi duomenys'!$S$5:$S$135,$C$2)/1000</f>
        <v>0</v>
      </c>
      <c r="D26" s="339">
        <f>SUMIFS('Visi duomenys'!$P$5:$P$135,'Visi duomenys'!$G$5:$G$135,$A26,'Visi duomenys'!$S$5:$S$135,$D$2)/1000</f>
        <v>0</v>
      </c>
      <c r="E26" s="339">
        <f>SUMIFS('Visi duomenys'!$P$5:$P$135,'Visi duomenys'!$G$5:$G$135,$A26,'Visi duomenys'!$S$5:$S$135,$E$2)/1000</f>
        <v>739.97</v>
      </c>
      <c r="F26" s="339">
        <f>SUMIFS('Visi duomenys'!$P$5:$P$135,'Visi duomenys'!$G$5:$G$135,$A26,'Visi duomenys'!$S$5:$S$135,$F$2)/1000</f>
        <v>847.00099999999998</v>
      </c>
      <c r="G26" s="339">
        <f>SUMIFS('Visi duomenys'!$P$5:$P$135,'Visi duomenys'!$G$5:$G$135,$A26,'Visi duomenys'!$S$5:$S$135,$G$2)/1000</f>
        <v>0</v>
      </c>
      <c r="H26" s="339">
        <f>SUMIFS('Visi duomenys'!$P$5:$P$135,'Visi duomenys'!$G$5:$G$135,$A26,'Visi duomenys'!$S$5:$S$135,$H$2)/1000</f>
        <v>0</v>
      </c>
      <c r="I26" s="339">
        <f>SUMIFS('Visi duomenys'!$P$5:$P$135,'Visi duomenys'!$G$5:$G$135,$A26,'Visi duomenys'!$S$5:$S$135,$I$2)/1000</f>
        <v>0</v>
      </c>
      <c r="J26" s="340">
        <f t="shared" si="0"/>
        <v>1586.971</v>
      </c>
      <c r="K26" s="346"/>
    </row>
    <row r="27" spans="1:11" ht="25.5" customHeight="1" x14ac:dyDescent="0.25">
      <c r="A27" s="347" t="s">
        <v>434</v>
      </c>
      <c r="B27" s="348" t="s">
        <v>550</v>
      </c>
      <c r="C27" s="339">
        <f>SUMIFS('Visi duomenys'!$P$5:$P$135,'Visi duomenys'!$G$5:$G$135,$A27,'Visi duomenys'!$S$5:$S$135,$C$2)/1000</f>
        <v>0</v>
      </c>
      <c r="D27" s="339">
        <f>SUMIFS('Visi duomenys'!$P$5:$P$135,'Visi duomenys'!$G$5:$G$135,$A27,'Visi duomenys'!$S$5:$S$135,$D$2)/1000</f>
        <v>0</v>
      </c>
      <c r="E27" s="339">
        <f>SUMIFS('Visi duomenys'!$P$5:$P$135,'Visi duomenys'!$G$5:$G$135,$A27,'Visi duomenys'!$S$5:$S$135,$E$2)/1000</f>
        <v>0</v>
      </c>
      <c r="F27" s="339">
        <f>SUMIFS('Visi duomenys'!$P$5:$P$135,'Visi duomenys'!$G$5:$G$135,$A27,'Visi duomenys'!$S$5:$S$135,$F$2)/1000</f>
        <v>779.91899999999998</v>
      </c>
      <c r="G27" s="339">
        <f>SUMIFS('Visi duomenys'!$P$5:$P$135,'Visi duomenys'!$G$5:$G$135,$A27,'Visi duomenys'!$S$5:$S$135,$G$2)/1000</f>
        <v>0</v>
      </c>
      <c r="H27" s="339">
        <f>SUMIFS('Visi duomenys'!$P$5:$P$135,'Visi duomenys'!$G$5:$G$135,$A27,'Visi duomenys'!$S$5:$S$135,$H$2)/1000</f>
        <v>0</v>
      </c>
      <c r="I27" s="339">
        <f>SUMIFS('Visi duomenys'!$P$5:$P$135,'Visi duomenys'!$G$5:$G$135,$A27,'Visi duomenys'!$S$5:$S$135,$I$2)/1000</f>
        <v>0</v>
      </c>
      <c r="J27" s="340">
        <f t="shared" si="0"/>
        <v>779.91899999999998</v>
      </c>
      <c r="K27" s="346"/>
    </row>
    <row r="28" spans="1:11" ht="25.5" customHeight="1" x14ac:dyDescent="0.25">
      <c r="A28" s="347" t="s">
        <v>435</v>
      </c>
      <c r="B28" s="348" t="s">
        <v>551</v>
      </c>
      <c r="C28" s="339">
        <f>SUMIFS('Visi duomenys'!$P$5:$P$135,'Visi duomenys'!$G$5:$G$135,$A28,'Visi duomenys'!$S$5:$S$135,$C$2)/1000</f>
        <v>0</v>
      </c>
      <c r="D28" s="339">
        <f>SUMIFS('Visi duomenys'!$P$5:$P$135,'Visi duomenys'!$G$5:$G$135,$A28,'Visi duomenys'!$S$5:$S$135,$D$2)/1000</f>
        <v>0</v>
      </c>
      <c r="E28" s="339">
        <f>SUMIFS('Visi duomenys'!$P$5:$P$135,'Visi duomenys'!$G$5:$G$135,$A28,'Visi duomenys'!$S$5:$S$135,$E$2)/1000</f>
        <v>868.9</v>
      </c>
      <c r="F28" s="339">
        <f>SUMIFS('Visi duomenys'!$P$5:$P$135,'Visi duomenys'!$G$5:$G$135,$A28,'Visi duomenys'!$S$5:$S$135,$F$2)/1000</f>
        <v>0</v>
      </c>
      <c r="G28" s="339">
        <f>SUMIFS('Visi duomenys'!$P$5:$P$135,'Visi duomenys'!$G$5:$G$135,$A28,'Visi duomenys'!$S$5:$S$135,$G$2)/1000</f>
        <v>0</v>
      </c>
      <c r="H28" s="339">
        <f>SUMIFS('Visi duomenys'!$P$5:$P$135,'Visi duomenys'!$G$5:$G$135,$A28,'Visi duomenys'!$S$5:$S$135,$H$2)/1000</f>
        <v>0</v>
      </c>
      <c r="I28" s="339">
        <f>SUMIFS('Visi duomenys'!$P$5:$P$135,'Visi duomenys'!$G$5:$G$135,$A28,'Visi duomenys'!$S$5:$S$135,$I$2)/1000</f>
        <v>0</v>
      </c>
      <c r="J28" s="340">
        <f t="shared" si="0"/>
        <v>868.9</v>
      </c>
      <c r="K28" s="346"/>
    </row>
    <row r="29" spans="1:11" ht="24.75" customHeight="1" x14ac:dyDescent="0.25">
      <c r="A29" s="347" t="s">
        <v>436</v>
      </c>
      <c r="B29" s="348" t="s">
        <v>552</v>
      </c>
      <c r="C29" s="339">
        <f>SUMIFS('Visi duomenys'!$P$5:$P$135,'Visi duomenys'!$G$5:$G$135,$A29,'Visi duomenys'!$S$5:$S$135,$C$2)/1000</f>
        <v>0</v>
      </c>
      <c r="D29" s="339">
        <f>SUMIFS('Visi duomenys'!$P$5:$P$135,'Visi duomenys'!$G$5:$G$135,$A29,'Visi duomenys'!$S$5:$S$135,$D$2)/1000</f>
        <v>0</v>
      </c>
      <c r="E29" s="339">
        <f>SUMIFS('Visi duomenys'!$P$5:$P$135,'Visi duomenys'!$G$5:$G$135,$A29,'Visi duomenys'!$S$5:$S$135,$E$2)/1000</f>
        <v>392.50700000000001</v>
      </c>
      <c r="F29" s="339">
        <f>SUMIFS('Visi duomenys'!$P$5:$P$135,'Visi duomenys'!$G$5:$G$135,$A29,'Visi duomenys'!$S$5:$S$135,$F$2)/1000</f>
        <v>0</v>
      </c>
      <c r="G29" s="339">
        <f>SUMIFS('Visi duomenys'!$P$5:$P$135,'Visi duomenys'!$G$5:$G$135,$A29,'Visi duomenys'!$S$5:$S$135,$G$2)/1000</f>
        <v>0</v>
      </c>
      <c r="H29" s="339">
        <f>SUMIFS('Visi duomenys'!$P$5:$P$135,'Visi duomenys'!$G$5:$G$135,$A29,'Visi duomenys'!$S$5:$S$135,$H$2)/1000</f>
        <v>0</v>
      </c>
      <c r="I29" s="339">
        <f>SUMIFS('Visi duomenys'!$P$5:$P$135,'Visi duomenys'!$G$5:$G$135,$A29,'Visi duomenys'!$S$5:$S$135,$I$2)/1000</f>
        <v>0</v>
      </c>
      <c r="J29" s="340">
        <f t="shared" si="0"/>
        <v>392.50700000000001</v>
      </c>
      <c r="K29" s="346"/>
    </row>
    <row r="30" spans="1:11" ht="25.5" customHeight="1" x14ac:dyDescent="0.25">
      <c r="C30" s="351"/>
      <c r="D30" s="351"/>
      <c r="E30" s="351"/>
      <c r="F30" s="351"/>
      <c r="G30" s="351"/>
      <c r="H30" s="351"/>
      <c r="I30" s="351"/>
      <c r="J30" s="353"/>
      <c r="K30" s="346"/>
    </row>
  </sheetData>
  <autoFilter ref="A2:J29"/>
  <pageMargins left="0.7" right="0.7" top="0.75" bottom="0.75" header="0.3" footer="0.3"/>
  <pageSetup paperSize="9" scale="60" orientation="landscape" r:id="rId1"/>
  <drawing r:id="rId2"/>
  <legacy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apas12">
    <pageSetUpPr fitToPage="1"/>
  </sheetPr>
  <dimension ref="A1:M30"/>
  <sheetViews>
    <sheetView showZeros="0" workbookViewId="0">
      <selection sqref="A1:XFD1048576"/>
    </sheetView>
  </sheetViews>
  <sheetFormatPr defaultRowHeight="15.75" x14ac:dyDescent="0.25"/>
  <cols>
    <col min="1" max="1" width="23.85546875" style="352" customWidth="1"/>
    <col min="2" max="2" width="56.42578125" style="329" customWidth="1"/>
    <col min="3" max="9" width="10.7109375" style="329" customWidth="1"/>
    <col min="10" max="10" width="13.5703125" style="329" customWidth="1"/>
    <col min="11" max="11" width="13.42578125" style="329" customWidth="1"/>
    <col min="12" max="16384" width="9.140625" style="329"/>
  </cols>
  <sheetData>
    <row r="1" spans="1:13" ht="54.75" customHeight="1" x14ac:dyDescent="0.25">
      <c r="A1" s="328" t="s">
        <v>1042</v>
      </c>
      <c r="L1" s="330"/>
    </row>
    <row r="2" spans="1:13" ht="27.75" customHeight="1" x14ac:dyDescent="0.25">
      <c r="A2" s="331"/>
      <c r="B2" s="332" t="s">
        <v>415</v>
      </c>
      <c r="C2" s="332">
        <v>2014</v>
      </c>
      <c r="D2" s="332">
        <v>2015</v>
      </c>
      <c r="E2" s="332">
        <v>2016</v>
      </c>
      <c r="F2" s="332">
        <v>2017</v>
      </c>
      <c r="G2" s="332">
        <v>2018</v>
      </c>
      <c r="H2" s="332">
        <v>2019</v>
      </c>
      <c r="I2" s="332">
        <v>2020</v>
      </c>
      <c r="J2" s="333" t="s">
        <v>12</v>
      </c>
      <c r="L2" s="330"/>
    </row>
    <row r="3" spans="1:13" ht="42.75" customHeight="1" x14ac:dyDescent="0.25">
      <c r="A3" s="332" t="s">
        <v>416</v>
      </c>
      <c r="B3" s="334" t="s">
        <v>417</v>
      </c>
      <c r="C3" s="335"/>
      <c r="D3" s="335"/>
      <c r="E3" s="335"/>
      <c r="F3" s="335"/>
      <c r="G3" s="335"/>
      <c r="H3" s="335"/>
      <c r="I3" s="335"/>
      <c r="J3" s="336"/>
      <c r="L3" s="330"/>
    </row>
    <row r="4" spans="1:13" ht="24.75" customHeight="1" x14ac:dyDescent="0.25">
      <c r="A4" s="337" t="s">
        <v>441</v>
      </c>
      <c r="B4" s="338" t="s">
        <v>418</v>
      </c>
      <c r="C4" s="339">
        <f>'PP Lentelė 5'!C4</f>
        <v>0</v>
      </c>
      <c r="D4" s="339">
        <f>'PP Lentelė 5'!C4+'PP Lentelė 5'!D4</f>
        <v>0</v>
      </c>
      <c r="E4" s="339">
        <f>'PP Lentelė 5'!C4+'PP Lentelė 5'!D4+'PP Lentelė 5'!E4</f>
        <v>0</v>
      </c>
      <c r="F4" s="339">
        <f>SUM('PP Lentelė 5'!C4:F4)</f>
        <v>396.88668999999999</v>
      </c>
      <c r="G4" s="339">
        <f>SUM('PP Lentelė 5'!C4:G4)</f>
        <v>396.88668999999999</v>
      </c>
      <c r="H4" s="339">
        <f>SUM('PP Lentelė 5'!C4:H4)</f>
        <v>396.88668999999999</v>
      </c>
      <c r="I4" s="339">
        <f>SUM('PP Lentelė 5'!C4:I4)</f>
        <v>396.88668999999999</v>
      </c>
      <c r="J4" s="340">
        <f>I4</f>
        <v>396.88668999999999</v>
      </c>
      <c r="L4" s="330"/>
    </row>
    <row r="5" spans="1:13" ht="24.75" customHeight="1" x14ac:dyDescent="0.25">
      <c r="A5" s="337" t="s">
        <v>419</v>
      </c>
      <c r="B5" s="338" t="s">
        <v>420</v>
      </c>
      <c r="C5" s="339">
        <f>'PP Lentelė 5'!C5</f>
        <v>0</v>
      </c>
      <c r="D5" s="339">
        <f>'PP Lentelė 5'!C5+'PP Lentelė 5'!D5</f>
        <v>0</v>
      </c>
      <c r="E5" s="339">
        <f>'PP Lentelė 5'!C5+'PP Lentelė 5'!D5+'PP Lentelė 5'!E5</f>
        <v>0</v>
      </c>
      <c r="F5" s="339">
        <f>SUM('PP Lentelė 5'!C5:F5)</f>
        <v>691.89839000000006</v>
      </c>
      <c r="G5" s="339">
        <f>SUM('PP Lentelė 5'!C5:G5)</f>
        <v>691.89839000000006</v>
      </c>
      <c r="H5" s="339">
        <f>SUM('PP Lentelė 5'!C5:H5)</f>
        <v>691.89839000000006</v>
      </c>
      <c r="I5" s="339">
        <f>SUM('PP Lentelė 5'!C5:I5)</f>
        <v>691.89839000000006</v>
      </c>
      <c r="J5" s="340">
        <f t="shared" ref="J5:J29" si="0">I5</f>
        <v>691.89839000000006</v>
      </c>
      <c r="L5" s="341"/>
    </row>
    <row r="6" spans="1:13" ht="25.5" customHeight="1" x14ac:dyDescent="0.25">
      <c r="A6" s="337" t="s">
        <v>421</v>
      </c>
      <c r="B6" s="338" t="s">
        <v>422</v>
      </c>
      <c r="C6" s="339">
        <f>'PP Lentelė 5'!C6</f>
        <v>0</v>
      </c>
      <c r="D6" s="339">
        <f>'PP Lentelė 5'!C6+'PP Lentelė 5'!D6</f>
        <v>0</v>
      </c>
      <c r="E6" s="339">
        <f>'PP Lentelė 5'!C6+'PP Lentelė 5'!D6+'PP Lentelė 5'!E6</f>
        <v>0</v>
      </c>
      <c r="F6" s="339">
        <f>SUM('PP Lentelė 5'!C6:F6)</f>
        <v>744.68706000000009</v>
      </c>
      <c r="G6" s="339">
        <f>SUM('PP Lentelė 5'!C6:G6)</f>
        <v>1030.2811100000001</v>
      </c>
      <c r="H6" s="339">
        <f>SUM('PP Lentelė 5'!C6:H6)</f>
        <v>1030.2811100000001</v>
      </c>
      <c r="I6" s="339">
        <f>SUM('PP Lentelė 5'!C6:I6)</f>
        <v>1030.2811100000001</v>
      </c>
      <c r="J6" s="340">
        <f t="shared" si="0"/>
        <v>1030.2811100000001</v>
      </c>
      <c r="L6" s="342"/>
    </row>
    <row r="7" spans="1:13" ht="25.5" customHeight="1" x14ac:dyDescent="0.25">
      <c r="A7" s="337" t="s">
        <v>76</v>
      </c>
      <c r="B7" s="338" t="s">
        <v>501</v>
      </c>
      <c r="C7" s="339">
        <f>'PP Lentelė 5'!C7</f>
        <v>0</v>
      </c>
      <c r="D7" s="339">
        <f>'PP Lentelė 5'!C7+'PP Lentelė 5'!D7</f>
        <v>0</v>
      </c>
      <c r="E7" s="339">
        <f>'PP Lentelė 5'!C7+'PP Lentelė 5'!D7+'PP Lentelė 5'!E7</f>
        <v>0</v>
      </c>
      <c r="F7" s="339">
        <f>SUM('PP Lentelė 5'!C7:F7)</f>
        <v>1208.3720000000001</v>
      </c>
      <c r="G7" s="339">
        <f>SUM('PP Lentelė 5'!C7:G7)</f>
        <v>1208.3720000000001</v>
      </c>
      <c r="H7" s="339">
        <f>SUM('PP Lentelė 5'!C7:H7)</f>
        <v>1208.3720000000001</v>
      </c>
      <c r="I7" s="339">
        <f>SUM('PP Lentelė 5'!C7:I7)</f>
        <v>1208.3720000000001</v>
      </c>
      <c r="J7" s="340">
        <f t="shared" si="0"/>
        <v>1208.3720000000001</v>
      </c>
      <c r="K7" s="343"/>
      <c r="L7" s="344"/>
    </row>
    <row r="8" spans="1:13" ht="25.5" customHeight="1" x14ac:dyDescent="0.25">
      <c r="A8" s="337" t="s">
        <v>79</v>
      </c>
      <c r="B8" s="338" t="s">
        <v>502</v>
      </c>
      <c r="C8" s="339">
        <f>'PP Lentelė 5'!C8</f>
        <v>0</v>
      </c>
      <c r="D8" s="339">
        <f>'PP Lentelė 5'!C8+'PP Lentelė 5'!D8</f>
        <v>0</v>
      </c>
      <c r="E8" s="339">
        <f>'PP Lentelė 5'!C8+'PP Lentelė 5'!D8+'PP Lentelė 5'!E8</f>
        <v>0</v>
      </c>
      <c r="F8" s="339">
        <f>SUM('PP Lentelė 5'!C8:F8)</f>
        <v>342.416</v>
      </c>
      <c r="G8" s="339">
        <f>SUM('PP Lentelė 5'!C8:G8)</f>
        <v>555.149</v>
      </c>
      <c r="H8" s="339">
        <f>SUM('PP Lentelė 5'!C8:H8)</f>
        <v>555.149</v>
      </c>
      <c r="I8" s="339">
        <f>SUM('PP Lentelė 5'!C8:I8)</f>
        <v>555.149</v>
      </c>
      <c r="J8" s="340">
        <f t="shared" si="0"/>
        <v>555.149</v>
      </c>
      <c r="K8" s="343"/>
      <c r="L8" s="344"/>
    </row>
    <row r="9" spans="1:13" ht="25.5" customHeight="1" x14ac:dyDescent="0.25">
      <c r="A9" s="337" t="s">
        <v>80</v>
      </c>
      <c r="B9" s="338" t="s">
        <v>503</v>
      </c>
      <c r="C9" s="339">
        <f>'PP Lentelė 5'!C9</f>
        <v>0</v>
      </c>
      <c r="D9" s="339">
        <f>'PP Lentelė 5'!C9+'PP Lentelė 5'!D9</f>
        <v>0</v>
      </c>
      <c r="E9" s="339">
        <f>'PP Lentelė 5'!C9+'PP Lentelė 5'!D9+'PP Lentelė 5'!E9</f>
        <v>0</v>
      </c>
      <c r="F9" s="339">
        <f>SUM('PP Lentelė 5'!C9:F9)</f>
        <v>0</v>
      </c>
      <c r="G9" s="339">
        <f>SUM('PP Lentelė 5'!C9:G9)</f>
        <v>693.24699999999996</v>
      </c>
      <c r="H9" s="339">
        <f>SUM('PP Lentelė 5'!C9:H9)</f>
        <v>693.24699999999996</v>
      </c>
      <c r="I9" s="339">
        <f>SUM('PP Lentelė 5'!C9:I9)</f>
        <v>693.24699999999996</v>
      </c>
      <c r="J9" s="340">
        <f t="shared" si="0"/>
        <v>693.24699999999996</v>
      </c>
      <c r="K9" s="343"/>
      <c r="L9" s="344"/>
    </row>
    <row r="10" spans="1:13" ht="24.75" customHeight="1" x14ac:dyDescent="0.25">
      <c r="A10" s="337" t="s">
        <v>60</v>
      </c>
      <c r="B10" s="338" t="s">
        <v>497</v>
      </c>
      <c r="C10" s="339">
        <f>'PP Lentelė 5'!C10</f>
        <v>0</v>
      </c>
      <c r="D10" s="339">
        <f>'PP Lentelė 5'!C10+'PP Lentelė 5'!D10</f>
        <v>0</v>
      </c>
      <c r="E10" s="339">
        <f>'PP Lentelė 5'!C10+'PP Lentelė 5'!D10+'PP Lentelė 5'!E10</f>
        <v>4349.3207899999998</v>
      </c>
      <c r="F10" s="339">
        <f>SUM('PP Lentelė 5'!C10:F10)</f>
        <v>4349.3207899999998</v>
      </c>
      <c r="G10" s="339">
        <f>SUM('PP Lentelė 5'!C10:G10)</f>
        <v>5200.3807199999992</v>
      </c>
      <c r="H10" s="339">
        <f>SUM('PP Lentelė 5'!C10:H10)</f>
        <v>5200.3807199999992</v>
      </c>
      <c r="I10" s="339">
        <f>SUM('PP Lentelė 5'!C10:I10)</f>
        <v>5200.3807199999992</v>
      </c>
      <c r="J10" s="340">
        <f t="shared" si="0"/>
        <v>5200.3807199999992</v>
      </c>
      <c r="K10" s="345"/>
      <c r="L10" s="344"/>
    </row>
    <row r="11" spans="1:13" ht="25.5" customHeight="1" x14ac:dyDescent="0.25">
      <c r="A11" s="337" t="s">
        <v>62</v>
      </c>
      <c r="B11" s="338" t="s">
        <v>423</v>
      </c>
      <c r="C11" s="339">
        <f>'PP Lentelė 5'!C11</f>
        <v>0</v>
      </c>
      <c r="D11" s="339">
        <f>'PP Lentelė 5'!C11+'PP Lentelė 5'!D11</f>
        <v>0</v>
      </c>
      <c r="E11" s="339">
        <f>'PP Lentelė 5'!C11+'PP Lentelė 5'!D11+'PP Lentelė 5'!E11</f>
        <v>0</v>
      </c>
      <c r="F11" s="339">
        <f>SUM('PP Lentelė 5'!C11:F11)</f>
        <v>1428.9405400000001</v>
      </c>
      <c r="G11" s="339">
        <f>SUM('PP Lentelė 5'!C11:G11)</f>
        <v>1428.9405400000001</v>
      </c>
      <c r="H11" s="339">
        <f>SUM('PP Lentelė 5'!C11:H11)</f>
        <v>1428.9405400000001</v>
      </c>
      <c r="I11" s="339">
        <f>SUM('PP Lentelė 5'!C11:I11)</f>
        <v>1428.9405400000001</v>
      </c>
      <c r="J11" s="340">
        <f t="shared" si="0"/>
        <v>1428.9405400000001</v>
      </c>
      <c r="K11" s="343"/>
      <c r="L11" s="344"/>
    </row>
    <row r="12" spans="1:13" ht="24.75" customHeight="1" x14ac:dyDescent="0.25">
      <c r="A12" s="337" t="s">
        <v>84</v>
      </c>
      <c r="B12" s="338" t="s">
        <v>424</v>
      </c>
      <c r="C12" s="339">
        <f>'PP Lentelė 5'!C12</f>
        <v>0</v>
      </c>
      <c r="D12" s="339">
        <f>'PP Lentelė 5'!C12+'PP Lentelė 5'!D12</f>
        <v>0</v>
      </c>
      <c r="E12" s="339">
        <f>'PP Lentelė 5'!C12+'PP Lentelė 5'!D12+'PP Lentelė 5'!E12</f>
        <v>0</v>
      </c>
      <c r="F12" s="339">
        <f>SUM('PP Lentelė 5'!C12:F12)</f>
        <v>1008.9096299999999</v>
      </c>
      <c r="G12" s="339">
        <f>SUM('PP Lentelė 5'!C12:G12)</f>
        <v>1008.9096299999999</v>
      </c>
      <c r="H12" s="339">
        <f>SUM('PP Lentelė 5'!C12:H12)</f>
        <v>1901.5320000000002</v>
      </c>
      <c r="I12" s="339">
        <f>SUM('PP Lentelė 5'!C12:I12)</f>
        <v>1901.5320000000002</v>
      </c>
      <c r="J12" s="340">
        <f t="shared" si="0"/>
        <v>1901.5320000000002</v>
      </c>
      <c r="K12" s="343"/>
      <c r="L12" s="342"/>
      <c r="M12" s="343"/>
    </row>
    <row r="13" spans="1:13" ht="24.75" customHeight="1" x14ac:dyDescent="0.25">
      <c r="A13" s="337" t="s">
        <v>63</v>
      </c>
      <c r="B13" s="338" t="s">
        <v>425</v>
      </c>
      <c r="C13" s="339">
        <f>'PP Lentelė 5'!C13</f>
        <v>0</v>
      </c>
      <c r="D13" s="339">
        <f>'PP Lentelė 5'!C13+'PP Lentelė 5'!D13</f>
        <v>0</v>
      </c>
      <c r="E13" s="339">
        <f>'PP Lentelė 5'!C13+'PP Lentelė 5'!D13+'PP Lentelė 5'!E13</f>
        <v>0</v>
      </c>
      <c r="F13" s="339">
        <f>SUM('PP Lentelė 5'!C13:F13)</f>
        <v>2380.2176199999999</v>
      </c>
      <c r="G13" s="339">
        <f>SUM('PP Lentelė 5'!C13:G13)</f>
        <v>2380.2176199999999</v>
      </c>
      <c r="H13" s="339">
        <f>SUM('PP Lentelė 5'!C13:H13)</f>
        <v>2380.2176199999999</v>
      </c>
      <c r="I13" s="339">
        <f>SUM('PP Lentelė 5'!C13:I13)</f>
        <v>2380.2176199999999</v>
      </c>
      <c r="J13" s="340">
        <f t="shared" si="0"/>
        <v>2380.2176199999999</v>
      </c>
      <c r="K13" s="343"/>
      <c r="L13" s="344"/>
    </row>
    <row r="14" spans="1:13" ht="25.5" customHeight="1" x14ac:dyDescent="0.25">
      <c r="A14" s="337" t="s">
        <v>208</v>
      </c>
      <c r="B14" s="338" t="s">
        <v>426</v>
      </c>
      <c r="C14" s="339">
        <f>'PP Lentelė 5'!C14</f>
        <v>0</v>
      </c>
      <c r="D14" s="339">
        <f>'PP Lentelė 5'!C14+'PP Lentelė 5'!D14</f>
        <v>0</v>
      </c>
      <c r="E14" s="339">
        <f>'PP Lentelė 5'!C14+'PP Lentelė 5'!D14+'PP Lentelė 5'!E14</f>
        <v>0</v>
      </c>
      <c r="F14" s="339">
        <f>SUM('PP Lentelė 5'!C14:F14)</f>
        <v>588.15099999999995</v>
      </c>
      <c r="G14" s="339">
        <f>SUM('PP Lentelė 5'!C14:G14)</f>
        <v>588.15099999999995</v>
      </c>
      <c r="H14" s="339">
        <f>SUM('PP Lentelė 5'!C14:H14)</f>
        <v>588.15099999999995</v>
      </c>
      <c r="I14" s="339">
        <f>SUM('PP Lentelė 5'!C14:I14)</f>
        <v>588.15099999999995</v>
      </c>
      <c r="J14" s="340">
        <f t="shared" si="0"/>
        <v>588.15099999999995</v>
      </c>
      <c r="K14" s="343"/>
      <c r="L14" s="344"/>
    </row>
    <row r="15" spans="1:13" ht="25.5" customHeight="1" x14ac:dyDescent="0.25">
      <c r="A15" s="337" t="s">
        <v>88</v>
      </c>
      <c r="B15" s="338" t="s">
        <v>427</v>
      </c>
      <c r="C15" s="339">
        <f>'PP Lentelė 5'!C15</f>
        <v>0</v>
      </c>
      <c r="D15" s="339">
        <f>'PP Lentelė 5'!C15+'PP Lentelė 5'!D15</f>
        <v>0</v>
      </c>
      <c r="E15" s="339">
        <f>'PP Lentelė 5'!C15+'PP Lentelė 5'!D15+'PP Lentelė 5'!E15</f>
        <v>2148.12</v>
      </c>
      <c r="F15" s="339">
        <f>SUM('PP Lentelė 5'!C15:F15)</f>
        <v>2148.12</v>
      </c>
      <c r="G15" s="339">
        <f>SUM('PP Lentelė 5'!C15:G15)</f>
        <v>2148.12</v>
      </c>
      <c r="H15" s="339">
        <f>SUM('PP Lentelė 5'!C15:H15)</f>
        <v>2148.12</v>
      </c>
      <c r="I15" s="339">
        <f>SUM('PP Lentelė 5'!C15:I15)</f>
        <v>2148.12</v>
      </c>
      <c r="J15" s="340">
        <f t="shared" si="0"/>
        <v>2148.12</v>
      </c>
      <c r="K15" s="343"/>
      <c r="L15" s="344"/>
    </row>
    <row r="16" spans="1:13" ht="25.5" customHeight="1" x14ac:dyDescent="0.25">
      <c r="A16" s="337" t="s">
        <v>446</v>
      </c>
      <c r="B16" s="338" t="s">
        <v>929</v>
      </c>
      <c r="C16" s="339">
        <f>'PP Lentelė 5'!C16</f>
        <v>0</v>
      </c>
      <c r="D16" s="339">
        <f>'PP Lentelė 5'!C16+'PP Lentelė 5'!D16</f>
        <v>0</v>
      </c>
      <c r="E16" s="339">
        <f>'PP Lentelė 5'!C16+'PP Lentelė 5'!D16+'PP Lentelė 5'!E16</f>
        <v>0</v>
      </c>
      <c r="F16" s="339">
        <f>SUM('PP Lentelė 5'!C16:F16)</f>
        <v>0</v>
      </c>
      <c r="G16" s="339">
        <f>SUM('PP Lentelė 5'!C16:G16)</f>
        <v>821.12900000000002</v>
      </c>
      <c r="H16" s="339">
        <f>SUM('PP Lentelė 5'!C16:H16)</f>
        <v>836.07799999999997</v>
      </c>
      <c r="I16" s="339">
        <f>SUM('PP Lentelė 5'!C16:I16)</f>
        <v>836.07799999999997</v>
      </c>
      <c r="J16" s="340">
        <f t="shared" ref="J16:J17" si="1">I16</f>
        <v>836.07799999999997</v>
      </c>
      <c r="K16" s="343"/>
      <c r="L16" s="344"/>
    </row>
    <row r="17" spans="1:12" ht="25.5" customHeight="1" x14ac:dyDescent="0.25">
      <c r="A17" s="337" t="s">
        <v>917</v>
      </c>
      <c r="B17" s="338" t="s">
        <v>930</v>
      </c>
      <c r="C17" s="339">
        <f>'PP Lentelė 5'!C17</f>
        <v>0</v>
      </c>
      <c r="D17" s="339">
        <f>'PP Lentelė 5'!C17+'PP Lentelė 5'!D17</f>
        <v>0</v>
      </c>
      <c r="E17" s="339">
        <f>'PP Lentelė 5'!C17+'PP Lentelė 5'!D17+'PP Lentelė 5'!E17</f>
        <v>0</v>
      </c>
      <c r="F17" s="339">
        <f>SUM('PP Lentelė 5'!C17:F17)</f>
        <v>0</v>
      </c>
      <c r="G17" s="339">
        <f>SUM('PP Lentelė 5'!C17:G17)</f>
        <v>38.048000000000002</v>
      </c>
      <c r="H17" s="339">
        <f>SUM('PP Lentelė 5'!C17:H17)</f>
        <v>38.048000000000002</v>
      </c>
      <c r="I17" s="339">
        <f>SUM('PP Lentelė 5'!C17:I17)</f>
        <v>38.048000000000002</v>
      </c>
      <c r="J17" s="340">
        <f t="shared" si="1"/>
        <v>38.048000000000002</v>
      </c>
      <c r="K17" s="343"/>
      <c r="L17" s="344"/>
    </row>
    <row r="18" spans="1:12" ht="25.5" customHeight="1" x14ac:dyDescent="0.25">
      <c r="A18" s="331" t="s">
        <v>896</v>
      </c>
      <c r="B18" s="338" t="s">
        <v>902</v>
      </c>
      <c r="C18" s="339">
        <f>'PP Lentelė 5'!C18</f>
        <v>0</v>
      </c>
      <c r="D18" s="339">
        <f>'PP Lentelė 5'!C18+'PP Lentelė 5'!D18</f>
        <v>0</v>
      </c>
      <c r="E18" s="339">
        <f>'PP Lentelė 5'!C18+'PP Lentelė 5'!D18+'PP Lentelė 5'!E18</f>
        <v>0</v>
      </c>
      <c r="F18" s="339">
        <f>SUM('PP Lentelė 5'!C18:F18)</f>
        <v>0</v>
      </c>
      <c r="G18" s="339">
        <f>SUM('PP Lentelė 5'!C18:G18)</f>
        <v>422.54399999999998</v>
      </c>
      <c r="H18" s="339">
        <f>SUM('PP Lentelė 5'!C18:H18)</f>
        <v>422.54399999999998</v>
      </c>
      <c r="I18" s="339">
        <f>SUM('PP Lentelė 5'!C18:I18)</f>
        <v>422.54399999999998</v>
      </c>
      <c r="J18" s="340">
        <f t="shared" si="0"/>
        <v>422.54399999999998</v>
      </c>
      <c r="K18" s="343"/>
      <c r="L18" s="344"/>
    </row>
    <row r="19" spans="1:12" ht="24.75" customHeight="1" x14ac:dyDescent="0.25">
      <c r="A19" s="337" t="s">
        <v>58</v>
      </c>
      <c r="B19" s="338" t="s">
        <v>432</v>
      </c>
      <c r="C19" s="339">
        <f>'PP Lentelė 5'!C19</f>
        <v>0</v>
      </c>
      <c r="D19" s="339">
        <f>'PP Lentelė 5'!C19+'PP Lentelė 5'!D19</f>
        <v>0</v>
      </c>
      <c r="E19" s="339">
        <f>'PP Lentelė 5'!C19+'PP Lentelė 5'!D19+'PP Lentelė 5'!E19</f>
        <v>0</v>
      </c>
      <c r="F19" s="339">
        <f>SUM('PP Lentelė 5'!C19:F19)</f>
        <v>2733.8420000000001</v>
      </c>
      <c r="G19" s="339">
        <f>SUM('PP Lentelė 5'!C19:G19)</f>
        <v>2848.5419999999999</v>
      </c>
      <c r="H19" s="339">
        <f>SUM('PP Lentelė 5'!C19:H19)</f>
        <v>2848.5419999999999</v>
      </c>
      <c r="I19" s="339">
        <f>SUM('PP Lentelė 5'!C19:I19)</f>
        <v>2848.5419999999999</v>
      </c>
      <c r="J19" s="340">
        <f t="shared" si="0"/>
        <v>2848.5419999999999</v>
      </c>
      <c r="K19" s="343"/>
      <c r="L19" s="344"/>
    </row>
    <row r="20" spans="1:12" ht="25.5" customHeight="1" x14ac:dyDescent="0.25">
      <c r="A20" s="337" t="s">
        <v>59</v>
      </c>
      <c r="B20" s="338" t="s">
        <v>428</v>
      </c>
      <c r="C20" s="339">
        <f>'PP Lentelė 5'!C20</f>
        <v>0</v>
      </c>
      <c r="D20" s="339">
        <f>'PP Lentelė 5'!C20+'PP Lentelė 5'!D20</f>
        <v>0</v>
      </c>
      <c r="E20" s="339">
        <f>'PP Lentelė 5'!C20+'PP Lentelė 5'!D20+'PP Lentelė 5'!E20</f>
        <v>0</v>
      </c>
      <c r="F20" s="339">
        <f>SUM('PP Lentelė 5'!C20:F20)</f>
        <v>0</v>
      </c>
      <c r="G20" s="339">
        <f>SUM('PP Lentelė 5'!C20:G20)</f>
        <v>656.40099999999995</v>
      </c>
      <c r="H20" s="339">
        <f>SUM('PP Lentelė 5'!C20:H20)</f>
        <v>656.40099999999995</v>
      </c>
      <c r="I20" s="339">
        <f>SUM('PP Lentelė 5'!C20:I20)</f>
        <v>656.40099999999995</v>
      </c>
      <c r="J20" s="340">
        <f t="shared" si="0"/>
        <v>656.40099999999995</v>
      </c>
      <c r="K20" s="343"/>
      <c r="L20" s="344"/>
    </row>
    <row r="21" spans="1:12" ht="25.5" customHeight="1" x14ac:dyDescent="0.25">
      <c r="A21" s="337" t="s">
        <v>457</v>
      </c>
      <c r="B21" s="338" t="s">
        <v>498</v>
      </c>
      <c r="C21" s="339">
        <f>'PP Lentelė 5'!C21</f>
        <v>0</v>
      </c>
      <c r="D21" s="339">
        <f>'PP Lentelė 5'!C21+'PP Lentelė 5'!D21</f>
        <v>0</v>
      </c>
      <c r="E21" s="339">
        <f>'PP Lentelė 5'!C21+'PP Lentelė 5'!D21+'PP Lentelė 5'!E21</f>
        <v>10.115</v>
      </c>
      <c r="F21" s="339">
        <f>SUM('PP Lentelė 5'!C21:F21)</f>
        <v>10.115</v>
      </c>
      <c r="G21" s="339">
        <f>SUM('PP Lentelė 5'!C21:G21)</f>
        <v>10.115</v>
      </c>
      <c r="H21" s="339">
        <f>SUM('PP Lentelė 5'!C21:H21)</f>
        <v>10.115</v>
      </c>
      <c r="I21" s="339">
        <f>SUM('PP Lentelė 5'!C21:I21)</f>
        <v>10.115</v>
      </c>
      <c r="J21" s="340">
        <f t="shared" si="0"/>
        <v>10.115</v>
      </c>
      <c r="K21" s="343"/>
      <c r="L21" s="344"/>
    </row>
    <row r="22" spans="1:12" ht="24.75" customHeight="1" x14ac:dyDescent="0.25">
      <c r="A22" s="337" t="s">
        <v>93</v>
      </c>
      <c r="B22" s="338" t="s">
        <v>429</v>
      </c>
      <c r="C22" s="339">
        <f>'PP Lentelė 5'!C22</f>
        <v>0</v>
      </c>
      <c r="D22" s="339">
        <f>'PP Lentelė 5'!C22+'PP Lentelė 5'!D22</f>
        <v>0</v>
      </c>
      <c r="E22" s="339">
        <f>'PP Lentelė 5'!C22+'PP Lentelė 5'!D22+'PP Lentelė 5'!E22</f>
        <v>0</v>
      </c>
      <c r="F22" s="339">
        <f>SUM('PP Lentelė 5'!C22:F22)</f>
        <v>209.87799999999999</v>
      </c>
      <c r="G22" s="339">
        <f>SUM('PP Lentelė 5'!C22:G22)</f>
        <v>209.87799999999999</v>
      </c>
      <c r="H22" s="339">
        <f>SUM('PP Lentelė 5'!C22:H22)</f>
        <v>290.36799999999999</v>
      </c>
      <c r="I22" s="339">
        <f>SUM('PP Lentelė 5'!C22:I22)</f>
        <v>290.36799999999999</v>
      </c>
      <c r="J22" s="340">
        <f t="shared" si="0"/>
        <v>290.36799999999999</v>
      </c>
      <c r="K22" s="343"/>
      <c r="L22" s="344"/>
    </row>
    <row r="23" spans="1:12" ht="25.5" customHeight="1" x14ac:dyDescent="0.25">
      <c r="A23" s="337" t="s">
        <v>95</v>
      </c>
      <c r="B23" s="338" t="s">
        <v>430</v>
      </c>
      <c r="C23" s="339">
        <f>'PP Lentelė 5'!C23</f>
        <v>0</v>
      </c>
      <c r="D23" s="339">
        <f>'PP Lentelė 5'!C23+'PP Lentelė 5'!D23</f>
        <v>0</v>
      </c>
      <c r="E23" s="339">
        <f>'PP Lentelė 5'!C23+'PP Lentelė 5'!D23+'PP Lentelė 5'!E23</f>
        <v>0</v>
      </c>
      <c r="F23" s="339">
        <f>SUM('PP Lentelė 5'!C23:F23)</f>
        <v>679.11900000000003</v>
      </c>
      <c r="G23" s="339">
        <f>SUM('PP Lentelė 5'!C23:G23)</f>
        <v>679.11900000000003</v>
      </c>
      <c r="H23" s="339">
        <f>SUM('PP Lentelė 5'!C23:H23)</f>
        <v>679.11900000000003</v>
      </c>
      <c r="I23" s="339">
        <f>SUM('PP Lentelė 5'!C23:I23)</f>
        <v>679.11900000000003</v>
      </c>
      <c r="J23" s="340">
        <f t="shared" si="0"/>
        <v>679.11900000000003</v>
      </c>
      <c r="K23" s="343"/>
      <c r="L23" s="344"/>
    </row>
    <row r="24" spans="1:12" ht="24.75" customHeight="1" x14ac:dyDescent="0.25">
      <c r="A24" s="337" t="s">
        <v>493</v>
      </c>
      <c r="B24" s="338" t="s">
        <v>431</v>
      </c>
      <c r="C24" s="339">
        <f>'PP Lentelė 5'!C24</f>
        <v>0</v>
      </c>
      <c r="D24" s="339">
        <f>'PP Lentelė 5'!C24+'PP Lentelė 5'!D24</f>
        <v>0</v>
      </c>
      <c r="E24" s="339">
        <f>'PP Lentelė 5'!C24+'PP Lentelė 5'!D24+'PP Lentelė 5'!E24</f>
        <v>0</v>
      </c>
      <c r="F24" s="339">
        <f>SUM('PP Lentelė 5'!C24:F24)</f>
        <v>0</v>
      </c>
      <c r="G24" s="339">
        <f>SUM('PP Lentelė 5'!C24:G24)</f>
        <v>433.5</v>
      </c>
      <c r="H24" s="339">
        <f>SUM('PP Lentelė 5'!C24:H24)</f>
        <v>791.78099999999995</v>
      </c>
      <c r="I24" s="339">
        <f>SUM('PP Lentelė 5'!C24:I24)</f>
        <v>791.78099999999995</v>
      </c>
      <c r="J24" s="340">
        <f t="shared" si="0"/>
        <v>791.78099999999995</v>
      </c>
      <c r="K24" s="343"/>
      <c r="L24" s="341"/>
    </row>
    <row r="25" spans="1:12" ht="24.75" customHeight="1" x14ac:dyDescent="0.25">
      <c r="A25" s="337" t="s">
        <v>411</v>
      </c>
      <c r="B25" s="338" t="s">
        <v>433</v>
      </c>
      <c r="C25" s="339">
        <f>'PP Lentelė 5'!C25</f>
        <v>0</v>
      </c>
      <c r="D25" s="339">
        <f>'PP Lentelė 5'!C25+'PP Lentelė 5'!D25</f>
        <v>0</v>
      </c>
      <c r="E25" s="339">
        <f>'PP Lentelė 5'!C25+'PP Lentelė 5'!D25+'PP Lentelė 5'!E25</f>
        <v>0</v>
      </c>
      <c r="F25" s="339">
        <f>SUM('PP Lentelė 5'!C25:F25)</f>
        <v>3321.3620000000001</v>
      </c>
      <c r="G25" s="339">
        <f>SUM('PP Lentelė 5'!C25:G25)</f>
        <v>3321.3620000000001</v>
      </c>
      <c r="H25" s="339">
        <f>SUM('PP Lentelė 5'!C25:H25)</f>
        <v>3321.3620000000001</v>
      </c>
      <c r="I25" s="339">
        <f>SUM('PP Lentelė 5'!C25:I25)</f>
        <v>3321.3620000000001</v>
      </c>
      <c r="J25" s="340">
        <f t="shared" si="0"/>
        <v>3321.3620000000001</v>
      </c>
      <c r="K25" s="346"/>
      <c r="L25" s="341"/>
    </row>
    <row r="26" spans="1:12" ht="25.5" customHeight="1" x14ac:dyDescent="0.25">
      <c r="A26" s="347" t="s">
        <v>99</v>
      </c>
      <c r="B26" s="348" t="s">
        <v>437</v>
      </c>
      <c r="C26" s="339">
        <f>'PP Lentelė 5'!C26</f>
        <v>0</v>
      </c>
      <c r="D26" s="339">
        <f>'PP Lentelė 5'!C26+'PP Lentelė 5'!D26</f>
        <v>0</v>
      </c>
      <c r="E26" s="339">
        <f>'PP Lentelė 5'!C26+'PP Lentelė 5'!D26+'PP Lentelė 5'!E26</f>
        <v>739.97</v>
      </c>
      <c r="F26" s="339">
        <f>SUM('PP Lentelė 5'!C26:F26)</f>
        <v>1586.971</v>
      </c>
      <c r="G26" s="339">
        <f>SUM('PP Lentelė 5'!C26:G26)</f>
        <v>1586.971</v>
      </c>
      <c r="H26" s="339">
        <f>SUM('PP Lentelė 5'!C26:H26)</f>
        <v>1586.971</v>
      </c>
      <c r="I26" s="339">
        <f>SUM('PP Lentelė 5'!C26:I26)</f>
        <v>1586.971</v>
      </c>
      <c r="J26" s="340">
        <f t="shared" si="0"/>
        <v>1586.971</v>
      </c>
      <c r="K26" s="346"/>
      <c r="L26" s="344"/>
    </row>
    <row r="27" spans="1:12" ht="25.5" customHeight="1" x14ac:dyDescent="0.25">
      <c r="A27" s="347" t="s">
        <v>434</v>
      </c>
      <c r="B27" s="348" t="s">
        <v>550</v>
      </c>
      <c r="C27" s="339">
        <f>'PP Lentelė 5'!C27</f>
        <v>0</v>
      </c>
      <c r="D27" s="339">
        <f>'PP Lentelė 5'!C27+'PP Lentelė 5'!D27</f>
        <v>0</v>
      </c>
      <c r="E27" s="339">
        <f>'PP Lentelė 5'!C27+'PP Lentelė 5'!D27+'PP Lentelė 5'!E27</f>
        <v>0</v>
      </c>
      <c r="F27" s="339">
        <f>SUM('PP Lentelė 5'!C27:F27)</f>
        <v>779.91899999999998</v>
      </c>
      <c r="G27" s="339">
        <f>SUM('PP Lentelė 5'!C27:G27)</f>
        <v>779.91899999999998</v>
      </c>
      <c r="H27" s="339">
        <f>SUM('PP Lentelė 5'!C27:H27)</f>
        <v>779.91899999999998</v>
      </c>
      <c r="I27" s="339">
        <f>SUM('PP Lentelė 5'!C27:I27)</f>
        <v>779.91899999999998</v>
      </c>
      <c r="J27" s="340">
        <f t="shared" si="0"/>
        <v>779.91899999999998</v>
      </c>
      <c r="K27" s="346"/>
      <c r="L27" s="344"/>
    </row>
    <row r="28" spans="1:12" ht="24.75" customHeight="1" x14ac:dyDescent="0.25">
      <c r="A28" s="347" t="s">
        <v>435</v>
      </c>
      <c r="B28" s="348" t="s">
        <v>551</v>
      </c>
      <c r="C28" s="339">
        <f>'PP Lentelė 5'!C28</f>
        <v>0</v>
      </c>
      <c r="D28" s="339">
        <f>'PP Lentelė 5'!C28+'PP Lentelė 5'!D28</f>
        <v>0</v>
      </c>
      <c r="E28" s="339">
        <f>'PP Lentelė 5'!C28+'PP Lentelė 5'!D28+'PP Lentelė 5'!E28</f>
        <v>868.9</v>
      </c>
      <c r="F28" s="339">
        <f>SUM('PP Lentelė 5'!C28:F28)</f>
        <v>868.9</v>
      </c>
      <c r="G28" s="339">
        <f>SUM('PP Lentelė 5'!C28:G28)</f>
        <v>868.9</v>
      </c>
      <c r="H28" s="339">
        <f>SUM('PP Lentelė 5'!C28:H28)</f>
        <v>868.9</v>
      </c>
      <c r="I28" s="339">
        <f>SUM('PP Lentelė 5'!C28:I28)</f>
        <v>868.9</v>
      </c>
      <c r="J28" s="340">
        <f t="shared" si="0"/>
        <v>868.9</v>
      </c>
      <c r="K28" s="346"/>
      <c r="L28" s="342"/>
    </row>
    <row r="29" spans="1:12" ht="25.5" customHeight="1" x14ac:dyDescent="0.25">
      <c r="A29" s="347" t="s">
        <v>436</v>
      </c>
      <c r="B29" s="348" t="s">
        <v>552</v>
      </c>
      <c r="C29" s="339">
        <f>'PP Lentelė 5'!C29</f>
        <v>0</v>
      </c>
      <c r="D29" s="339">
        <f>'PP Lentelė 5'!C29+'PP Lentelė 5'!D29</f>
        <v>0</v>
      </c>
      <c r="E29" s="339">
        <f>'PP Lentelė 5'!C29+'PP Lentelė 5'!D29+'PP Lentelė 5'!E29</f>
        <v>392.50700000000001</v>
      </c>
      <c r="F29" s="339">
        <f>SUM('PP Lentelė 5'!C29:F29)</f>
        <v>392.50700000000001</v>
      </c>
      <c r="G29" s="339">
        <f>SUM('PP Lentelė 5'!C29:G29)</f>
        <v>392.50700000000001</v>
      </c>
      <c r="H29" s="339">
        <f>SUM('PP Lentelė 5'!C29:H29)</f>
        <v>392.50700000000001</v>
      </c>
      <c r="I29" s="339">
        <f>SUM('PP Lentelė 5'!C29:I29)</f>
        <v>392.50700000000001</v>
      </c>
      <c r="J29" s="340">
        <f t="shared" si="0"/>
        <v>392.50700000000001</v>
      </c>
      <c r="K29" s="346"/>
      <c r="L29" s="344"/>
    </row>
    <row r="30" spans="1:12" ht="24.75" customHeight="1" x14ac:dyDescent="0.25">
      <c r="A30" s="349"/>
      <c r="B30" s="350"/>
      <c r="C30" s="351"/>
      <c r="D30" s="351"/>
      <c r="E30" s="351"/>
      <c r="F30" s="351"/>
      <c r="G30" s="351"/>
      <c r="H30" s="351"/>
      <c r="I30" s="351"/>
      <c r="J30" s="346"/>
      <c r="K30" s="346"/>
      <c r="L30" s="344"/>
    </row>
  </sheetData>
  <autoFilter ref="A2:J29"/>
  <pageMargins left="0.7" right="0.7" top="0.75" bottom="0.75" header="0.3" footer="0.3"/>
  <pageSetup paperSize="9" scale="6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Darbalapiai</vt:lpstr>
      </vt:variant>
      <vt:variant>
        <vt:i4>18</vt:i4>
      </vt:variant>
      <vt:variant>
        <vt:lpstr>Įvardinti diapazonai</vt:lpstr>
      </vt:variant>
      <vt:variant>
        <vt:i4>3</vt:i4>
      </vt:variant>
    </vt:vector>
  </HeadingPairs>
  <TitlesOfParts>
    <vt:vector size="21" baseType="lpstr">
      <vt:lpstr>Visi duomenys</vt:lpstr>
      <vt:lpstr>Priemonių planas</vt:lpstr>
      <vt:lpstr>PP Lentelė 1 </vt:lpstr>
      <vt:lpstr>PP Lentelė 2</vt:lpstr>
      <vt:lpstr>PP Lentelė 3</vt:lpstr>
      <vt:lpstr>Veiklų grupės</vt:lpstr>
      <vt:lpstr>PP Lentelė 4</vt:lpstr>
      <vt:lpstr>PP Lentelė 5</vt:lpstr>
      <vt:lpstr>PP Lentelė 6</vt:lpstr>
      <vt:lpstr>PP Lentelė 7</vt:lpstr>
      <vt:lpstr>Stebėsena</vt:lpstr>
      <vt:lpstr>ST Lentelė 1</vt:lpstr>
      <vt:lpstr>ST lentelė 2</vt:lpstr>
      <vt:lpstr>ST Lentelė 3</vt:lpstr>
      <vt:lpstr>ST Lentelė 4</vt:lpstr>
      <vt:lpstr>ST Lentelė 5</vt:lpstr>
      <vt:lpstr>ST Lentelė 6</vt:lpstr>
      <vt:lpstr>ST Lentelė 7</vt:lpstr>
      <vt:lpstr>'ST Lentelė 1'!Print_Titles</vt:lpstr>
      <vt:lpstr>'ST lentelė 2'!Print_Titles</vt:lpstr>
      <vt:lpstr>'Visi duomenys'!Print_Titles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2015-02-18T07:16:18Z</cp:lastPrinted>
  <dcterms:created xsi:type="dcterms:W3CDTF">2006-09-16T00:00:00Z</dcterms:created>
  <dcterms:modified xsi:type="dcterms:W3CDTF">2018-06-28T14:34:49Z</dcterms:modified>
</cp:coreProperties>
</file>