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PD Asta\Documents\Asta\Documents\Mano\VRM\RPT\2019\2019 08 14\"/>
    </mc:Choice>
  </mc:AlternateContent>
  <bookViews>
    <workbookView xWindow="0" yWindow="0" windowWidth="14175" windowHeight="8790" firstSheet="2" activeTab="2"/>
  </bookViews>
  <sheets>
    <sheet name="Lyginamasis" sheetId="27" state="hidden" r:id="rId1"/>
    <sheet name="Visi duomenys" sheetId="19" state="hidden" r:id="rId2"/>
    <sheet name="PP 1 lentelė" sheetId="2" r:id="rId3"/>
    <sheet name="PP 2 lentelė" sheetId="3" r:id="rId4"/>
    <sheet name="PP 3 lentelė" sheetId="9" r:id="rId5"/>
    <sheet name="ST 1 lentelė" sheetId="22" state="hidden" r:id="rId6"/>
    <sheet name="ST 2 lentelė" sheetId="23" state="hidden" r:id="rId7"/>
    <sheet name="2019-06-05" sheetId="24" state="hidden" r:id="rId8"/>
    <sheet name="Projektu sutartys 20190605" sheetId="25" state="hidden" r:id="rId9"/>
    <sheet name="mokejimai 20190605" sheetId="26" state="hidden" r:id="rId10"/>
  </sheets>
  <externalReferences>
    <externalReference r:id="rId11"/>
  </externalReferences>
  <definedNames>
    <definedName name="_xlnm._FilterDatabase" localSheetId="2" hidden="1">'PP 1 lentelė'!$A$1:$S$142</definedName>
    <definedName name="_xlnm._FilterDatabase" localSheetId="3" hidden="1">'PP 2 lentelė'!$A$5:$U$143</definedName>
    <definedName name="_xlnm._FilterDatabase" localSheetId="4" hidden="1">'PP 3 lentelė'!$A$8:$D$142</definedName>
    <definedName name="_xlnm._FilterDatabase" localSheetId="5" hidden="1">'ST 1 lentelė'!$A$1:$T$144</definedName>
    <definedName name="_xlnm._FilterDatabase" localSheetId="6" hidden="1">'ST 2 lentelė'!$A$5:$AI$142</definedName>
    <definedName name="_xlnm._FilterDatabase" localSheetId="1" hidden="1">'Visi duomenys'!$A$4:$BI$139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 i="23" l="1"/>
  <c r="AA14" i="23"/>
  <c r="AB14" i="23"/>
  <c r="AE14" i="23"/>
  <c r="AF14" i="23"/>
  <c r="AG14" i="23"/>
  <c r="Z15" i="23"/>
  <c r="AA15" i="23"/>
  <c r="AB15" i="23"/>
  <c r="AE15" i="23"/>
  <c r="AF15" i="23"/>
  <c r="AG15" i="23"/>
  <c r="Z16" i="23"/>
  <c r="AA16" i="23"/>
  <c r="AB16" i="23"/>
  <c r="AE16" i="23"/>
  <c r="AF16" i="23"/>
  <c r="AG16" i="23"/>
  <c r="Z17" i="23"/>
  <c r="AA17" i="23"/>
  <c r="AB17" i="23"/>
  <c r="AE17" i="23"/>
  <c r="AF17" i="23"/>
  <c r="AG17" i="23"/>
  <c r="Z18" i="23"/>
  <c r="AA18" i="23"/>
  <c r="AB18" i="23"/>
  <c r="AE18" i="23"/>
  <c r="AF18" i="23"/>
  <c r="AG18" i="23"/>
  <c r="Z19" i="23"/>
  <c r="AA19" i="23"/>
  <c r="AB19" i="23"/>
  <c r="AE19" i="23"/>
  <c r="AF19" i="23"/>
  <c r="AG19" i="23"/>
  <c r="Z20" i="23"/>
  <c r="AA20" i="23"/>
  <c r="AB20" i="23"/>
  <c r="AE20" i="23"/>
  <c r="AF20" i="23"/>
  <c r="AG20" i="23"/>
  <c r="Z21" i="23"/>
  <c r="AA21" i="23"/>
  <c r="AB21" i="23"/>
  <c r="AE21" i="23"/>
  <c r="AF21" i="23"/>
  <c r="AG21" i="23"/>
  <c r="Z22" i="23"/>
  <c r="AA22" i="23"/>
  <c r="AB22" i="23"/>
  <c r="AE22" i="23"/>
  <c r="AF22" i="23"/>
  <c r="AG22" i="23"/>
  <c r="Z23" i="23"/>
  <c r="AA23" i="23"/>
  <c r="AB23" i="23"/>
  <c r="AE23" i="23"/>
  <c r="AF23" i="23"/>
  <c r="AG23" i="23"/>
  <c r="Z24" i="23"/>
  <c r="AA24" i="23"/>
  <c r="AB24" i="23"/>
  <c r="AE24" i="23"/>
  <c r="AF24" i="23"/>
  <c r="AG24" i="23"/>
  <c r="Z25" i="23"/>
  <c r="AA25" i="23"/>
  <c r="AB25" i="23"/>
  <c r="AE25" i="23"/>
  <c r="AF25" i="23"/>
  <c r="AG25" i="23"/>
  <c r="Z26" i="23"/>
  <c r="AA26" i="23"/>
  <c r="AB26" i="23"/>
  <c r="AE26" i="23"/>
  <c r="AF26" i="23"/>
  <c r="AG26" i="23"/>
  <c r="Z27" i="23"/>
  <c r="AA27" i="23"/>
  <c r="AB27" i="23"/>
  <c r="AE27" i="23"/>
  <c r="AF27" i="23"/>
  <c r="AG27" i="23"/>
  <c r="Z28" i="23"/>
  <c r="AA28" i="23"/>
  <c r="AB28" i="23"/>
  <c r="AE28" i="23"/>
  <c r="AF28" i="23"/>
  <c r="AG28" i="23"/>
  <c r="Z29" i="23"/>
  <c r="AA29" i="23"/>
  <c r="AB29" i="23"/>
  <c r="AE29" i="23"/>
  <c r="AF29" i="23"/>
  <c r="AG29" i="23"/>
  <c r="Z30" i="23"/>
  <c r="AA30" i="23"/>
  <c r="AB30" i="23"/>
  <c r="AE30" i="23"/>
  <c r="AF30" i="23"/>
  <c r="AG30" i="23"/>
  <c r="Z31" i="23"/>
  <c r="AA31" i="23"/>
  <c r="AB31" i="23"/>
  <c r="AE31" i="23"/>
  <c r="AF31" i="23"/>
  <c r="AG31" i="23"/>
  <c r="Z32" i="23"/>
  <c r="AA32" i="23"/>
  <c r="AB32" i="23"/>
  <c r="AE32" i="23"/>
  <c r="AF32" i="23"/>
  <c r="AG32" i="23"/>
  <c r="Z33" i="23"/>
  <c r="AA33" i="23"/>
  <c r="AB33" i="23"/>
  <c r="AE33" i="23"/>
  <c r="AF33" i="23"/>
  <c r="AG33" i="23"/>
  <c r="Z34" i="23"/>
  <c r="AA34" i="23"/>
  <c r="AB34" i="23"/>
  <c r="AE34" i="23"/>
  <c r="AF34" i="23"/>
  <c r="AG34" i="23"/>
  <c r="Z35" i="23"/>
  <c r="AA35" i="23"/>
  <c r="AB35" i="23"/>
  <c r="AE35" i="23"/>
  <c r="AF35" i="23"/>
  <c r="AG35" i="23"/>
  <c r="Z36" i="23"/>
  <c r="AA36" i="23"/>
  <c r="AB36" i="23"/>
  <c r="AE36" i="23"/>
  <c r="AF36" i="23"/>
  <c r="AG36" i="23"/>
  <c r="Z37" i="23"/>
  <c r="AA37" i="23"/>
  <c r="AB37" i="23"/>
  <c r="AE37" i="23"/>
  <c r="AF37" i="23"/>
  <c r="AG37" i="23"/>
  <c r="Z38" i="23"/>
  <c r="AA38" i="23"/>
  <c r="AB38" i="23"/>
  <c r="AE38" i="23"/>
  <c r="AF38" i="23"/>
  <c r="AG38" i="23"/>
  <c r="Z39" i="23"/>
  <c r="AA39" i="23"/>
  <c r="AB39" i="23"/>
  <c r="AE39" i="23"/>
  <c r="AF39" i="23"/>
  <c r="AG39" i="23"/>
  <c r="Z40" i="23"/>
  <c r="AA40" i="23"/>
  <c r="AB40" i="23"/>
  <c r="AE40" i="23"/>
  <c r="AF40" i="23"/>
  <c r="AG40" i="23"/>
  <c r="Z41" i="23"/>
  <c r="AA41" i="23"/>
  <c r="AB41" i="23"/>
  <c r="AE41" i="23"/>
  <c r="AF41" i="23"/>
  <c r="AG41" i="23"/>
  <c r="Z42" i="23"/>
  <c r="AA42" i="23"/>
  <c r="AB42" i="23"/>
  <c r="AE42" i="23"/>
  <c r="AF42" i="23"/>
  <c r="AG42" i="23"/>
  <c r="Z43" i="23"/>
  <c r="AA43" i="23"/>
  <c r="AB43" i="23"/>
  <c r="AE43" i="23"/>
  <c r="AF43" i="23"/>
  <c r="AG43" i="23"/>
  <c r="Z44" i="23"/>
  <c r="AA44" i="23"/>
  <c r="AB44" i="23"/>
  <c r="AE44" i="23"/>
  <c r="AF44" i="23"/>
  <c r="AG44" i="23"/>
  <c r="Z45" i="23"/>
  <c r="AA45" i="23"/>
  <c r="AB45" i="23"/>
  <c r="AE45" i="23"/>
  <c r="AF45" i="23"/>
  <c r="AG45" i="23"/>
  <c r="Z46" i="23"/>
  <c r="AA46" i="23"/>
  <c r="AB46" i="23"/>
  <c r="AE46" i="23"/>
  <c r="AF46" i="23"/>
  <c r="AG46" i="23"/>
  <c r="Z47" i="23"/>
  <c r="AA47" i="23"/>
  <c r="AB47" i="23"/>
  <c r="AE47" i="23"/>
  <c r="AF47" i="23"/>
  <c r="AG47" i="23"/>
  <c r="Z48" i="23"/>
  <c r="AA48" i="23"/>
  <c r="AB48" i="23"/>
  <c r="AE48" i="23"/>
  <c r="AF48" i="23"/>
  <c r="AG48" i="23"/>
  <c r="Z49" i="23"/>
  <c r="AA49" i="23"/>
  <c r="AB49" i="23"/>
  <c r="AE49" i="23"/>
  <c r="AF49" i="23"/>
  <c r="AG49" i="23"/>
  <c r="Z50" i="23"/>
  <c r="AA50" i="23"/>
  <c r="AB50" i="23"/>
  <c r="AE50" i="23"/>
  <c r="AF50" i="23"/>
  <c r="AG50" i="23"/>
  <c r="Z51" i="23"/>
  <c r="AA51" i="23"/>
  <c r="AB51" i="23"/>
  <c r="AE51" i="23"/>
  <c r="AF51" i="23"/>
  <c r="AG51" i="23"/>
  <c r="Z52" i="23"/>
  <c r="AA52" i="23"/>
  <c r="AB52" i="23"/>
  <c r="AE52" i="23"/>
  <c r="AF52" i="23"/>
  <c r="AG52" i="23"/>
  <c r="Z53" i="23"/>
  <c r="AA53" i="23"/>
  <c r="AB53" i="23"/>
  <c r="AE53" i="23"/>
  <c r="AF53" i="23"/>
  <c r="AG53" i="23"/>
  <c r="Z54" i="23"/>
  <c r="AA54" i="23"/>
  <c r="AB54" i="23"/>
  <c r="AE54" i="23"/>
  <c r="AF54" i="23"/>
  <c r="AG54" i="23"/>
  <c r="Z55" i="23"/>
  <c r="AA55" i="23"/>
  <c r="AB55" i="23"/>
  <c r="AE55" i="23"/>
  <c r="AF55" i="23"/>
  <c r="AG55" i="23"/>
  <c r="Z56" i="23"/>
  <c r="AA56" i="23"/>
  <c r="AB56" i="23"/>
  <c r="AE56" i="23"/>
  <c r="AF56" i="23"/>
  <c r="AG56" i="23"/>
  <c r="Z57" i="23"/>
  <c r="AA57" i="23"/>
  <c r="AB57" i="23"/>
  <c r="AE57" i="23"/>
  <c r="AF57" i="23"/>
  <c r="AG57" i="23"/>
  <c r="Z58" i="23"/>
  <c r="AA58" i="23"/>
  <c r="AB58" i="23"/>
  <c r="AE58" i="23"/>
  <c r="AF58" i="23"/>
  <c r="AG58" i="23"/>
  <c r="Z59" i="23"/>
  <c r="AA59" i="23"/>
  <c r="AB59" i="23"/>
  <c r="AE59" i="23"/>
  <c r="AF59" i="23"/>
  <c r="AG59" i="23"/>
  <c r="Z60" i="23"/>
  <c r="AA60" i="23"/>
  <c r="AB60" i="23"/>
  <c r="AE60" i="23"/>
  <c r="AF60" i="23"/>
  <c r="AG60" i="23"/>
  <c r="Z61" i="23"/>
  <c r="AA61" i="23"/>
  <c r="AB61" i="23"/>
  <c r="AE61" i="23"/>
  <c r="AF61" i="23"/>
  <c r="AG61" i="23"/>
  <c r="Z62" i="23"/>
  <c r="AA62" i="23"/>
  <c r="AB62" i="23"/>
  <c r="AE62" i="23"/>
  <c r="AF62" i="23"/>
  <c r="AG62" i="23"/>
  <c r="Z63" i="23"/>
  <c r="AA63" i="23"/>
  <c r="AB63" i="23"/>
  <c r="AE63" i="23"/>
  <c r="AF63" i="23"/>
  <c r="AG63" i="23"/>
  <c r="Z64" i="23"/>
  <c r="AA64" i="23"/>
  <c r="AB64" i="23"/>
  <c r="AE64" i="23"/>
  <c r="AF64" i="23"/>
  <c r="AG64" i="23"/>
  <c r="Z65" i="23"/>
  <c r="AA65" i="23"/>
  <c r="AB65" i="23"/>
  <c r="AE65" i="23"/>
  <c r="AF65" i="23"/>
  <c r="AG65" i="23"/>
  <c r="Z66" i="23"/>
  <c r="AA66" i="23"/>
  <c r="AB66" i="23"/>
  <c r="AE66" i="23"/>
  <c r="AF66" i="23"/>
  <c r="AG66" i="23"/>
  <c r="Z67" i="23"/>
  <c r="AA67" i="23"/>
  <c r="AB67" i="23"/>
  <c r="AE67" i="23"/>
  <c r="AF67" i="23"/>
  <c r="AG67" i="23"/>
  <c r="Z68" i="23"/>
  <c r="AA68" i="23"/>
  <c r="AB68" i="23"/>
  <c r="AE68" i="23"/>
  <c r="AF68" i="23"/>
  <c r="AG68" i="23"/>
  <c r="Z69" i="23"/>
  <c r="AA69" i="23"/>
  <c r="AB69" i="23"/>
  <c r="AE69" i="23"/>
  <c r="AF69" i="23"/>
  <c r="AG69" i="23"/>
  <c r="Z70" i="23"/>
  <c r="AA70" i="23"/>
  <c r="AB70" i="23"/>
  <c r="AE70" i="23"/>
  <c r="AF70" i="23"/>
  <c r="AG70" i="23"/>
  <c r="Z71" i="23"/>
  <c r="AA71" i="23"/>
  <c r="AB71" i="23"/>
  <c r="AE71" i="23"/>
  <c r="AF71" i="23"/>
  <c r="AG71" i="23"/>
  <c r="Z72" i="23"/>
  <c r="AA72" i="23"/>
  <c r="AB72" i="23"/>
  <c r="AE72" i="23"/>
  <c r="AF72" i="23"/>
  <c r="AG72" i="23"/>
  <c r="Z73" i="23"/>
  <c r="AA73" i="23"/>
  <c r="AB73" i="23"/>
  <c r="AE73" i="23"/>
  <c r="AF73" i="23"/>
  <c r="AG73" i="23"/>
  <c r="Z74" i="23"/>
  <c r="AA74" i="23"/>
  <c r="AB74" i="23"/>
  <c r="AE74" i="23"/>
  <c r="AF74" i="23"/>
  <c r="AG74" i="23"/>
  <c r="Z75" i="23"/>
  <c r="AA75" i="23"/>
  <c r="AB75" i="23"/>
  <c r="AE75" i="23"/>
  <c r="AF75" i="23"/>
  <c r="AG75" i="23"/>
  <c r="Z76" i="23"/>
  <c r="AA76" i="23"/>
  <c r="AB76" i="23"/>
  <c r="AE76" i="23"/>
  <c r="AF76" i="23"/>
  <c r="AG76" i="23"/>
  <c r="Z77" i="23"/>
  <c r="AA77" i="23"/>
  <c r="AB77" i="23"/>
  <c r="AE77" i="23"/>
  <c r="AF77" i="23"/>
  <c r="AG77" i="23"/>
  <c r="Z78" i="23"/>
  <c r="AA78" i="23"/>
  <c r="AB78" i="23"/>
  <c r="AE78" i="23"/>
  <c r="AF78" i="23"/>
  <c r="AG78" i="23"/>
  <c r="Z79" i="23"/>
  <c r="AA79" i="23"/>
  <c r="AB79" i="23"/>
  <c r="AE79" i="23"/>
  <c r="AF79" i="23"/>
  <c r="AG79" i="23"/>
  <c r="Z80" i="23"/>
  <c r="AA80" i="23"/>
  <c r="AB80" i="23"/>
  <c r="AE80" i="23"/>
  <c r="AF80" i="23"/>
  <c r="AG80" i="23"/>
  <c r="Z81" i="23"/>
  <c r="AA81" i="23"/>
  <c r="AB81" i="23"/>
  <c r="AE81" i="23"/>
  <c r="AF81" i="23"/>
  <c r="AG81" i="23"/>
  <c r="Z82" i="23"/>
  <c r="AA82" i="23"/>
  <c r="AB82" i="23"/>
  <c r="AE82" i="23"/>
  <c r="AF82" i="23"/>
  <c r="AG82" i="23"/>
  <c r="Z83" i="23"/>
  <c r="AA83" i="23"/>
  <c r="AB83" i="23"/>
  <c r="AE83" i="23"/>
  <c r="AF83" i="23"/>
  <c r="AG83" i="23"/>
  <c r="Z84" i="23"/>
  <c r="AA84" i="23"/>
  <c r="AB84" i="23"/>
  <c r="AE84" i="23"/>
  <c r="AF84" i="23"/>
  <c r="AG84" i="23"/>
  <c r="Z85" i="23"/>
  <c r="AA85" i="23"/>
  <c r="AB85" i="23"/>
  <c r="AE85" i="23"/>
  <c r="AF85" i="23"/>
  <c r="AG85" i="23"/>
  <c r="Z86" i="23"/>
  <c r="AA86" i="23"/>
  <c r="AB86" i="23"/>
  <c r="AE86" i="23"/>
  <c r="AF86" i="23"/>
  <c r="AG86" i="23"/>
  <c r="Z87" i="23"/>
  <c r="AA87" i="23"/>
  <c r="AB87" i="23"/>
  <c r="AE87" i="23"/>
  <c r="AF87" i="23"/>
  <c r="AG87" i="23"/>
  <c r="Z88" i="23"/>
  <c r="AA88" i="23"/>
  <c r="AB88" i="23"/>
  <c r="AE88" i="23"/>
  <c r="AF88" i="23"/>
  <c r="AG88" i="23"/>
  <c r="Z89" i="23"/>
  <c r="AA89" i="23"/>
  <c r="AB89" i="23"/>
  <c r="AE89" i="23"/>
  <c r="AF89" i="23"/>
  <c r="AG89" i="23"/>
  <c r="Z90" i="23"/>
  <c r="AA90" i="23"/>
  <c r="AB90" i="23"/>
  <c r="AE90" i="23"/>
  <c r="AF90" i="23"/>
  <c r="AG90" i="23"/>
  <c r="Z91" i="23"/>
  <c r="AA91" i="23"/>
  <c r="AB91" i="23"/>
  <c r="AE91" i="23"/>
  <c r="AF91" i="23"/>
  <c r="AG91" i="23"/>
  <c r="Z92" i="23"/>
  <c r="AA92" i="23"/>
  <c r="AB92" i="23"/>
  <c r="AE92" i="23"/>
  <c r="AF92" i="23"/>
  <c r="AG92" i="23"/>
  <c r="Z93" i="23"/>
  <c r="AA93" i="23"/>
  <c r="AB93" i="23"/>
  <c r="AE93" i="23"/>
  <c r="AF93" i="23"/>
  <c r="AG93" i="23"/>
  <c r="Z94" i="23"/>
  <c r="AA94" i="23"/>
  <c r="AB94" i="23"/>
  <c r="AE94" i="23"/>
  <c r="AF94" i="23"/>
  <c r="AG94" i="23"/>
  <c r="Z95" i="23"/>
  <c r="AA95" i="23"/>
  <c r="AB95" i="23"/>
  <c r="AE95" i="23"/>
  <c r="AF95" i="23"/>
  <c r="AG95" i="23"/>
  <c r="Z96" i="23"/>
  <c r="AA96" i="23"/>
  <c r="AB96" i="23"/>
  <c r="AE96" i="23"/>
  <c r="AF96" i="23"/>
  <c r="AG96" i="23"/>
  <c r="Z97" i="23"/>
  <c r="AA97" i="23"/>
  <c r="AB97" i="23"/>
  <c r="AE97" i="23"/>
  <c r="AF97" i="23"/>
  <c r="AG97" i="23"/>
  <c r="Z98" i="23"/>
  <c r="AA98" i="23"/>
  <c r="AB98" i="23"/>
  <c r="AE98" i="23"/>
  <c r="AF98" i="23"/>
  <c r="AG98" i="23"/>
  <c r="Z99" i="23"/>
  <c r="AA99" i="23"/>
  <c r="AB99" i="23"/>
  <c r="AE99" i="23"/>
  <c r="AF99" i="23"/>
  <c r="AG99" i="23"/>
  <c r="Z100" i="23"/>
  <c r="AA100" i="23"/>
  <c r="AB100" i="23"/>
  <c r="AE100" i="23"/>
  <c r="AF100" i="23"/>
  <c r="AG100" i="23"/>
  <c r="Z101" i="23"/>
  <c r="AA101" i="23"/>
  <c r="AB101" i="23"/>
  <c r="AE101" i="23"/>
  <c r="AF101" i="23"/>
  <c r="AG101" i="23"/>
  <c r="Z102" i="23"/>
  <c r="AA102" i="23"/>
  <c r="AB102" i="23"/>
  <c r="AE102" i="23"/>
  <c r="AF102" i="23"/>
  <c r="AG102" i="23"/>
  <c r="Z103" i="23"/>
  <c r="AA103" i="23"/>
  <c r="AB103" i="23"/>
  <c r="AE103" i="23"/>
  <c r="AF103" i="23"/>
  <c r="AG103" i="23"/>
  <c r="Z104" i="23"/>
  <c r="AA104" i="23"/>
  <c r="AB104" i="23"/>
  <c r="AE104" i="23"/>
  <c r="AF104" i="23"/>
  <c r="AG104" i="23"/>
  <c r="Z105" i="23"/>
  <c r="AA105" i="23"/>
  <c r="AB105" i="23"/>
  <c r="AE105" i="23"/>
  <c r="AF105" i="23"/>
  <c r="AG105" i="23"/>
  <c r="Z106" i="23"/>
  <c r="AA106" i="23"/>
  <c r="AB106" i="23"/>
  <c r="AE106" i="23"/>
  <c r="AF106" i="23"/>
  <c r="AG106" i="23"/>
  <c r="Z107" i="23"/>
  <c r="AA107" i="23"/>
  <c r="AB107" i="23"/>
  <c r="AE107" i="23"/>
  <c r="AF107" i="23"/>
  <c r="AG107" i="23"/>
  <c r="Z108" i="23"/>
  <c r="AA108" i="23"/>
  <c r="AB108" i="23"/>
  <c r="AE108" i="23"/>
  <c r="AF108" i="23"/>
  <c r="AG108" i="23"/>
  <c r="Z109" i="23"/>
  <c r="AA109" i="23"/>
  <c r="AB109" i="23"/>
  <c r="AE109" i="23"/>
  <c r="AF109" i="23"/>
  <c r="AG109" i="23"/>
  <c r="Z110" i="23"/>
  <c r="AA110" i="23"/>
  <c r="AB110" i="23"/>
  <c r="AE110" i="23"/>
  <c r="AF110" i="23"/>
  <c r="AG110" i="23"/>
  <c r="Z111" i="23"/>
  <c r="AA111" i="23"/>
  <c r="AB111" i="23"/>
  <c r="AE111" i="23"/>
  <c r="AF111" i="23"/>
  <c r="AG111" i="23"/>
  <c r="Z112" i="23"/>
  <c r="AA112" i="23"/>
  <c r="AB112" i="23"/>
  <c r="AE112" i="23"/>
  <c r="AF112" i="23"/>
  <c r="AG112" i="23"/>
  <c r="Z113" i="23"/>
  <c r="AA113" i="23"/>
  <c r="AB113" i="23"/>
  <c r="AE113" i="23"/>
  <c r="AF113" i="23"/>
  <c r="AG113" i="23"/>
  <c r="Z114" i="23"/>
  <c r="AA114" i="23"/>
  <c r="AB114" i="23"/>
  <c r="AE114" i="23"/>
  <c r="AF114" i="23"/>
  <c r="AG114" i="23"/>
  <c r="Z115" i="23"/>
  <c r="AA115" i="23"/>
  <c r="AB115" i="23"/>
  <c r="AE115" i="23"/>
  <c r="AF115" i="23"/>
  <c r="AG115" i="23"/>
  <c r="Z116" i="23"/>
  <c r="AA116" i="23"/>
  <c r="AB116" i="23"/>
  <c r="AE116" i="23"/>
  <c r="AF116" i="23"/>
  <c r="AG116" i="23"/>
  <c r="Z117" i="23"/>
  <c r="AA117" i="23"/>
  <c r="AB117" i="23"/>
  <c r="AE117" i="23"/>
  <c r="AF117" i="23"/>
  <c r="AG117" i="23"/>
  <c r="Z118" i="23"/>
  <c r="AA118" i="23"/>
  <c r="AB118" i="23"/>
  <c r="AE118" i="23"/>
  <c r="AF118" i="23"/>
  <c r="AG118" i="23"/>
  <c r="Z119" i="23"/>
  <c r="AA119" i="23"/>
  <c r="AB119" i="23"/>
  <c r="AE119" i="23"/>
  <c r="AF119" i="23"/>
  <c r="AG119" i="23"/>
  <c r="Z120" i="23"/>
  <c r="AA120" i="23"/>
  <c r="AB120" i="23"/>
  <c r="AE120" i="23"/>
  <c r="AF120" i="23"/>
  <c r="AG120" i="23"/>
  <c r="Z121" i="23"/>
  <c r="AA121" i="23"/>
  <c r="AB121" i="23"/>
  <c r="AE121" i="23"/>
  <c r="AF121" i="23"/>
  <c r="AG121" i="23"/>
  <c r="Z122" i="23"/>
  <c r="AA122" i="23"/>
  <c r="AB122" i="23"/>
  <c r="AE122" i="23"/>
  <c r="AF122" i="23"/>
  <c r="AG122" i="23"/>
  <c r="Z123" i="23"/>
  <c r="AA123" i="23"/>
  <c r="AB123" i="23"/>
  <c r="AE123" i="23"/>
  <c r="AF123" i="23"/>
  <c r="AG123" i="23"/>
  <c r="Z124" i="23"/>
  <c r="AA124" i="23"/>
  <c r="AB124" i="23"/>
  <c r="AE124" i="23"/>
  <c r="AF124" i="23"/>
  <c r="AG124" i="23"/>
  <c r="Z125" i="23"/>
  <c r="AA125" i="23"/>
  <c r="AB125" i="23"/>
  <c r="AE125" i="23"/>
  <c r="AF125" i="23"/>
  <c r="AG125" i="23"/>
  <c r="Z126" i="23"/>
  <c r="AA126" i="23"/>
  <c r="AB126" i="23"/>
  <c r="AE126" i="23"/>
  <c r="AF126" i="23"/>
  <c r="AG126" i="23"/>
  <c r="Z127" i="23"/>
  <c r="AA127" i="23"/>
  <c r="AB127" i="23"/>
  <c r="AE127" i="23"/>
  <c r="AF127" i="23"/>
  <c r="AG127" i="23"/>
  <c r="Z128" i="23"/>
  <c r="AA128" i="23"/>
  <c r="AB128" i="23"/>
  <c r="AE128" i="23"/>
  <c r="AF128" i="23"/>
  <c r="AG128" i="23"/>
  <c r="Z129" i="23"/>
  <c r="AA129" i="23"/>
  <c r="AB129" i="23"/>
  <c r="AE129" i="23"/>
  <c r="AF129" i="23"/>
  <c r="AG129" i="23"/>
  <c r="Z130" i="23"/>
  <c r="AA130" i="23"/>
  <c r="AB130" i="23"/>
  <c r="AE130" i="23"/>
  <c r="AF130" i="23"/>
  <c r="AG130" i="23"/>
  <c r="Z131" i="23"/>
  <c r="AA131" i="23"/>
  <c r="AB131" i="23"/>
  <c r="AE131" i="23"/>
  <c r="AF131" i="23"/>
  <c r="AG131" i="23"/>
  <c r="Z132" i="23"/>
  <c r="AA132" i="23"/>
  <c r="AB132" i="23"/>
  <c r="AE132" i="23"/>
  <c r="AF132" i="23"/>
  <c r="AG132" i="23"/>
  <c r="Z133" i="23"/>
  <c r="AA133" i="23"/>
  <c r="AB133" i="23"/>
  <c r="AE133" i="23"/>
  <c r="AF133" i="23"/>
  <c r="AG133" i="23"/>
  <c r="Z134" i="23"/>
  <c r="AA134" i="23"/>
  <c r="AB134" i="23"/>
  <c r="AE134" i="23"/>
  <c r="AF134" i="23"/>
  <c r="AG134" i="23"/>
  <c r="Z135" i="23"/>
  <c r="AA135" i="23"/>
  <c r="AB135" i="23"/>
  <c r="AE135" i="23"/>
  <c r="AF135" i="23"/>
  <c r="AG135" i="23"/>
  <c r="Z136" i="23"/>
  <c r="AA136" i="23"/>
  <c r="AB136" i="23"/>
  <c r="AE136" i="23"/>
  <c r="AF136" i="23"/>
  <c r="AG136" i="23"/>
  <c r="Z137" i="23"/>
  <c r="AA137" i="23"/>
  <c r="AB137" i="23"/>
  <c r="AE137" i="23"/>
  <c r="AF137" i="23"/>
  <c r="AG137" i="23"/>
  <c r="Z138" i="23"/>
  <c r="AA138" i="23"/>
  <c r="AB138" i="23"/>
  <c r="AE138" i="23"/>
  <c r="AF138" i="23"/>
  <c r="AG138" i="23"/>
  <c r="Z139" i="23"/>
  <c r="AA139" i="23"/>
  <c r="AB139" i="23"/>
  <c r="AE139" i="23"/>
  <c r="AF139" i="23"/>
  <c r="AG139" i="23"/>
  <c r="Z140" i="23"/>
  <c r="AA140" i="23"/>
  <c r="AB140" i="23"/>
  <c r="AE140" i="23"/>
  <c r="AF140" i="23"/>
  <c r="AG140" i="23"/>
  <c r="Z141" i="23"/>
  <c r="AA141" i="23"/>
  <c r="AB141" i="23"/>
  <c r="AE141" i="23"/>
  <c r="AF141" i="23"/>
  <c r="AG141" i="23"/>
  <c r="Z142" i="23"/>
  <c r="AA142" i="23"/>
  <c r="AB142" i="23"/>
  <c r="AE142" i="23"/>
  <c r="AF142" i="23"/>
  <c r="AG142" i="23"/>
  <c r="AF13" i="23"/>
  <c r="AG13" i="23"/>
  <c r="AA13" i="23"/>
  <c r="AB13" i="23"/>
  <c r="AE13" i="23"/>
  <c r="Z13" i="23"/>
  <c r="U14" i="23"/>
  <c r="V14" i="23"/>
  <c r="W14" i="23"/>
  <c r="U15" i="23"/>
  <c r="V15" i="23"/>
  <c r="W15" i="23"/>
  <c r="U16" i="23"/>
  <c r="V16" i="23"/>
  <c r="W16" i="23"/>
  <c r="U17" i="23"/>
  <c r="V17" i="23"/>
  <c r="W17" i="23"/>
  <c r="U18" i="23"/>
  <c r="V18" i="23"/>
  <c r="W18" i="23"/>
  <c r="U19" i="23"/>
  <c r="V19" i="23"/>
  <c r="W19" i="23"/>
  <c r="U20" i="23"/>
  <c r="V20" i="23"/>
  <c r="W20" i="23"/>
  <c r="U21" i="23"/>
  <c r="V21" i="23"/>
  <c r="W21" i="23"/>
  <c r="U22" i="23"/>
  <c r="V22" i="23"/>
  <c r="W22" i="23"/>
  <c r="U23" i="23"/>
  <c r="V23" i="23"/>
  <c r="W23" i="23"/>
  <c r="U24" i="23"/>
  <c r="V24" i="23"/>
  <c r="W24" i="23"/>
  <c r="U25" i="23"/>
  <c r="V25" i="23"/>
  <c r="W25" i="23"/>
  <c r="U26" i="23"/>
  <c r="V26" i="23"/>
  <c r="W26" i="23"/>
  <c r="U27" i="23"/>
  <c r="V27" i="23"/>
  <c r="W27" i="23"/>
  <c r="U28" i="23"/>
  <c r="V28" i="23"/>
  <c r="W28" i="23"/>
  <c r="U29" i="23"/>
  <c r="V29" i="23"/>
  <c r="W29" i="23"/>
  <c r="U30" i="23"/>
  <c r="V30" i="23"/>
  <c r="W30" i="23"/>
  <c r="U31" i="23"/>
  <c r="V31" i="23"/>
  <c r="W31" i="23"/>
  <c r="U32" i="23"/>
  <c r="V32" i="23"/>
  <c r="W32" i="23"/>
  <c r="U33" i="23"/>
  <c r="V33" i="23"/>
  <c r="W33" i="23"/>
  <c r="U34" i="23"/>
  <c r="V34" i="23"/>
  <c r="W34" i="23"/>
  <c r="U35" i="23"/>
  <c r="V35" i="23"/>
  <c r="W35" i="23"/>
  <c r="U36" i="23"/>
  <c r="V36" i="23"/>
  <c r="W36" i="23"/>
  <c r="U37" i="23"/>
  <c r="V37" i="23"/>
  <c r="W37" i="23"/>
  <c r="U38" i="23"/>
  <c r="V38" i="23"/>
  <c r="W38" i="23"/>
  <c r="U39" i="23"/>
  <c r="V39" i="23"/>
  <c r="W39" i="23"/>
  <c r="U40" i="23"/>
  <c r="V40" i="23"/>
  <c r="W40" i="23"/>
  <c r="U41" i="23"/>
  <c r="V41" i="23"/>
  <c r="W41" i="23"/>
  <c r="U42" i="23"/>
  <c r="V42" i="23"/>
  <c r="W42" i="23"/>
  <c r="U43" i="23"/>
  <c r="V43" i="23"/>
  <c r="W43" i="23"/>
  <c r="U44" i="23"/>
  <c r="V44" i="23"/>
  <c r="W44" i="23"/>
  <c r="U45" i="23"/>
  <c r="V45" i="23"/>
  <c r="W45" i="23"/>
  <c r="U46" i="23"/>
  <c r="V46" i="23"/>
  <c r="W46" i="23"/>
  <c r="U47" i="23"/>
  <c r="V47" i="23"/>
  <c r="W47" i="23"/>
  <c r="U48" i="23"/>
  <c r="V48" i="23"/>
  <c r="W48" i="23"/>
  <c r="U49" i="23"/>
  <c r="V49" i="23"/>
  <c r="W49" i="23"/>
  <c r="U50" i="23"/>
  <c r="V50" i="23"/>
  <c r="W50" i="23"/>
  <c r="U51" i="23"/>
  <c r="V51" i="23"/>
  <c r="W51" i="23"/>
  <c r="U52" i="23"/>
  <c r="V52" i="23"/>
  <c r="W52" i="23"/>
  <c r="U53" i="23"/>
  <c r="V53" i="23"/>
  <c r="W53" i="23"/>
  <c r="U54" i="23"/>
  <c r="V54" i="23"/>
  <c r="W54" i="23"/>
  <c r="U55" i="23"/>
  <c r="V55" i="23"/>
  <c r="W55" i="23"/>
  <c r="U56" i="23"/>
  <c r="V56" i="23"/>
  <c r="W56" i="23"/>
  <c r="U57" i="23"/>
  <c r="V57" i="23"/>
  <c r="W57" i="23"/>
  <c r="U58" i="23"/>
  <c r="V58" i="23"/>
  <c r="W58" i="23"/>
  <c r="U59" i="23"/>
  <c r="V59" i="23"/>
  <c r="W59" i="23"/>
  <c r="U60" i="23"/>
  <c r="V60" i="23"/>
  <c r="W60" i="23"/>
  <c r="U61" i="23"/>
  <c r="V61" i="23"/>
  <c r="W61" i="23"/>
  <c r="U62" i="23"/>
  <c r="V62" i="23"/>
  <c r="W62" i="23"/>
  <c r="U63" i="23"/>
  <c r="V63" i="23"/>
  <c r="W63" i="23"/>
  <c r="U64" i="23"/>
  <c r="V64" i="23"/>
  <c r="W64" i="23"/>
  <c r="U65" i="23"/>
  <c r="V65" i="23"/>
  <c r="W65" i="23"/>
  <c r="U66" i="23"/>
  <c r="V66" i="23"/>
  <c r="W66" i="23"/>
  <c r="U67" i="23"/>
  <c r="V67" i="23"/>
  <c r="W67" i="23"/>
  <c r="U68" i="23"/>
  <c r="V68" i="23"/>
  <c r="W68" i="23"/>
  <c r="U69" i="23"/>
  <c r="V69" i="23"/>
  <c r="W69" i="23"/>
  <c r="U70" i="23"/>
  <c r="V70" i="23"/>
  <c r="W70" i="23"/>
  <c r="U71" i="23"/>
  <c r="V71" i="23"/>
  <c r="W71" i="23"/>
  <c r="U72" i="23"/>
  <c r="V72" i="23"/>
  <c r="W72" i="23"/>
  <c r="U73" i="23"/>
  <c r="V73" i="23"/>
  <c r="W73" i="23"/>
  <c r="U74" i="23"/>
  <c r="V74" i="23"/>
  <c r="W74" i="23"/>
  <c r="U75" i="23"/>
  <c r="V75" i="23"/>
  <c r="W75" i="23"/>
  <c r="U76" i="23"/>
  <c r="V76" i="23"/>
  <c r="W76" i="23"/>
  <c r="U77" i="23"/>
  <c r="V77" i="23"/>
  <c r="W77" i="23"/>
  <c r="U78" i="23"/>
  <c r="V78" i="23"/>
  <c r="W78" i="23"/>
  <c r="U79" i="23"/>
  <c r="V79" i="23"/>
  <c r="W79" i="23"/>
  <c r="U80" i="23"/>
  <c r="V80" i="23"/>
  <c r="W80" i="23"/>
  <c r="U81" i="23"/>
  <c r="V81" i="23"/>
  <c r="W81" i="23"/>
  <c r="U82" i="23"/>
  <c r="V82" i="23"/>
  <c r="W82" i="23"/>
  <c r="U83" i="23"/>
  <c r="V83" i="23"/>
  <c r="W83" i="23"/>
  <c r="U84" i="23"/>
  <c r="V84" i="23"/>
  <c r="W84" i="23"/>
  <c r="U85" i="23"/>
  <c r="V85" i="23"/>
  <c r="W85" i="23"/>
  <c r="U86" i="23"/>
  <c r="V86" i="23"/>
  <c r="W86" i="23"/>
  <c r="U87" i="23"/>
  <c r="V87" i="23"/>
  <c r="W87" i="23"/>
  <c r="U88" i="23"/>
  <c r="V88" i="23"/>
  <c r="W88" i="23"/>
  <c r="U89" i="23"/>
  <c r="V89" i="23"/>
  <c r="W89" i="23"/>
  <c r="U90" i="23"/>
  <c r="V90" i="23"/>
  <c r="W90" i="23"/>
  <c r="U91" i="23"/>
  <c r="V91" i="23"/>
  <c r="W91" i="23"/>
  <c r="U92" i="23"/>
  <c r="V92" i="23"/>
  <c r="W92" i="23"/>
  <c r="U93" i="23"/>
  <c r="V93" i="23"/>
  <c r="W93" i="23"/>
  <c r="U94" i="23"/>
  <c r="V94" i="23"/>
  <c r="W94" i="23"/>
  <c r="U95" i="23"/>
  <c r="V95" i="23"/>
  <c r="W95" i="23"/>
  <c r="U96" i="23"/>
  <c r="V96" i="23"/>
  <c r="W96" i="23"/>
  <c r="U97" i="23"/>
  <c r="V97" i="23"/>
  <c r="W97" i="23"/>
  <c r="U98" i="23"/>
  <c r="V98" i="23"/>
  <c r="W98" i="23"/>
  <c r="U99" i="23"/>
  <c r="V99" i="23"/>
  <c r="W99" i="23"/>
  <c r="U100" i="23"/>
  <c r="V100" i="23"/>
  <c r="W100" i="23"/>
  <c r="U101" i="23"/>
  <c r="V101" i="23"/>
  <c r="W101" i="23"/>
  <c r="U102" i="23"/>
  <c r="V102" i="23"/>
  <c r="W102" i="23"/>
  <c r="U103" i="23"/>
  <c r="V103" i="23"/>
  <c r="W103" i="23"/>
  <c r="U104" i="23"/>
  <c r="V104" i="23"/>
  <c r="W104" i="23"/>
  <c r="U105" i="23"/>
  <c r="V105" i="23"/>
  <c r="W105" i="23"/>
  <c r="U106" i="23"/>
  <c r="V106" i="23"/>
  <c r="W106" i="23"/>
  <c r="U107" i="23"/>
  <c r="V107" i="23"/>
  <c r="W107" i="23"/>
  <c r="U108" i="23"/>
  <c r="V108" i="23"/>
  <c r="W108" i="23"/>
  <c r="U109" i="23"/>
  <c r="V109" i="23"/>
  <c r="W109" i="23"/>
  <c r="U110" i="23"/>
  <c r="V110" i="23"/>
  <c r="W110" i="23"/>
  <c r="U111" i="23"/>
  <c r="V111" i="23"/>
  <c r="W111" i="23"/>
  <c r="U112" i="23"/>
  <c r="V112" i="23"/>
  <c r="W112" i="23"/>
  <c r="U113" i="23"/>
  <c r="V113" i="23"/>
  <c r="W113" i="23"/>
  <c r="U114" i="23"/>
  <c r="V114" i="23"/>
  <c r="W114" i="23"/>
  <c r="U115" i="23"/>
  <c r="V115" i="23"/>
  <c r="W115" i="23"/>
  <c r="U116" i="23"/>
  <c r="V116" i="23"/>
  <c r="W116" i="23"/>
  <c r="U117" i="23"/>
  <c r="V117" i="23"/>
  <c r="W117" i="23"/>
  <c r="U118" i="23"/>
  <c r="V118" i="23"/>
  <c r="W118" i="23"/>
  <c r="U119" i="23"/>
  <c r="V119" i="23"/>
  <c r="W119" i="23"/>
  <c r="U120" i="23"/>
  <c r="V120" i="23"/>
  <c r="W120" i="23"/>
  <c r="U121" i="23"/>
  <c r="V121" i="23"/>
  <c r="W121" i="23"/>
  <c r="U122" i="23"/>
  <c r="V122" i="23"/>
  <c r="W122" i="23"/>
  <c r="U123" i="23"/>
  <c r="V123" i="23"/>
  <c r="W123" i="23"/>
  <c r="U124" i="23"/>
  <c r="V124" i="23"/>
  <c r="W124" i="23"/>
  <c r="U125" i="23"/>
  <c r="V125" i="23"/>
  <c r="W125" i="23"/>
  <c r="U126" i="23"/>
  <c r="V126" i="23"/>
  <c r="W126" i="23"/>
  <c r="U127" i="23"/>
  <c r="V127" i="23"/>
  <c r="W127" i="23"/>
  <c r="U128" i="23"/>
  <c r="V128" i="23"/>
  <c r="W128" i="23"/>
  <c r="U129" i="23"/>
  <c r="V129" i="23"/>
  <c r="W129" i="23"/>
  <c r="U130" i="23"/>
  <c r="V130" i="23"/>
  <c r="W130" i="23"/>
  <c r="U131" i="23"/>
  <c r="V131" i="23"/>
  <c r="W131" i="23"/>
  <c r="U132" i="23"/>
  <c r="V132" i="23"/>
  <c r="W132" i="23"/>
  <c r="U133" i="23"/>
  <c r="V133" i="23"/>
  <c r="W133" i="23"/>
  <c r="U134" i="23"/>
  <c r="V134" i="23"/>
  <c r="W134" i="23"/>
  <c r="U135" i="23"/>
  <c r="V135" i="23"/>
  <c r="W135" i="23"/>
  <c r="U136" i="23"/>
  <c r="V136" i="23"/>
  <c r="W136" i="23"/>
  <c r="U137" i="23"/>
  <c r="V137" i="23"/>
  <c r="W137" i="23"/>
  <c r="U138" i="23"/>
  <c r="V138" i="23"/>
  <c r="W138" i="23"/>
  <c r="U139" i="23"/>
  <c r="V139" i="23"/>
  <c r="W139" i="23"/>
  <c r="U140" i="23"/>
  <c r="V140" i="23"/>
  <c r="W140" i="23"/>
  <c r="U141" i="23"/>
  <c r="V141" i="23"/>
  <c r="W141" i="23"/>
  <c r="U142" i="23"/>
  <c r="V142" i="23"/>
  <c r="W142" i="23"/>
  <c r="V13" i="23"/>
  <c r="W13" i="23"/>
  <c r="U13" i="23"/>
  <c r="P14" i="23"/>
  <c r="Q14" i="23"/>
  <c r="R14" i="23"/>
  <c r="P15" i="23"/>
  <c r="Q15" i="23"/>
  <c r="R15" i="23"/>
  <c r="P16" i="23"/>
  <c r="Q16" i="23"/>
  <c r="R16" i="23"/>
  <c r="P17" i="23"/>
  <c r="Q17" i="23"/>
  <c r="R17" i="23"/>
  <c r="P18" i="23"/>
  <c r="Q18" i="23"/>
  <c r="R18" i="23"/>
  <c r="P19" i="23"/>
  <c r="Q19" i="23"/>
  <c r="R19" i="23"/>
  <c r="P20" i="23"/>
  <c r="Q20" i="23"/>
  <c r="R20" i="23"/>
  <c r="P21" i="23"/>
  <c r="Q21" i="23"/>
  <c r="R21" i="23"/>
  <c r="P22" i="23"/>
  <c r="Q22" i="23"/>
  <c r="R22" i="23"/>
  <c r="P23" i="23"/>
  <c r="Q23" i="23"/>
  <c r="R23" i="23"/>
  <c r="P24" i="23"/>
  <c r="Q24" i="23"/>
  <c r="R24" i="23"/>
  <c r="P25" i="23"/>
  <c r="Q25" i="23"/>
  <c r="R25" i="23"/>
  <c r="P26" i="23"/>
  <c r="Q26" i="23"/>
  <c r="R26" i="23"/>
  <c r="P27" i="23"/>
  <c r="Q27" i="23"/>
  <c r="R27" i="23"/>
  <c r="P28" i="23"/>
  <c r="Q28" i="23"/>
  <c r="R28" i="23"/>
  <c r="P29" i="23"/>
  <c r="Q29" i="23"/>
  <c r="R29" i="23"/>
  <c r="P30" i="23"/>
  <c r="Q30" i="23"/>
  <c r="R30" i="23"/>
  <c r="P31" i="23"/>
  <c r="Q31" i="23"/>
  <c r="R31" i="23"/>
  <c r="P32" i="23"/>
  <c r="Q32" i="23"/>
  <c r="R32" i="23"/>
  <c r="P33" i="23"/>
  <c r="Q33" i="23"/>
  <c r="R33" i="23"/>
  <c r="P34" i="23"/>
  <c r="Q34" i="23"/>
  <c r="R34" i="23"/>
  <c r="P35" i="23"/>
  <c r="Q35" i="23"/>
  <c r="R35" i="23"/>
  <c r="P36" i="23"/>
  <c r="Q36" i="23"/>
  <c r="R36" i="23"/>
  <c r="P37" i="23"/>
  <c r="Q37" i="23"/>
  <c r="R37" i="23"/>
  <c r="P38" i="23"/>
  <c r="Q38" i="23"/>
  <c r="R38" i="23"/>
  <c r="P39" i="23"/>
  <c r="Q39" i="23"/>
  <c r="R39" i="23"/>
  <c r="P40" i="23"/>
  <c r="Q40" i="23"/>
  <c r="R40" i="23"/>
  <c r="P41" i="23"/>
  <c r="Q41" i="23"/>
  <c r="R41" i="23"/>
  <c r="P42" i="23"/>
  <c r="Q42" i="23"/>
  <c r="R42" i="23"/>
  <c r="P43" i="23"/>
  <c r="Q43" i="23"/>
  <c r="R43" i="23"/>
  <c r="P44" i="23"/>
  <c r="Q44" i="23"/>
  <c r="R44" i="23"/>
  <c r="P45" i="23"/>
  <c r="Q45" i="23"/>
  <c r="R45" i="23"/>
  <c r="P46" i="23"/>
  <c r="Q46" i="23"/>
  <c r="R46" i="23"/>
  <c r="P47" i="23"/>
  <c r="Q47" i="23"/>
  <c r="R47" i="23"/>
  <c r="P48" i="23"/>
  <c r="Q48" i="23"/>
  <c r="R48" i="23"/>
  <c r="P49" i="23"/>
  <c r="Q49" i="23"/>
  <c r="R49" i="23"/>
  <c r="P50" i="23"/>
  <c r="Q50" i="23"/>
  <c r="R50" i="23"/>
  <c r="P51" i="23"/>
  <c r="Q51" i="23"/>
  <c r="R51" i="23"/>
  <c r="P52" i="23"/>
  <c r="Q52" i="23"/>
  <c r="R52" i="23"/>
  <c r="P53" i="23"/>
  <c r="Q53" i="23"/>
  <c r="R53" i="23"/>
  <c r="P54" i="23"/>
  <c r="Q54" i="23"/>
  <c r="R54" i="23"/>
  <c r="P55" i="23"/>
  <c r="Q55" i="23"/>
  <c r="R55" i="23"/>
  <c r="P56" i="23"/>
  <c r="Q56" i="23"/>
  <c r="R56" i="23"/>
  <c r="P57" i="23"/>
  <c r="Q57" i="23"/>
  <c r="R57" i="23"/>
  <c r="P58" i="23"/>
  <c r="Q58" i="23"/>
  <c r="R58" i="23"/>
  <c r="P59" i="23"/>
  <c r="Q59" i="23"/>
  <c r="R59" i="23"/>
  <c r="P60" i="23"/>
  <c r="Q60" i="23"/>
  <c r="R60" i="23"/>
  <c r="P61" i="23"/>
  <c r="Q61" i="23"/>
  <c r="R61" i="23"/>
  <c r="P62" i="23"/>
  <c r="Q62" i="23"/>
  <c r="R62" i="23"/>
  <c r="P63" i="23"/>
  <c r="Q63" i="23"/>
  <c r="R63" i="23"/>
  <c r="P64" i="23"/>
  <c r="Q64" i="23"/>
  <c r="R64" i="23"/>
  <c r="P65" i="23"/>
  <c r="Q65" i="23"/>
  <c r="R65" i="23"/>
  <c r="P66" i="23"/>
  <c r="Q66" i="23"/>
  <c r="R66" i="23"/>
  <c r="P67" i="23"/>
  <c r="Q67" i="23"/>
  <c r="R67" i="23"/>
  <c r="P68" i="23"/>
  <c r="Q68" i="23"/>
  <c r="R68" i="23"/>
  <c r="P69" i="23"/>
  <c r="Q69" i="23"/>
  <c r="R69" i="23"/>
  <c r="P70" i="23"/>
  <c r="Q70" i="23"/>
  <c r="R70" i="23"/>
  <c r="P71" i="23"/>
  <c r="Q71" i="23"/>
  <c r="R71" i="23"/>
  <c r="P72" i="23"/>
  <c r="Q72" i="23"/>
  <c r="R72" i="23"/>
  <c r="P73" i="23"/>
  <c r="Q73" i="23"/>
  <c r="R73" i="23"/>
  <c r="P74" i="23"/>
  <c r="Q74" i="23"/>
  <c r="R74" i="23"/>
  <c r="P75" i="23"/>
  <c r="Q75" i="23"/>
  <c r="R75" i="23"/>
  <c r="P76" i="23"/>
  <c r="Q76" i="23"/>
  <c r="R76" i="23"/>
  <c r="P77" i="23"/>
  <c r="Q77" i="23"/>
  <c r="R77" i="23"/>
  <c r="P78" i="23"/>
  <c r="Q78" i="23"/>
  <c r="R78" i="23"/>
  <c r="P79" i="23"/>
  <c r="Q79" i="23"/>
  <c r="R79" i="23"/>
  <c r="P80" i="23"/>
  <c r="Q80" i="23"/>
  <c r="R80" i="23"/>
  <c r="P81" i="23"/>
  <c r="Q81" i="23"/>
  <c r="R81" i="23"/>
  <c r="P82" i="23"/>
  <c r="Q82" i="23"/>
  <c r="R82" i="23"/>
  <c r="P83" i="23"/>
  <c r="Q83" i="23"/>
  <c r="R83" i="23"/>
  <c r="P84" i="23"/>
  <c r="Q84" i="23"/>
  <c r="R84" i="23"/>
  <c r="P85" i="23"/>
  <c r="Q85" i="23"/>
  <c r="R85" i="23"/>
  <c r="P86" i="23"/>
  <c r="Q86" i="23"/>
  <c r="R86" i="23"/>
  <c r="P87" i="23"/>
  <c r="Q87" i="23"/>
  <c r="R87" i="23"/>
  <c r="P88" i="23"/>
  <c r="Q88" i="23"/>
  <c r="R88" i="23"/>
  <c r="P89" i="23"/>
  <c r="Q89" i="23"/>
  <c r="R89" i="23"/>
  <c r="P90" i="23"/>
  <c r="Q90" i="23"/>
  <c r="R90" i="23"/>
  <c r="P91" i="23"/>
  <c r="Q91" i="23"/>
  <c r="R91" i="23"/>
  <c r="P92" i="23"/>
  <c r="Q92" i="23"/>
  <c r="R92" i="23"/>
  <c r="P93" i="23"/>
  <c r="Q93" i="23"/>
  <c r="R93" i="23"/>
  <c r="P94" i="23"/>
  <c r="Q94" i="23"/>
  <c r="R94" i="23"/>
  <c r="P95" i="23"/>
  <c r="Q95" i="23"/>
  <c r="R95" i="23"/>
  <c r="P96" i="23"/>
  <c r="Q96" i="23"/>
  <c r="R96" i="23"/>
  <c r="P97" i="23"/>
  <c r="Q97" i="23"/>
  <c r="R97" i="23"/>
  <c r="P98" i="23"/>
  <c r="Q98" i="23"/>
  <c r="R98" i="23"/>
  <c r="P99" i="23"/>
  <c r="Q99" i="23"/>
  <c r="R99" i="23"/>
  <c r="P100" i="23"/>
  <c r="Q100" i="23"/>
  <c r="R100" i="23"/>
  <c r="P101" i="23"/>
  <c r="Q101" i="23"/>
  <c r="R101" i="23"/>
  <c r="P102" i="23"/>
  <c r="Q102" i="23"/>
  <c r="R102" i="23"/>
  <c r="P103" i="23"/>
  <c r="Q103" i="23"/>
  <c r="R103" i="23"/>
  <c r="P104" i="23"/>
  <c r="Q104" i="23"/>
  <c r="R104" i="23"/>
  <c r="P105" i="23"/>
  <c r="Q105" i="23"/>
  <c r="R105" i="23"/>
  <c r="P106" i="23"/>
  <c r="Q106" i="23"/>
  <c r="R106" i="23"/>
  <c r="P107" i="23"/>
  <c r="Q107" i="23"/>
  <c r="R107" i="23"/>
  <c r="P108" i="23"/>
  <c r="Q108" i="23"/>
  <c r="R108" i="23"/>
  <c r="P109" i="23"/>
  <c r="Q109" i="23"/>
  <c r="R109" i="23"/>
  <c r="P110" i="23"/>
  <c r="Q110" i="23"/>
  <c r="R110" i="23"/>
  <c r="P111" i="23"/>
  <c r="Q111" i="23"/>
  <c r="R111" i="23"/>
  <c r="P112" i="23"/>
  <c r="Q112" i="23"/>
  <c r="R112" i="23"/>
  <c r="P113" i="23"/>
  <c r="Q113" i="23"/>
  <c r="R113" i="23"/>
  <c r="P114" i="23"/>
  <c r="Q114" i="23"/>
  <c r="R114" i="23"/>
  <c r="P115" i="23"/>
  <c r="Q115" i="23"/>
  <c r="R115" i="23"/>
  <c r="P116" i="23"/>
  <c r="Q116" i="23"/>
  <c r="R116" i="23"/>
  <c r="P117" i="23"/>
  <c r="Q117" i="23"/>
  <c r="R117" i="23"/>
  <c r="P118" i="23"/>
  <c r="Q118" i="23"/>
  <c r="R118" i="23"/>
  <c r="P119" i="23"/>
  <c r="Q119" i="23"/>
  <c r="R119" i="23"/>
  <c r="P120" i="23"/>
  <c r="Q120" i="23"/>
  <c r="R120" i="23"/>
  <c r="P121" i="23"/>
  <c r="Q121" i="23"/>
  <c r="R121" i="23"/>
  <c r="P122" i="23"/>
  <c r="Q122" i="23"/>
  <c r="R122" i="23"/>
  <c r="P123" i="23"/>
  <c r="Q123" i="23"/>
  <c r="R123" i="23"/>
  <c r="P124" i="23"/>
  <c r="Q124" i="23"/>
  <c r="R124" i="23"/>
  <c r="P125" i="23"/>
  <c r="Q125" i="23"/>
  <c r="R125" i="23"/>
  <c r="P126" i="23"/>
  <c r="Q126" i="23"/>
  <c r="R126" i="23"/>
  <c r="P127" i="23"/>
  <c r="Q127" i="23"/>
  <c r="R127" i="23"/>
  <c r="P128" i="23"/>
  <c r="Q128" i="23"/>
  <c r="R128" i="23"/>
  <c r="P129" i="23"/>
  <c r="Q129" i="23"/>
  <c r="R129" i="23"/>
  <c r="P130" i="23"/>
  <c r="Q130" i="23"/>
  <c r="R130" i="23"/>
  <c r="P131" i="23"/>
  <c r="Q131" i="23"/>
  <c r="R131" i="23"/>
  <c r="P132" i="23"/>
  <c r="Q132" i="23"/>
  <c r="R132" i="23"/>
  <c r="P133" i="23"/>
  <c r="Q133" i="23"/>
  <c r="R133" i="23"/>
  <c r="P134" i="23"/>
  <c r="Q134" i="23"/>
  <c r="R134" i="23"/>
  <c r="P135" i="23"/>
  <c r="Q135" i="23"/>
  <c r="R135" i="23"/>
  <c r="P136" i="23"/>
  <c r="Q136" i="23"/>
  <c r="R136" i="23"/>
  <c r="P137" i="23"/>
  <c r="Q137" i="23"/>
  <c r="R137" i="23"/>
  <c r="P138" i="23"/>
  <c r="Q138" i="23"/>
  <c r="R138" i="23"/>
  <c r="P139" i="23"/>
  <c r="Q139" i="23"/>
  <c r="R139" i="23"/>
  <c r="P140" i="23"/>
  <c r="Q140" i="23"/>
  <c r="R140" i="23"/>
  <c r="P141" i="23"/>
  <c r="Q141" i="23"/>
  <c r="R141" i="23"/>
  <c r="P142" i="23"/>
  <c r="Q142" i="23"/>
  <c r="R142" i="23"/>
  <c r="Q13" i="23"/>
  <c r="R13" i="23"/>
  <c r="P13" i="23"/>
  <c r="K14" i="23"/>
  <c r="L14" i="23"/>
  <c r="M14" i="23"/>
  <c r="K15" i="23"/>
  <c r="L15" i="23"/>
  <c r="M15" i="23"/>
  <c r="K16" i="23"/>
  <c r="L16" i="23"/>
  <c r="M16" i="23"/>
  <c r="K17" i="23"/>
  <c r="L17" i="23"/>
  <c r="M17" i="23"/>
  <c r="K18" i="23"/>
  <c r="L18" i="23"/>
  <c r="M18" i="23"/>
  <c r="K19" i="23"/>
  <c r="L19" i="23"/>
  <c r="M19" i="23"/>
  <c r="K20" i="23"/>
  <c r="L20" i="23"/>
  <c r="M20" i="23"/>
  <c r="K21" i="23"/>
  <c r="L21" i="23"/>
  <c r="M21" i="23"/>
  <c r="K22" i="23"/>
  <c r="L22" i="23"/>
  <c r="M22" i="23"/>
  <c r="K23" i="23"/>
  <c r="L23" i="23"/>
  <c r="M23" i="23"/>
  <c r="K24" i="23"/>
  <c r="L24" i="23"/>
  <c r="M24" i="23"/>
  <c r="K25" i="23"/>
  <c r="L25" i="23"/>
  <c r="M25" i="23"/>
  <c r="K26" i="23"/>
  <c r="L26" i="23"/>
  <c r="M26" i="23"/>
  <c r="K27" i="23"/>
  <c r="L27" i="23"/>
  <c r="M27" i="23"/>
  <c r="K28" i="23"/>
  <c r="L28" i="23"/>
  <c r="M28" i="23"/>
  <c r="K29" i="23"/>
  <c r="L29" i="23"/>
  <c r="M29" i="23"/>
  <c r="K30" i="23"/>
  <c r="L30" i="23"/>
  <c r="M30" i="23"/>
  <c r="K31" i="23"/>
  <c r="L31" i="23"/>
  <c r="M31" i="23"/>
  <c r="K32" i="23"/>
  <c r="L32" i="23"/>
  <c r="M32" i="23"/>
  <c r="K33" i="23"/>
  <c r="L33" i="23"/>
  <c r="M33" i="23"/>
  <c r="K34" i="23"/>
  <c r="L34" i="23"/>
  <c r="M34" i="23"/>
  <c r="K35" i="23"/>
  <c r="L35" i="23"/>
  <c r="M35" i="23"/>
  <c r="K36" i="23"/>
  <c r="L36" i="23"/>
  <c r="M36" i="23"/>
  <c r="K37" i="23"/>
  <c r="L37" i="23"/>
  <c r="M37" i="23"/>
  <c r="K38" i="23"/>
  <c r="L38" i="23"/>
  <c r="M38" i="23"/>
  <c r="K39" i="23"/>
  <c r="L39" i="23"/>
  <c r="M39" i="23"/>
  <c r="K40" i="23"/>
  <c r="L40" i="23"/>
  <c r="M40" i="23"/>
  <c r="K41" i="23"/>
  <c r="L41" i="23"/>
  <c r="M41" i="23"/>
  <c r="K42" i="23"/>
  <c r="L42" i="23"/>
  <c r="M42" i="23"/>
  <c r="K43" i="23"/>
  <c r="L43" i="23"/>
  <c r="M43" i="23"/>
  <c r="K44" i="23"/>
  <c r="L44" i="23"/>
  <c r="M44" i="23"/>
  <c r="K45" i="23"/>
  <c r="L45" i="23"/>
  <c r="M45" i="23"/>
  <c r="K46" i="23"/>
  <c r="L46" i="23"/>
  <c r="M46" i="23"/>
  <c r="K47" i="23"/>
  <c r="L47" i="23"/>
  <c r="M47" i="23"/>
  <c r="K48" i="23"/>
  <c r="L48" i="23"/>
  <c r="M48" i="23"/>
  <c r="K49" i="23"/>
  <c r="L49" i="23"/>
  <c r="M49" i="23"/>
  <c r="K50" i="23"/>
  <c r="L50" i="23"/>
  <c r="M50" i="23"/>
  <c r="K51" i="23"/>
  <c r="L51" i="23"/>
  <c r="M51" i="23"/>
  <c r="K52" i="23"/>
  <c r="L52" i="23"/>
  <c r="M52" i="23"/>
  <c r="K53" i="23"/>
  <c r="L53" i="23"/>
  <c r="M53" i="23"/>
  <c r="K54" i="23"/>
  <c r="L54" i="23"/>
  <c r="M54" i="23"/>
  <c r="K55" i="23"/>
  <c r="L55" i="23"/>
  <c r="M55" i="23"/>
  <c r="K56" i="23"/>
  <c r="L56" i="23"/>
  <c r="M56" i="23"/>
  <c r="K57" i="23"/>
  <c r="L57" i="23"/>
  <c r="M57" i="23"/>
  <c r="K58" i="23"/>
  <c r="L58" i="23"/>
  <c r="M58" i="23"/>
  <c r="K59" i="23"/>
  <c r="L59" i="23"/>
  <c r="M59" i="23"/>
  <c r="K60" i="23"/>
  <c r="L60" i="23"/>
  <c r="M60" i="23"/>
  <c r="K61" i="23"/>
  <c r="L61" i="23"/>
  <c r="M61" i="23"/>
  <c r="K62" i="23"/>
  <c r="L62" i="23"/>
  <c r="M62" i="23"/>
  <c r="K63" i="23"/>
  <c r="L63" i="23"/>
  <c r="M63" i="23"/>
  <c r="K64" i="23"/>
  <c r="L64" i="23"/>
  <c r="M64" i="23"/>
  <c r="K65" i="23"/>
  <c r="L65" i="23"/>
  <c r="M65" i="23"/>
  <c r="K66" i="23"/>
  <c r="L66" i="23"/>
  <c r="M66" i="23"/>
  <c r="K67" i="23"/>
  <c r="L67" i="23"/>
  <c r="M67" i="23"/>
  <c r="K68" i="23"/>
  <c r="L68" i="23"/>
  <c r="M68" i="23"/>
  <c r="K69" i="23"/>
  <c r="L69" i="23"/>
  <c r="M69" i="23"/>
  <c r="K70" i="23"/>
  <c r="L70" i="23"/>
  <c r="M70" i="23"/>
  <c r="K71" i="23"/>
  <c r="L71" i="23"/>
  <c r="M71" i="23"/>
  <c r="K72" i="23"/>
  <c r="L72" i="23"/>
  <c r="M72" i="23"/>
  <c r="K73" i="23"/>
  <c r="L73" i="23"/>
  <c r="M73" i="23"/>
  <c r="K74" i="23"/>
  <c r="L74" i="23"/>
  <c r="M74" i="23"/>
  <c r="K75" i="23"/>
  <c r="L75" i="23"/>
  <c r="M75" i="23"/>
  <c r="K76" i="23"/>
  <c r="L76" i="23"/>
  <c r="M76" i="23"/>
  <c r="K77" i="23"/>
  <c r="L77" i="23"/>
  <c r="M77" i="23"/>
  <c r="K78" i="23"/>
  <c r="L78" i="23"/>
  <c r="M78" i="23"/>
  <c r="K79" i="23"/>
  <c r="L79" i="23"/>
  <c r="M79" i="23"/>
  <c r="K80" i="23"/>
  <c r="L80" i="23"/>
  <c r="M80" i="23"/>
  <c r="K81" i="23"/>
  <c r="L81" i="23"/>
  <c r="M81" i="23"/>
  <c r="K82" i="23"/>
  <c r="L82" i="23"/>
  <c r="M82" i="23"/>
  <c r="K83" i="23"/>
  <c r="L83" i="23"/>
  <c r="M83" i="23"/>
  <c r="K84" i="23"/>
  <c r="L84" i="23"/>
  <c r="M84" i="23"/>
  <c r="K85" i="23"/>
  <c r="L85" i="23"/>
  <c r="M85" i="23"/>
  <c r="K86" i="23"/>
  <c r="L86" i="23"/>
  <c r="M86" i="23"/>
  <c r="K87" i="23"/>
  <c r="L87" i="23"/>
  <c r="M87" i="23"/>
  <c r="K88" i="23"/>
  <c r="L88" i="23"/>
  <c r="M88" i="23"/>
  <c r="K89" i="23"/>
  <c r="L89" i="23"/>
  <c r="M89" i="23"/>
  <c r="K90" i="23"/>
  <c r="L90" i="23"/>
  <c r="M90" i="23"/>
  <c r="K91" i="23"/>
  <c r="L91" i="23"/>
  <c r="M91" i="23"/>
  <c r="K92" i="23"/>
  <c r="L92" i="23"/>
  <c r="M92" i="23"/>
  <c r="K93" i="23"/>
  <c r="L93" i="23"/>
  <c r="M93" i="23"/>
  <c r="K94" i="23"/>
  <c r="L94" i="23"/>
  <c r="M94" i="23"/>
  <c r="K95" i="23"/>
  <c r="L95" i="23"/>
  <c r="M95" i="23"/>
  <c r="K96" i="23"/>
  <c r="L96" i="23"/>
  <c r="M96" i="23"/>
  <c r="K97" i="23"/>
  <c r="L97" i="23"/>
  <c r="M97" i="23"/>
  <c r="K98" i="23"/>
  <c r="L98" i="23"/>
  <c r="M98" i="23"/>
  <c r="K99" i="23"/>
  <c r="L99" i="23"/>
  <c r="M99" i="23"/>
  <c r="K100" i="23"/>
  <c r="L100" i="23"/>
  <c r="M100" i="23"/>
  <c r="K101" i="23"/>
  <c r="L101" i="23"/>
  <c r="M101" i="23"/>
  <c r="K102" i="23"/>
  <c r="L102" i="23"/>
  <c r="M102" i="23"/>
  <c r="K103" i="23"/>
  <c r="L103" i="23"/>
  <c r="M103" i="23"/>
  <c r="K104" i="23"/>
  <c r="L104" i="23"/>
  <c r="M104" i="23"/>
  <c r="K105" i="23"/>
  <c r="L105" i="23"/>
  <c r="M105" i="23"/>
  <c r="K106" i="23"/>
  <c r="L106" i="23"/>
  <c r="M106" i="23"/>
  <c r="K107" i="23"/>
  <c r="L107" i="23"/>
  <c r="M107" i="23"/>
  <c r="K108" i="23"/>
  <c r="L108" i="23"/>
  <c r="M108" i="23"/>
  <c r="K109" i="23"/>
  <c r="L109" i="23"/>
  <c r="M109" i="23"/>
  <c r="K110" i="23"/>
  <c r="L110" i="23"/>
  <c r="M110" i="23"/>
  <c r="K111" i="23"/>
  <c r="L111" i="23"/>
  <c r="M111" i="23"/>
  <c r="K112" i="23"/>
  <c r="L112" i="23"/>
  <c r="M112" i="23"/>
  <c r="K113" i="23"/>
  <c r="L113" i="23"/>
  <c r="M113" i="23"/>
  <c r="K114" i="23"/>
  <c r="L114" i="23"/>
  <c r="M114" i="23"/>
  <c r="K115" i="23"/>
  <c r="L115" i="23"/>
  <c r="M115" i="23"/>
  <c r="K116" i="23"/>
  <c r="L116" i="23"/>
  <c r="M116" i="23"/>
  <c r="K117" i="23"/>
  <c r="L117" i="23"/>
  <c r="M117" i="23"/>
  <c r="K118" i="23"/>
  <c r="L118" i="23"/>
  <c r="M118" i="23"/>
  <c r="K119" i="23"/>
  <c r="L119" i="23"/>
  <c r="M119" i="23"/>
  <c r="K120" i="23"/>
  <c r="L120" i="23"/>
  <c r="M120" i="23"/>
  <c r="K121" i="23"/>
  <c r="L121" i="23"/>
  <c r="M121" i="23"/>
  <c r="K122" i="23"/>
  <c r="L122" i="23"/>
  <c r="M122" i="23"/>
  <c r="K123" i="23"/>
  <c r="L123" i="23"/>
  <c r="M123" i="23"/>
  <c r="K124" i="23"/>
  <c r="L124" i="23"/>
  <c r="M124" i="23"/>
  <c r="K125" i="23"/>
  <c r="L125" i="23"/>
  <c r="M125" i="23"/>
  <c r="K126" i="23"/>
  <c r="L126" i="23"/>
  <c r="M126" i="23"/>
  <c r="K127" i="23"/>
  <c r="L127" i="23"/>
  <c r="M127" i="23"/>
  <c r="K128" i="23"/>
  <c r="L128" i="23"/>
  <c r="M128" i="23"/>
  <c r="K129" i="23"/>
  <c r="L129" i="23"/>
  <c r="M129" i="23"/>
  <c r="K130" i="23"/>
  <c r="L130" i="23"/>
  <c r="M130" i="23"/>
  <c r="K131" i="23"/>
  <c r="L131" i="23"/>
  <c r="M131" i="23"/>
  <c r="K132" i="23"/>
  <c r="L132" i="23"/>
  <c r="M132" i="23"/>
  <c r="K133" i="23"/>
  <c r="L133" i="23"/>
  <c r="M133" i="23"/>
  <c r="K134" i="23"/>
  <c r="L134" i="23"/>
  <c r="M134" i="23"/>
  <c r="K135" i="23"/>
  <c r="L135" i="23"/>
  <c r="M135" i="23"/>
  <c r="K136" i="23"/>
  <c r="L136" i="23"/>
  <c r="M136" i="23"/>
  <c r="K137" i="23"/>
  <c r="L137" i="23"/>
  <c r="M137" i="23"/>
  <c r="K138" i="23"/>
  <c r="L138" i="23"/>
  <c r="M138" i="23"/>
  <c r="K139" i="23"/>
  <c r="L139" i="23"/>
  <c r="M139" i="23"/>
  <c r="K140" i="23"/>
  <c r="L140" i="23"/>
  <c r="M140" i="23"/>
  <c r="K141" i="23"/>
  <c r="L141" i="23"/>
  <c r="M141" i="23"/>
  <c r="K142" i="23"/>
  <c r="L142" i="23"/>
  <c r="M142" i="23"/>
  <c r="L13" i="23"/>
  <c r="M13" i="23"/>
  <c r="K13" i="23"/>
  <c r="F14" i="23"/>
  <c r="G14" i="23"/>
  <c r="H14" i="23"/>
  <c r="F15" i="23"/>
  <c r="G15" i="23"/>
  <c r="H15" i="23"/>
  <c r="F16" i="23"/>
  <c r="G16" i="23"/>
  <c r="H16" i="23"/>
  <c r="F17" i="23"/>
  <c r="G17" i="23"/>
  <c r="H17" i="23"/>
  <c r="F18" i="23"/>
  <c r="G18" i="23"/>
  <c r="H18" i="23"/>
  <c r="F19" i="23"/>
  <c r="G19" i="23"/>
  <c r="H19" i="23"/>
  <c r="F20" i="23"/>
  <c r="G20" i="23"/>
  <c r="H20" i="23"/>
  <c r="F21" i="23"/>
  <c r="G21" i="23"/>
  <c r="H21" i="23"/>
  <c r="F22" i="23"/>
  <c r="G22" i="23"/>
  <c r="H22" i="23"/>
  <c r="F23" i="23"/>
  <c r="G23" i="23"/>
  <c r="H23" i="23"/>
  <c r="F24" i="23"/>
  <c r="G24" i="23"/>
  <c r="H24" i="23"/>
  <c r="F25" i="23"/>
  <c r="G25" i="23"/>
  <c r="H25" i="23"/>
  <c r="F26" i="23"/>
  <c r="G26" i="23"/>
  <c r="H26" i="23"/>
  <c r="F27" i="23"/>
  <c r="G27" i="23"/>
  <c r="H27" i="23"/>
  <c r="F28" i="23"/>
  <c r="G28" i="23"/>
  <c r="H28" i="23"/>
  <c r="F29" i="23"/>
  <c r="G29" i="23"/>
  <c r="H29" i="23"/>
  <c r="F30" i="23"/>
  <c r="G30" i="23"/>
  <c r="H30" i="23"/>
  <c r="F31" i="23"/>
  <c r="G31" i="23"/>
  <c r="H31" i="23"/>
  <c r="F32" i="23"/>
  <c r="G32" i="23"/>
  <c r="H32" i="23"/>
  <c r="F33" i="23"/>
  <c r="G33" i="23"/>
  <c r="H33" i="23"/>
  <c r="F34" i="23"/>
  <c r="G34" i="23"/>
  <c r="H34" i="23"/>
  <c r="F35" i="23"/>
  <c r="G35" i="23"/>
  <c r="H35" i="23"/>
  <c r="F36" i="23"/>
  <c r="G36" i="23"/>
  <c r="H36" i="23"/>
  <c r="F37" i="23"/>
  <c r="G37" i="23"/>
  <c r="H37" i="23"/>
  <c r="F38" i="23"/>
  <c r="G38" i="23"/>
  <c r="H38" i="23"/>
  <c r="F39" i="23"/>
  <c r="G39" i="23"/>
  <c r="H39" i="23"/>
  <c r="F40" i="23"/>
  <c r="G40" i="23"/>
  <c r="H40" i="23"/>
  <c r="F41" i="23"/>
  <c r="G41" i="23"/>
  <c r="H41" i="23"/>
  <c r="F42" i="23"/>
  <c r="G42" i="23"/>
  <c r="H42" i="23"/>
  <c r="F43" i="23"/>
  <c r="G43" i="23"/>
  <c r="H43" i="23"/>
  <c r="F44" i="23"/>
  <c r="G44" i="23"/>
  <c r="H44" i="23"/>
  <c r="F45" i="23"/>
  <c r="G45" i="23"/>
  <c r="H45" i="23"/>
  <c r="F46" i="23"/>
  <c r="G46" i="23"/>
  <c r="H46" i="23"/>
  <c r="F47" i="23"/>
  <c r="G47" i="23"/>
  <c r="H47" i="23"/>
  <c r="F48" i="23"/>
  <c r="G48" i="23"/>
  <c r="H48" i="23"/>
  <c r="F49" i="23"/>
  <c r="G49" i="23"/>
  <c r="H49" i="23"/>
  <c r="F50" i="23"/>
  <c r="G50" i="23"/>
  <c r="H50" i="23"/>
  <c r="F51" i="23"/>
  <c r="G51" i="23"/>
  <c r="H51" i="23"/>
  <c r="F52" i="23"/>
  <c r="G52" i="23"/>
  <c r="H52" i="23"/>
  <c r="F53" i="23"/>
  <c r="G53" i="23"/>
  <c r="H53" i="23"/>
  <c r="F54" i="23"/>
  <c r="G54" i="23"/>
  <c r="H54" i="23"/>
  <c r="F55" i="23"/>
  <c r="G55" i="23"/>
  <c r="H55" i="23"/>
  <c r="F56" i="23"/>
  <c r="G56" i="23"/>
  <c r="H56" i="23"/>
  <c r="F57" i="23"/>
  <c r="G57" i="23"/>
  <c r="H57" i="23"/>
  <c r="F58" i="23"/>
  <c r="G58" i="23"/>
  <c r="H58" i="23"/>
  <c r="F59" i="23"/>
  <c r="G59" i="23"/>
  <c r="H59" i="23"/>
  <c r="F60" i="23"/>
  <c r="G60" i="23"/>
  <c r="H60"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F83" i="23"/>
  <c r="G83" i="23"/>
  <c r="H83" i="23"/>
  <c r="F84" i="23"/>
  <c r="G84" i="23"/>
  <c r="H84" i="23"/>
  <c r="F85" i="23"/>
  <c r="G85" i="23"/>
  <c r="H85" i="23"/>
  <c r="F86" i="23"/>
  <c r="G86" i="23"/>
  <c r="H86" i="23"/>
  <c r="F87" i="23"/>
  <c r="G87" i="23"/>
  <c r="H87" i="23"/>
  <c r="F88" i="23"/>
  <c r="G88" i="23"/>
  <c r="H88" i="23"/>
  <c r="F89" i="23"/>
  <c r="G89" i="23"/>
  <c r="H89" i="23"/>
  <c r="F90" i="23"/>
  <c r="G90" i="23"/>
  <c r="H90" i="23"/>
  <c r="F91" i="23"/>
  <c r="G91" i="23"/>
  <c r="H91" i="23"/>
  <c r="F92" i="23"/>
  <c r="G92" i="23"/>
  <c r="H92" i="23"/>
  <c r="F93" i="23"/>
  <c r="G93" i="23"/>
  <c r="H93" i="23"/>
  <c r="F94" i="23"/>
  <c r="G94" i="23"/>
  <c r="H94" i="23"/>
  <c r="F95" i="23"/>
  <c r="G95" i="23"/>
  <c r="H95" i="23"/>
  <c r="F96" i="23"/>
  <c r="G96" i="23"/>
  <c r="H96" i="23"/>
  <c r="F97" i="23"/>
  <c r="G97" i="23"/>
  <c r="H97" i="23"/>
  <c r="F98" i="23"/>
  <c r="G98" i="23"/>
  <c r="H98" i="23"/>
  <c r="F99" i="23"/>
  <c r="G99" i="23"/>
  <c r="H99" i="23"/>
  <c r="F100" i="23"/>
  <c r="G100" i="23"/>
  <c r="H100" i="23"/>
  <c r="F101" i="23"/>
  <c r="G101" i="23"/>
  <c r="H101" i="23"/>
  <c r="F102" i="23"/>
  <c r="G102" i="23"/>
  <c r="H102" i="23"/>
  <c r="F103" i="23"/>
  <c r="G103" i="23"/>
  <c r="H103" i="23"/>
  <c r="F104" i="23"/>
  <c r="G104" i="23"/>
  <c r="H104" i="23"/>
  <c r="F105" i="23"/>
  <c r="G105" i="23"/>
  <c r="H105" i="23"/>
  <c r="F106" i="23"/>
  <c r="G106" i="23"/>
  <c r="H106" i="23"/>
  <c r="F107" i="23"/>
  <c r="G107" i="23"/>
  <c r="H107" i="23"/>
  <c r="F108" i="23"/>
  <c r="G108" i="23"/>
  <c r="H108" i="23"/>
  <c r="F109" i="23"/>
  <c r="G109" i="23"/>
  <c r="H109" i="23"/>
  <c r="F110" i="23"/>
  <c r="G110" i="23"/>
  <c r="H110" i="23"/>
  <c r="F111" i="23"/>
  <c r="G111" i="23"/>
  <c r="H111" i="23"/>
  <c r="F112" i="23"/>
  <c r="G112" i="23"/>
  <c r="H112" i="23"/>
  <c r="F113" i="23"/>
  <c r="G113" i="23"/>
  <c r="H113" i="23"/>
  <c r="F114" i="23"/>
  <c r="G114" i="23"/>
  <c r="H114" i="23"/>
  <c r="F115" i="23"/>
  <c r="G115" i="23"/>
  <c r="H115" i="23"/>
  <c r="F116" i="23"/>
  <c r="G116" i="23"/>
  <c r="H116" i="23"/>
  <c r="F117" i="23"/>
  <c r="G117" i="23"/>
  <c r="H117" i="23"/>
  <c r="F118" i="23"/>
  <c r="G118" i="23"/>
  <c r="H118" i="23"/>
  <c r="F119" i="23"/>
  <c r="G119" i="23"/>
  <c r="H119" i="23"/>
  <c r="F120" i="23"/>
  <c r="G120" i="23"/>
  <c r="H120" i="23"/>
  <c r="F121" i="23"/>
  <c r="G121" i="23"/>
  <c r="H121" i="23"/>
  <c r="F122" i="23"/>
  <c r="G122" i="23"/>
  <c r="H122" i="23"/>
  <c r="F123" i="23"/>
  <c r="G123" i="23"/>
  <c r="H123" i="23"/>
  <c r="F124" i="23"/>
  <c r="G124" i="23"/>
  <c r="H124" i="23"/>
  <c r="F125" i="23"/>
  <c r="G125" i="23"/>
  <c r="H125" i="23"/>
  <c r="F126" i="23"/>
  <c r="G126" i="23"/>
  <c r="H126" i="23"/>
  <c r="F127" i="23"/>
  <c r="G127" i="23"/>
  <c r="H127" i="23"/>
  <c r="F128" i="23"/>
  <c r="G128" i="23"/>
  <c r="H128" i="23"/>
  <c r="F129" i="23"/>
  <c r="G129" i="23"/>
  <c r="H129" i="23"/>
  <c r="F130" i="23"/>
  <c r="G130" i="23"/>
  <c r="H130" i="23"/>
  <c r="F131" i="23"/>
  <c r="G131" i="23"/>
  <c r="H131" i="23"/>
  <c r="F132" i="23"/>
  <c r="G132" i="23"/>
  <c r="H132" i="23"/>
  <c r="F133" i="23"/>
  <c r="G133" i="23"/>
  <c r="H133" i="23"/>
  <c r="F134" i="23"/>
  <c r="G134" i="23"/>
  <c r="H134" i="23"/>
  <c r="F135" i="23"/>
  <c r="G135" i="23"/>
  <c r="H135" i="23"/>
  <c r="F136" i="23"/>
  <c r="G136" i="23"/>
  <c r="H136" i="23"/>
  <c r="F137" i="23"/>
  <c r="G137" i="23"/>
  <c r="H137" i="23"/>
  <c r="F138" i="23"/>
  <c r="G138" i="23"/>
  <c r="H138" i="23"/>
  <c r="F139" i="23"/>
  <c r="G139" i="23"/>
  <c r="H139" i="23"/>
  <c r="F140" i="23"/>
  <c r="G140" i="23"/>
  <c r="H140" i="23"/>
  <c r="F141" i="23"/>
  <c r="G141" i="23"/>
  <c r="H141" i="23"/>
  <c r="F142" i="23"/>
  <c r="G142" i="23"/>
  <c r="H142" i="23"/>
  <c r="G13" i="23"/>
  <c r="H13" i="23"/>
  <c r="F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45" i="23"/>
  <c r="E46" i="23"/>
  <c r="E47" i="23"/>
  <c r="E48" i="23"/>
  <c r="E49" i="23"/>
  <c r="E50" i="23"/>
  <c r="E51" i="23"/>
  <c r="E52" i="23"/>
  <c r="E53" i="23"/>
  <c r="E54" i="23"/>
  <c r="E55" i="23"/>
  <c r="E56" i="23"/>
  <c r="E57" i="23"/>
  <c r="E58" i="23"/>
  <c r="E59" i="23"/>
  <c r="E60" i="23"/>
  <c r="E61" i="23"/>
  <c r="E62" i="23"/>
  <c r="E63" i="23"/>
  <c r="E64" i="23"/>
  <c r="E65" i="23"/>
  <c r="E66" i="23"/>
  <c r="E67" i="23"/>
  <c r="E68" i="23"/>
  <c r="E69" i="23"/>
  <c r="E70" i="23"/>
  <c r="E71" i="23"/>
  <c r="E72" i="23"/>
  <c r="E73" i="23"/>
  <c r="E74" i="23"/>
  <c r="E75" i="23"/>
  <c r="E76" i="23"/>
  <c r="E77" i="23"/>
  <c r="E78" i="23"/>
  <c r="E79" i="23"/>
  <c r="E80" i="23"/>
  <c r="E81" i="23"/>
  <c r="E82" i="23"/>
  <c r="E83" i="23"/>
  <c r="E84" i="23"/>
  <c r="E85" i="23"/>
  <c r="E86" i="23"/>
  <c r="E87" i="23"/>
  <c r="E88" i="23"/>
  <c r="E89" i="23"/>
  <c r="E90" i="23"/>
  <c r="E91" i="23"/>
  <c r="E92" i="23"/>
  <c r="E93" i="23"/>
  <c r="E94" i="23"/>
  <c r="E95" i="23"/>
  <c r="E96" i="23"/>
  <c r="E97" i="23"/>
  <c r="E98" i="23"/>
  <c r="E99" i="23"/>
  <c r="E100" i="23"/>
  <c r="E101" i="23"/>
  <c r="E102" i="23"/>
  <c r="E103" i="23"/>
  <c r="E104" i="23"/>
  <c r="E105" i="23"/>
  <c r="E106" i="23"/>
  <c r="E107" i="23"/>
  <c r="E108" i="23"/>
  <c r="E109" i="23"/>
  <c r="E110" i="23"/>
  <c r="E111" i="23"/>
  <c r="E112" i="23"/>
  <c r="E113" i="23"/>
  <c r="E114" i="23"/>
  <c r="E115" i="23"/>
  <c r="E116" i="23"/>
  <c r="E117" i="23"/>
  <c r="E118" i="23"/>
  <c r="E119" i="23"/>
  <c r="E120" i="23"/>
  <c r="E121" i="23"/>
  <c r="E122" i="23"/>
  <c r="E123" i="23"/>
  <c r="E124" i="23"/>
  <c r="E125" i="23"/>
  <c r="E126" i="23"/>
  <c r="E127" i="23"/>
  <c r="E128" i="23"/>
  <c r="E129" i="23"/>
  <c r="E130" i="23"/>
  <c r="E131" i="23"/>
  <c r="E132" i="23"/>
  <c r="E133" i="23"/>
  <c r="E134" i="23"/>
  <c r="E135" i="23"/>
  <c r="E136" i="23"/>
  <c r="E137" i="23"/>
  <c r="E138" i="23"/>
  <c r="E139" i="23"/>
  <c r="E140" i="23"/>
  <c r="E141" i="23"/>
  <c r="E142" i="23"/>
  <c r="E13" i="23"/>
  <c r="D14" i="23"/>
  <c r="D15" i="23"/>
  <c r="D16" i="23"/>
  <c r="D17" i="23"/>
  <c r="D18" i="23"/>
  <c r="D19" i="23"/>
  <c r="D20" i="23"/>
  <c r="D21" i="23"/>
  <c r="D22" i="23"/>
  <c r="D23" i="23"/>
  <c r="D24" i="23"/>
  <c r="D25"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64" i="23"/>
  <c r="D65" i="23"/>
  <c r="D66" i="23"/>
  <c r="D67" i="23"/>
  <c r="D68" i="23"/>
  <c r="D69" i="23"/>
  <c r="D70" i="23"/>
  <c r="D71" i="23"/>
  <c r="D72" i="23"/>
  <c r="D73" i="23"/>
  <c r="D74" i="23"/>
  <c r="D75" i="23"/>
  <c r="D76" i="23"/>
  <c r="D77" i="23"/>
  <c r="D78" i="23"/>
  <c r="D79" i="23"/>
  <c r="D80" i="23"/>
  <c r="D81" i="23"/>
  <c r="D82" i="23"/>
  <c r="D83" i="23"/>
  <c r="D84" i="23"/>
  <c r="D85" i="23"/>
  <c r="D86" i="23"/>
  <c r="D87" i="23"/>
  <c r="D88" i="23"/>
  <c r="D89" i="23"/>
  <c r="D90" i="23"/>
  <c r="D91" i="23"/>
  <c r="D92" i="23"/>
  <c r="D93" i="23"/>
  <c r="D94" i="23"/>
  <c r="D95" i="23"/>
  <c r="D96" i="23"/>
  <c r="D97" i="23"/>
  <c r="D98" i="23"/>
  <c r="D99" i="23"/>
  <c r="D100" i="23"/>
  <c r="D101" i="23"/>
  <c r="D102" i="23"/>
  <c r="D103" i="23"/>
  <c r="D104" i="23"/>
  <c r="D105" i="23"/>
  <c r="D106" i="23"/>
  <c r="D107" i="23"/>
  <c r="D108" i="23"/>
  <c r="D109" i="23"/>
  <c r="D110" i="23"/>
  <c r="D111" i="23"/>
  <c r="D112" i="23"/>
  <c r="D113" i="23"/>
  <c r="D114" i="23"/>
  <c r="D115" i="23"/>
  <c r="D116" i="23"/>
  <c r="D117" i="23"/>
  <c r="D118" i="23"/>
  <c r="D119" i="23"/>
  <c r="D120" i="23"/>
  <c r="D121" i="23"/>
  <c r="D122" i="23"/>
  <c r="D123" i="23"/>
  <c r="D124" i="23"/>
  <c r="D125" i="23"/>
  <c r="D126" i="23"/>
  <c r="D127" i="23"/>
  <c r="D128" i="23"/>
  <c r="D129" i="23"/>
  <c r="D130" i="23"/>
  <c r="D131" i="23"/>
  <c r="D132" i="23"/>
  <c r="D133" i="23"/>
  <c r="D134" i="23"/>
  <c r="D135" i="23"/>
  <c r="D136" i="23"/>
  <c r="D137" i="23"/>
  <c r="D138" i="23"/>
  <c r="D139" i="23"/>
  <c r="D140" i="23"/>
  <c r="D141" i="23"/>
  <c r="D142" i="23"/>
  <c r="D13" i="23"/>
  <c r="F13" i="22"/>
  <c r="A10" i="23"/>
  <c r="B10" i="23"/>
  <c r="C10" i="23"/>
  <c r="A11" i="23"/>
  <c r="B11" i="23"/>
  <c r="C11" i="23"/>
  <c r="A12" i="23"/>
  <c r="B12" i="23"/>
  <c r="C12" i="23"/>
  <c r="A13" i="23"/>
  <c r="B13" i="23"/>
  <c r="C13" i="23"/>
  <c r="A14" i="23"/>
  <c r="B14" i="23"/>
  <c r="C14" i="23"/>
  <c r="A15" i="23"/>
  <c r="B15" i="23"/>
  <c r="C15" i="23"/>
  <c r="A16" i="23"/>
  <c r="B16" i="23"/>
  <c r="C16" i="23"/>
  <c r="A17" i="23"/>
  <c r="B17" i="23"/>
  <c r="C17" i="23"/>
  <c r="A18" i="23"/>
  <c r="B18" i="23"/>
  <c r="C18" i="23"/>
  <c r="A19" i="23"/>
  <c r="B19" i="23"/>
  <c r="C19" i="23"/>
  <c r="A20" i="23"/>
  <c r="B20" i="23"/>
  <c r="C20" i="23"/>
  <c r="A21" i="23"/>
  <c r="B21" i="23"/>
  <c r="C21" i="23"/>
  <c r="A22" i="23"/>
  <c r="B22" i="23"/>
  <c r="C22" i="23"/>
  <c r="A23" i="23"/>
  <c r="B23" i="23"/>
  <c r="C23" i="23"/>
  <c r="A24" i="23"/>
  <c r="B24" i="23"/>
  <c r="C24" i="23"/>
  <c r="A25" i="23"/>
  <c r="B25" i="23"/>
  <c r="C25" i="23"/>
  <c r="A26" i="23"/>
  <c r="B26" i="23"/>
  <c r="C26" i="23"/>
  <c r="A27" i="23"/>
  <c r="B27" i="23"/>
  <c r="C27" i="23"/>
  <c r="A28" i="23"/>
  <c r="B28" i="23"/>
  <c r="C28" i="23"/>
  <c r="A29" i="23"/>
  <c r="B29" i="23"/>
  <c r="C29" i="23"/>
  <c r="A30" i="23"/>
  <c r="B30" i="23"/>
  <c r="C30" i="23"/>
  <c r="A31" i="23"/>
  <c r="B31" i="23"/>
  <c r="C31" i="23"/>
  <c r="A32" i="23"/>
  <c r="B32" i="23"/>
  <c r="C32" i="23"/>
  <c r="A33" i="23"/>
  <c r="B33" i="23"/>
  <c r="C33" i="23"/>
  <c r="A34" i="23"/>
  <c r="B34" i="23"/>
  <c r="C34" i="23"/>
  <c r="A35" i="23"/>
  <c r="B35" i="23"/>
  <c r="C35" i="23"/>
  <c r="A36" i="23"/>
  <c r="B36" i="23"/>
  <c r="C36" i="23"/>
  <c r="A37" i="23"/>
  <c r="B37" i="23"/>
  <c r="C37" i="23"/>
  <c r="A38" i="23"/>
  <c r="B38" i="23"/>
  <c r="C38" i="23"/>
  <c r="A39" i="23"/>
  <c r="B39" i="23"/>
  <c r="C39" i="23"/>
  <c r="A40" i="23"/>
  <c r="B40" i="23"/>
  <c r="C40" i="23"/>
  <c r="A41" i="23"/>
  <c r="B41" i="23"/>
  <c r="C41" i="23"/>
  <c r="A42" i="23"/>
  <c r="B42" i="23"/>
  <c r="C42" i="23"/>
  <c r="A43" i="23"/>
  <c r="B43" i="23"/>
  <c r="C43" i="23"/>
  <c r="A44" i="23"/>
  <c r="B44" i="23"/>
  <c r="C44" i="23"/>
  <c r="A45" i="23"/>
  <c r="B45" i="23"/>
  <c r="C45" i="23"/>
  <c r="A46" i="23"/>
  <c r="B46" i="23"/>
  <c r="C46" i="23"/>
  <c r="A47" i="23"/>
  <c r="B47" i="23"/>
  <c r="C47" i="23"/>
  <c r="A48" i="23"/>
  <c r="B48" i="23"/>
  <c r="C48" i="23"/>
  <c r="A49" i="23"/>
  <c r="B49" i="23"/>
  <c r="C49" i="23"/>
  <c r="A50" i="23"/>
  <c r="B50" i="23"/>
  <c r="C50" i="23"/>
  <c r="A51" i="23"/>
  <c r="B51" i="23"/>
  <c r="C51" i="23"/>
  <c r="A52" i="23"/>
  <c r="B52" i="23"/>
  <c r="C52" i="23"/>
  <c r="A53" i="23"/>
  <c r="B53" i="23"/>
  <c r="C53" i="23"/>
  <c r="A54" i="23"/>
  <c r="B54" i="23"/>
  <c r="C54" i="23"/>
  <c r="A55" i="23"/>
  <c r="B55" i="23"/>
  <c r="C55" i="23"/>
  <c r="A56" i="23"/>
  <c r="B56" i="23"/>
  <c r="C56" i="23"/>
  <c r="A57" i="23"/>
  <c r="B57" i="23"/>
  <c r="C57" i="23"/>
  <c r="A58" i="23"/>
  <c r="B58" i="23"/>
  <c r="C58" i="23"/>
  <c r="A59" i="23"/>
  <c r="B59" i="23"/>
  <c r="C59" i="23"/>
  <c r="A60" i="23"/>
  <c r="B60" i="23"/>
  <c r="C60" i="23"/>
  <c r="A61" i="23"/>
  <c r="B61" i="23"/>
  <c r="C61" i="23"/>
  <c r="A62" i="23"/>
  <c r="B62" i="23"/>
  <c r="C62" i="23"/>
  <c r="A63" i="23"/>
  <c r="B63" i="23"/>
  <c r="C63" i="23"/>
  <c r="A64" i="23"/>
  <c r="B64" i="23"/>
  <c r="C64" i="23"/>
  <c r="A65" i="23"/>
  <c r="B65" i="23"/>
  <c r="C65" i="23"/>
  <c r="A66" i="23"/>
  <c r="B66" i="23"/>
  <c r="C66" i="23"/>
  <c r="A67" i="23"/>
  <c r="B67" i="23"/>
  <c r="C67" i="23"/>
  <c r="A68" i="23"/>
  <c r="B68" i="23"/>
  <c r="C68" i="23"/>
  <c r="A69" i="23"/>
  <c r="B69" i="23"/>
  <c r="C69" i="23"/>
  <c r="A70" i="23"/>
  <c r="B70" i="23"/>
  <c r="C70" i="23"/>
  <c r="A71" i="23"/>
  <c r="B71" i="23"/>
  <c r="C71" i="23"/>
  <c r="A72" i="23"/>
  <c r="B72" i="23"/>
  <c r="C72" i="23"/>
  <c r="A73" i="23"/>
  <c r="B73" i="23"/>
  <c r="C73" i="23"/>
  <c r="A74" i="23"/>
  <c r="B74" i="23"/>
  <c r="C74" i="23"/>
  <c r="A75" i="23"/>
  <c r="B75" i="23"/>
  <c r="C75" i="23"/>
  <c r="A76" i="23"/>
  <c r="B76" i="23"/>
  <c r="C76" i="23"/>
  <c r="A77" i="23"/>
  <c r="B77" i="23"/>
  <c r="C77" i="23"/>
  <c r="A78" i="23"/>
  <c r="B78" i="23"/>
  <c r="C78" i="23"/>
  <c r="A79" i="23"/>
  <c r="B79" i="23"/>
  <c r="C79" i="23"/>
  <c r="A80" i="23"/>
  <c r="B80" i="23"/>
  <c r="C80" i="23"/>
  <c r="A81" i="23"/>
  <c r="B81" i="23"/>
  <c r="C81" i="23"/>
  <c r="A82" i="23"/>
  <c r="B82" i="23"/>
  <c r="C82" i="23"/>
  <c r="A83" i="23"/>
  <c r="B83" i="23"/>
  <c r="C83" i="23"/>
  <c r="A84" i="23"/>
  <c r="B84" i="23"/>
  <c r="C84" i="23"/>
  <c r="A85" i="23"/>
  <c r="B85" i="23"/>
  <c r="C85" i="23"/>
  <c r="A86" i="23"/>
  <c r="B86" i="23"/>
  <c r="C86" i="23"/>
  <c r="A87" i="23"/>
  <c r="B87" i="23"/>
  <c r="C87" i="23"/>
  <c r="A88" i="23"/>
  <c r="B88" i="23"/>
  <c r="C88" i="23"/>
  <c r="A89" i="23"/>
  <c r="B89" i="23"/>
  <c r="C89" i="23"/>
  <c r="A90" i="23"/>
  <c r="B90" i="23"/>
  <c r="C90" i="23"/>
  <c r="A91" i="23"/>
  <c r="B91" i="23"/>
  <c r="C91" i="23"/>
  <c r="A92" i="23"/>
  <c r="B92" i="23"/>
  <c r="C92" i="23"/>
  <c r="A93" i="23"/>
  <c r="B93" i="23"/>
  <c r="C93" i="23"/>
  <c r="A94" i="23"/>
  <c r="B94" i="23"/>
  <c r="C94" i="23"/>
  <c r="A95" i="23"/>
  <c r="B95" i="23"/>
  <c r="C95" i="23"/>
  <c r="A96" i="23"/>
  <c r="B96" i="23"/>
  <c r="C96" i="23"/>
  <c r="A97" i="23"/>
  <c r="B97" i="23"/>
  <c r="C97" i="23"/>
  <c r="A98" i="23"/>
  <c r="B98" i="23"/>
  <c r="C98" i="23"/>
  <c r="A99" i="23"/>
  <c r="B99" i="23"/>
  <c r="C99" i="23"/>
  <c r="A100" i="23"/>
  <c r="B100" i="23"/>
  <c r="C100" i="23"/>
  <c r="A101" i="23"/>
  <c r="B101" i="23"/>
  <c r="C101" i="23"/>
  <c r="A102" i="23"/>
  <c r="B102" i="23"/>
  <c r="C102" i="23"/>
  <c r="A103" i="23"/>
  <c r="B103" i="23"/>
  <c r="C103" i="23"/>
  <c r="A104" i="23"/>
  <c r="B104" i="23"/>
  <c r="C104" i="23"/>
  <c r="A105" i="23"/>
  <c r="B105" i="23"/>
  <c r="C105" i="23"/>
  <c r="A106" i="23"/>
  <c r="B106" i="23"/>
  <c r="C106" i="23"/>
  <c r="A107" i="23"/>
  <c r="B107" i="23"/>
  <c r="C107" i="23"/>
  <c r="A108" i="23"/>
  <c r="B108" i="23"/>
  <c r="C108" i="23"/>
  <c r="A109" i="23"/>
  <c r="B109" i="23"/>
  <c r="C109" i="23"/>
  <c r="A110" i="23"/>
  <c r="B110" i="23"/>
  <c r="C110" i="23"/>
  <c r="A111" i="23"/>
  <c r="B111" i="23"/>
  <c r="C111" i="23"/>
  <c r="A112" i="23"/>
  <c r="B112" i="23"/>
  <c r="C112" i="23"/>
  <c r="A113" i="23"/>
  <c r="B113" i="23"/>
  <c r="C113" i="23"/>
  <c r="A114" i="23"/>
  <c r="B114" i="23"/>
  <c r="C114" i="23"/>
  <c r="A115" i="23"/>
  <c r="B115" i="23"/>
  <c r="C115" i="23"/>
  <c r="A116" i="23"/>
  <c r="B116" i="23"/>
  <c r="C116" i="23"/>
  <c r="A117" i="23"/>
  <c r="B117" i="23"/>
  <c r="C117" i="23"/>
  <c r="A118" i="23"/>
  <c r="B118" i="23"/>
  <c r="C118" i="23"/>
  <c r="A119" i="23"/>
  <c r="B119" i="23"/>
  <c r="C119" i="23"/>
  <c r="A120" i="23"/>
  <c r="B120" i="23"/>
  <c r="C120" i="23"/>
  <c r="A121" i="23"/>
  <c r="B121" i="23"/>
  <c r="C121" i="23"/>
  <c r="A122" i="23"/>
  <c r="B122" i="23"/>
  <c r="C122" i="23"/>
  <c r="A123" i="23"/>
  <c r="B123" i="23"/>
  <c r="C123" i="23"/>
  <c r="A124" i="23"/>
  <c r="B124" i="23"/>
  <c r="C124" i="23"/>
  <c r="A125" i="23"/>
  <c r="B125" i="23"/>
  <c r="C125" i="23"/>
  <c r="A126" i="23"/>
  <c r="B126" i="23"/>
  <c r="C126" i="23"/>
  <c r="A127" i="23"/>
  <c r="B127" i="23"/>
  <c r="C127" i="23"/>
  <c r="A128" i="23"/>
  <c r="B128" i="23"/>
  <c r="C128" i="23"/>
  <c r="A129" i="23"/>
  <c r="B129" i="23"/>
  <c r="C129" i="23"/>
  <c r="A130" i="23"/>
  <c r="B130" i="23"/>
  <c r="C130" i="23"/>
  <c r="A131" i="23"/>
  <c r="B131" i="23"/>
  <c r="C131" i="23"/>
  <c r="A132" i="23"/>
  <c r="B132" i="23"/>
  <c r="C132" i="23"/>
  <c r="A133" i="23"/>
  <c r="B133" i="23"/>
  <c r="C133" i="23"/>
  <c r="A134" i="23"/>
  <c r="B134" i="23"/>
  <c r="C134" i="23"/>
  <c r="A135" i="23"/>
  <c r="B135" i="23"/>
  <c r="C135" i="23"/>
  <c r="A136" i="23"/>
  <c r="B136" i="23"/>
  <c r="C136" i="23"/>
  <c r="A137" i="23"/>
  <c r="B137" i="23"/>
  <c r="C137" i="23"/>
  <c r="A138" i="23"/>
  <c r="B138" i="23"/>
  <c r="C138" i="23"/>
  <c r="A139" i="23"/>
  <c r="B139" i="23"/>
  <c r="C139" i="23"/>
  <c r="A140" i="23"/>
  <c r="B140" i="23"/>
  <c r="C140" i="23"/>
  <c r="A141" i="23"/>
  <c r="B141" i="23"/>
  <c r="C141" i="23"/>
  <c r="A142" i="23"/>
  <c r="B142" i="23"/>
  <c r="C142" i="23"/>
  <c r="B9" i="23"/>
  <c r="C9" i="23"/>
  <c r="A9" i="23"/>
  <c r="K14" i="22"/>
  <c r="K15" i="22"/>
  <c r="K16" i="22"/>
  <c r="K17" i="22"/>
  <c r="K18" i="22"/>
  <c r="K19" i="22"/>
  <c r="K20" i="22"/>
  <c r="K21" i="22"/>
  <c r="K22" i="22"/>
  <c r="K23" i="22"/>
  <c r="K24" i="22"/>
  <c r="K25" i="22"/>
  <c r="K26" i="22"/>
  <c r="K27" i="22"/>
  <c r="K28" i="22"/>
  <c r="K29"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60" i="22"/>
  <c r="K61" i="22"/>
  <c r="K62" i="22"/>
  <c r="K63" i="22"/>
  <c r="K64" i="22"/>
  <c r="K65" i="22"/>
  <c r="K66" i="22"/>
  <c r="K67" i="22"/>
  <c r="K68" i="22"/>
  <c r="K69" i="22"/>
  <c r="K71" i="22"/>
  <c r="K72"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6" i="22"/>
  <c r="K107" i="22"/>
  <c r="K108" i="22"/>
  <c r="K109" i="22"/>
  <c r="K110" i="22"/>
  <c r="K111" i="22"/>
  <c r="K112" i="22"/>
  <c r="K113"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60" i="22"/>
  <c r="J61" i="22"/>
  <c r="J62" i="22"/>
  <c r="J63" i="22"/>
  <c r="J64" i="22"/>
  <c r="J65" i="22"/>
  <c r="J66" i="22"/>
  <c r="J67" i="22"/>
  <c r="J68" i="22"/>
  <c r="J69" i="22"/>
  <c r="J71" i="22"/>
  <c r="J72"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55" i="22"/>
  <c r="I56" i="22"/>
  <c r="I57" i="22"/>
  <c r="I58" i="22"/>
  <c r="I59" i="22"/>
  <c r="I60" i="22"/>
  <c r="I61" i="22"/>
  <c r="I62" i="22"/>
  <c r="I63" i="22"/>
  <c r="I64" i="22"/>
  <c r="I65" i="22"/>
  <c r="I66" i="22"/>
  <c r="I67" i="22"/>
  <c r="I68" i="22"/>
  <c r="I69" i="22"/>
  <c r="I70" i="22"/>
  <c r="I71" i="22"/>
  <c r="I72" i="22"/>
  <c r="I73" i="22"/>
  <c r="I74" i="22"/>
  <c r="I75" i="22"/>
  <c r="I76" i="22"/>
  <c r="I77" i="22"/>
  <c r="I78" i="22"/>
  <c r="I79" i="22"/>
  <c r="I80" i="22"/>
  <c r="I81" i="22"/>
  <c r="I82" i="22"/>
  <c r="I83" i="22"/>
  <c r="I84" i="22"/>
  <c r="I85" i="22"/>
  <c r="I86" i="22"/>
  <c r="I87" i="22"/>
  <c r="I88" i="22"/>
  <c r="I89" i="22"/>
  <c r="I90" i="22"/>
  <c r="I91" i="22"/>
  <c r="I92" i="22"/>
  <c r="I93" i="22"/>
  <c r="I94" i="22"/>
  <c r="I95" i="22"/>
  <c r="I96" i="22"/>
  <c r="I97" i="22"/>
  <c r="I98" i="22"/>
  <c r="I99" i="22"/>
  <c r="I100" i="22"/>
  <c r="I101" i="22"/>
  <c r="I102" i="22"/>
  <c r="I103" i="22"/>
  <c r="I104" i="22"/>
  <c r="I105" i="22"/>
  <c r="I106" i="22"/>
  <c r="I107" i="22"/>
  <c r="I108" i="22"/>
  <c r="I109" i="22"/>
  <c r="I110" i="22"/>
  <c r="I111" i="22"/>
  <c r="I112" i="22"/>
  <c r="I113" i="22"/>
  <c r="I116" i="22"/>
  <c r="I117" i="22"/>
  <c r="I118" i="22"/>
  <c r="I119" i="22"/>
  <c r="I120" i="22"/>
  <c r="I121" i="22"/>
  <c r="I122" i="22"/>
  <c r="I123" i="22"/>
  <c r="I124" i="22"/>
  <c r="I125" i="22"/>
  <c r="I126" i="22"/>
  <c r="I127" i="22"/>
  <c r="I128" i="22"/>
  <c r="I129" i="22"/>
  <c r="I130" i="22"/>
  <c r="I131" i="22"/>
  <c r="I132" i="22"/>
  <c r="I133" i="22"/>
  <c r="I134" i="22"/>
  <c r="I135" i="22"/>
  <c r="I136" i="22"/>
  <c r="I137" i="22"/>
  <c r="I138" i="22"/>
  <c r="I139" i="22"/>
  <c r="I140" i="22"/>
  <c r="I141" i="22"/>
  <c r="I142" i="22"/>
  <c r="I13" i="22"/>
  <c r="H14" i="22"/>
  <c r="H15" i="22"/>
  <c r="H16" i="22"/>
  <c r="H17" i="22"/>
  <c r="H18" i="22"/>
  <c r="H19" i="22"/>
  <c r="H20" i="22"/>
  <c r="H21" i="22"/>
  <c r="H22" i="22"/>
  <c r="H23" i="22"/>
  <c r="H24" i="22"/>
  <c r="H25" i="22"/>
  <c r="H26" i="22"/>
  <c r="H27" i="22"/>
  <c r="H28" i="22"/>
  <c r="H29" i="22"/>
  <c r="H30" i="22"/>
  <c r="H31" i="22"/>
  <c r="H32" i="22"/>
  <c r="H34" i="22"/>
  <c r="H35" i="22"/>
  <c r="H36" i="22"/>
  <c r="H37" i="22"/>
  <c r="H39" i="22"/>
  <c r="H40" i="22"/>
  <c r="H42" i="22"/>
  <c r="H43" i="22"/>
  <c r="H44" i="22"/>
  <c r="H46" i="22"/>
  <c r="H47" i="22"/>
  <c r="H49" i="22"/>
  <c r="H50" i="22"/>
  <c r="H51" i="22"/>
  <c r="H52" i="22"/>
  <c r="H53" i="22"/>
  <c r="H54" i="22"/>
  <c r="H55" i="22"/>
  <c r="H56" i="22"/>
  <c r="H57" i="22"/>
  <c r="H62" i="22"/>
  <c r="H67" i="22"/>
  <c r="H71" i="22"/>
  <c r="H72" i="22"/>
  <c r="H77" i="22"/>
  <c r="H78" i="22"/>
  <c r="H79" i="22"/>
  <c r="H80" i="22"/>
  <c r="H81" i="22"/>
  <c r="H82" i="22"/>
  <c r="H100" i="22"/>
  <c r="H101" i="22"/>
  <c r="H102" i="22"/>
  <c r="H105" i="22"/>
  <c r="H106" i="22"/>
  <c r="H107" i="22"/>
  <c r="H108" i="22"/>
  <c r="H109" i="22"/>
  <c r="H110" i="22"/>
  <c r="H111" i="22"/>
  <c r="H112" i="22"/>
  <c r="H113" i="22"/>
  <c r="H116" i="22"/>
  <c r="H117" i="22"/>
  <c r="H118" i="22"/>
  <c r="H119" i="22"/>
  <c r="H121" i="22"/>
  <c r="H122" i="22"/>
  <c r="H123" i="22"/>
  <c r="H125" i="22"/>
  <c r="H126" i="22"/>
  <c r="H128" i="22"/>
  <c r="H130" i="22"/>
  <c r="H131" i="22"/>
  <c r="H132" i="22"/>
  <c r="H133" i="22"/>
  <c r="H134" i="22"/>
  <c r="H135" i="22"/>
  <c r="H136" i="22"/>
  <c r="H139" i="22"/>
  <c r="H140" i="22"/>
  <c r="H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3" i="22"/>
  <c r="F14" i="22" l="1"/>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3" i="19"/>
  <c r="F9" i="19"/>
  <c r="A142" i="22"/>
  <c r="B142" i="22"/>
  <c r="C142" i="22"/>
  <c r="D142" i="22"/>
  <c r="E142" i="22"/>
  <c r="A10" i="22"/>
  <c r="B10" i="22"/>
  <c r="C10" i="22"/>
  <c r="D10" i="22"/>
  <c r="E10" i="22"/>
  <c r="A11" i="22"/>
  <c r="B11" i="22"/>
  <c r="C11" i="22"/>
  <c r="D11" i="22"/>
  <c r="E11" i="22"/>
  <c r="A12" i="22"/>
  <c r="B12" i="22"/>
  <c r="C12" i="22"/>
  <c r="D12" i="22"/>
  <c r="E12" i="22"/>
  <c r="A13" i="22"/>
  <c r="B13" i="22"/>
  <c r="C13" i="22"/>
  <c r="D13" i="22"/>
  <c r="E13" i="22"/>
  <c r="A14" i="22"/>
  <c r="B14" i="22"/>
  <c r="C14" i="22"/>
  <c r="D14" i="22"/>
  <c r="E14" i="22"/>
  <c r="A15" i="22"/>
  <c r="B15" i="22"/>
  <c r="C15" i="22"/>
  <c r="D15" i="22"/>
  <c r="E15" i="22"/>
  <c r="A16" i="22"/>
  <c r="B16" i="22"/>
  <c r="C16" i="22"/>
  <c r="D16" i="22"/>
  <c r="E16" i="22"/>
  <c r="A17" i="22"/>
  <c r="B17" i="22"/>
  <c r="C17" i="22"/>
  <c r="D17" i="22"/>
  <c r="E17" i="22"/>
  <c r="A18" i="22"/>
  <c r="B18" i="22"/>
  <c r="C18" i="22"/>
  <c r="D18" i="22"/>
  <c r="E18" i="22"/>
  <c r="A19" i="22"/>
  <c r="B19" i="22"/>
  <c r="C19" i="22"/>
  <c r="D19" i="22"/>
  <c r="E19" i="22"/>
  <c r="A20" i="22"/>
  <c r="B20" i="22"/>
  <c r="C20" i="22"/>
  <c r="D20" i="22"/>
  <c r="E20" i="22"/>
  <c r="A21" i="22"/>
  <c r="B21" i="22"/>
  <c r="C21" i="22"/>
  <c r="D21" i="22"/>
  <c r="E21" i="22"/>
  <c r="A22" i="22"/>
  <c r="B22" i="22"/>
  <c r="C22" i="22"/>
  <c r="D22" i="22"/>
  <c r="E22" i="22"/>
  <c r="A23" i="22"/>
  <c r="B23" i="22"/>
  <c r="C23" i="22"/>
  <c r="D23" i="22"/>
  <c r="E23" i="22"/>
  <c r="A24" i="22"/>
  <c r="B24" i="22"/>
  <c r="C24" i="22"/>
  <c r="D24" i="22"/>
  <c r="E24" i="22"/>
  <c r="A25" i="22"/>
  <c r="B25" i="22"/>
  <c r="C25" i="22"/>
  <c r="D25" i="22"/>
  <c r="E25" i="22"/>
  <c r="A26" i="22"/>
  <c r="B26" i="22"/>
  <c r="C26" i="22"/>
  <c r="D26" i="22"/>
  <c r="E26" i="22"/>
  <c r="A27" i="22"/>
  <c r="B27" i="22"/>
  <c r="C27" i="22"/>
  <c r="D27" i="22"/>
  <c r="E27" i="22"/>
  <c r="A28" i="22"/>
  <c r="B28" i="22"/>
  <c r="C28" i="22"/>
  <c r="D28" i="22"/>
  <c r="E28" i="22"/>
  <c r="A29" i="22"/>
  <c r="B29" i="22"/>
  <c r="C29" i="22"/>
  <c r="D29" i="22"/>
  <c r="E29" i="22"/>
  <c r="A30" i="22"/>
  <c r="B30" i="22"/>
  <c r="C30" i="22"/>
  <c r="D30" i="22"/>
  <c r="E30" i="22"/>
  <c r="A31" i="22"/>
  <c r="B31" i="22"/>
  <c r="C31" i="22"/>
  <c r="D31" i="22"/>
  <c r="E31" i="22"/>
  <c r="A32" i="22"/>
  <c r="B32" i="22"/>
  <c r="C32" i="22"/>
  <c r="D32" i="22"/>
  <c r="E32" i="22"/>
  <c r="A33" i="22"/>
  <c r="B33" i="22"/>
  <c r="C33" i="22"/>
  <c r="D33" i="22"/>
  <c r="E33" i="22"/>
  <c r="A34" i="22"/>
  <c r="B34" i="22"/>
  <c r="C34" i="22"/>
  <c r="D34" i="22"/>
  <c r="E34" i="22"/>
  <c r="A35" i="22"/>
  <c r="B35" i="22"/>
  <c r="C35" i="22"/>
  <c r="D35" i="22"/>
  <c r="E35" i="22"/>
  <c r="A36" i="22"/>
  <c r="B36" i="22"/>
  <c r="C36" i="22"/>
  <c r="D36" i="22"/>
  <c r="E36" i="22"/>
  <c r="A37" i="22"/>
  <c r="B37" i="22"/>
  <c r="C37" i="22"/>
  <c r="D37" i="22"/>
  <c r="E37" i="22"/>
  <c r="A38" i="22"/>
  <c r="B38" i="22"/>
  <c r="C38" i="22"/>
  <c r="D38" i="22"/>
  <c r="E38" i="22"/>
  <c r="A39" i="22"/>
  <c r="B39" i="22"/>
  <c r="C39" i="22"/>
  <c r="D39" i="22"/>
  <c r="E39" i="22"/>
  <c r="A40" i="22"/>
  <c r="B40" i="22"/>
  <c r="C40" i="22"/>
  <c r="D40" i="22"/>
  <c r="E40" i="22"/>
  <c r="A41" i="22"/>
  <c r="B41" i="22"/>
  <c r="C41" i="22"/>
  <c r="D41" i="22"/>
  <c r="E41" i="22"/>
  <c r="A42" i="22"/>
  <c r="B42" i="22"/>
  <c r="C42" i="22"/>
  <c r="D42" i="22"/>
  <c r="E42" i="22"/>
  <c r="A43" i="22"/>
  <c r="B43" i="22"/>
  <c r="C43" i="22"/>
  <c r="D43" i="22"/>
  <c r="E43" i="22"/>
  <c r="A44" i="22"/>
  <c r="B44" i="22"/>
  <c r="C44" i="22"/>
  <c r="D44" i="22"/>
  <c r="E44" i="22"/>
  <c r="A45" i="22"/>
  <c r="B45" i="22"/>
  <c r="C45" i="22"/>
  <c r="D45" i="22"/>
  <c r="E45" i="22"/>
  <c r="A46" i="22"/>
  <c r="B46" i="22"/>
  <c r="C46" i="22"/>
  <c r="D46" i="22"/>
  <c r="E46" i="22"/>
  <c r="A47" i="22"/>
  <c r="B47" i="22"/>
  <c r="C47" i="22"/>
  <c r="D47" i="22"/>
  <c r="E47" i="22"/>
  <c r="A48" i="22"/>
  <c r="B48" i="22"/>
  <c r="C48" i="22"/>
  <c r="D48" i="22"/>
  <c r="E48" i="22"/>
  <c r="A49" i="22"/>
  <c r="B49" i="22"/>
  <c r="C49" i="22"/>
  <c r="D49" i="22"/>
  <c r="E49" i="22"/>
  <c r="A50" i="22"/>
  <c r="B50" i="22"/>
  <c r="C50" i="22"/>
  <c r="D50" i="22"/>
  <c r="E50" i="22"/>
  <c r="A51" i="22"/>
  <c r="B51" i="22"/>
  <c r="C51" i="22"/>
  <c r="D51" i="22"/>
  <c r="E51" i="22"/>
  <c r="A52" i="22"/>
  <c r="B52" i="22"/>
  <c r="C52" i="22"/>
  <c r="D52" i="22"/>
  <c r="E52" i="22"/>
  <c r="A53" i="22"/>
  <c r="B53" i="22"/>
  <c r="C53" i="22"/>
  <c r="D53" i="22"/>
  <c r="E53" i="22"/>
  <c r="A54" i="22"/>
  <c r="B54" i="22"/>
  <c r="C54" i="22"/>
  <c r="D54" i="22"/>
  <c r="E54" i="22"/>
  <c r="A55" i="22"/>
  <c r="B55" i="22"/>
  <c r="C55" i="22"/>
  <c r="D55" i="22"/>
  <c r="E55" i="22"/>
  <c r="A56" i="22"/>
  <c r="B56" i="22"/>
  <c r="C56" i="22"/>
  <c r="D56" i="22"/>
  <c r="E56" i="22"/>
  <c r="A57" i="22"/>
  <c r="B57" i="22"/>
  <c r="C57" i="22"/>
  <c r="D57" i="22"/>
  <c r="E57" i="22"/>
  <c r="A58" i="22"/>
  <c r="B58" i="22"/>
  <c r="C58" i="22"/>
  <c r="D58" i="22"/>
  <c r="E58" i="22"/>
  <c r="A59" i="22"/>
  <c r="B59" i="22"/>
  <c r="C59" i="22"/>
  <c r="D59" i="22"/>
  <c r="E59" i="22"/>
  <c r="A60" i="22"/>
  <c r="B60" i="22"/>
  <c r="C60" i="22"/>
  <c r="D60" i="22"/>
  <c r="E60" i="22"/>
  <c r="A61" i="22"/>
  <c r="B61" i="22"/>
  <c r="C61" i="22"/>
  <c r="D61" i="22"/>
  <c r="E61" i="22"/>
  <c r="A62" i="22"/>
  <c r="B62" i="22"/>
  <c r="C62" i="22"/>
  <c r="D62" i="22"/>
  <c r="E62" i="22"/>
  <c r="A63" i="22"/>
  <c r="B63" i="22"/>
  <c r="C63" i="22"/>
  <c r="D63" i="22"/>
  <c r="E63" i="22"/>
  <c r="A64" i="22"/>
  <c r="B64" i="22"/>
  <c r="C64" i="22"/>
  <c r="D64" i="22"/>
  <c r="E64" i="22"/>
  <c r="A65" i="22"/>
  <c r="B65" i="22"/>
  <c r="C65" i="22"/>
  <c r="D65" i="22"/>
  <c r="E65" i="22"/>
  <c r="A66" i="22"/>
  <c r="B66" i="22"/>
  <c r="C66" i="22"/>
  <c r="D66" i="22"/>
  <c r="E66" i="22"/>
  <c r="A67" i="22"/>
  <c r="B67" i="22"/>
  <c r="C67" i="22"/>
  <c r="D67" i="22"/>
  <c r="E67" i="22"/>
  <c r="A68" i="22"/>
  <c r="B68" i="22"/>
  <c r="C68" i="22"/>
  <c r="D68" i="22"/>
  <c r="E68" i="22"/>
  <c r="A69" i="22"/>
  <c r="B69" i="22"/>
  <c r="C69" i="22"/>
  <c r="D69" i="22"/>
  <c r="E69" i="22"/>
  <c r="A70" i="22"/>
  <c r="B70" i="22"/>
  <c r="C70" i="22"/>
  <c r="D70" i="22"/>
  <c r="E70" i="22"/>
  <c r="A71" i="22"/>
  <c r="B71" i="22"/>
  <c r="C71" i="22"/>
  <c r="D71" i="22"/>
  <c r="E71" i="22"/>
  <c r="A72" i="22"/>
  <c r="B72" i="22"/>
  <c r="C72" i="22"/>
  <c r="D72" i="22"/>
  <c r="E72" i="22"/>
  <c r="A73" i="22"/>
  <c r="B73" i="22"/>
  <c r="C73" i="22"/>
  <c r="D73" i="22"/>
  <c r="E73" i="22"/>
  <c r="A74" i="22"/>
  <c r="B74" i="22"/>
  <c r="C74" i="22"/>
  <c r="D74" i="22"/>
  <c r="E74" i="22"/>
  <c r="A75" i="22"/>
  <c r="B75" i="22"/>
  <c r="C75" i="22"/>
  <c r="D75" i="22"/>
  <c r="E75" i="22"/>
  <c r="A76" i="22"/>
  <c r="B76" i="22"/>
  <c r="C76" i="22"/>
  <c r="D76" i="22"/>
  <c r="E76" i="22"/>
  <c r="A77" i="22"/>
  <c r="B77" i="22"/>
  <c r="C77" i="22"/>
  <c r="D77" i="22"/>
  <c r="E77" i="22"/>
  <c r="A78" i="22"/>
  <c r="B78" i="22"/>
  <c r="C78" i="22"/>
  <c r="D78" i="22"/>
  <c r="E78" i="22"/>
  <c r="A79" i="22"/>
  <c r="B79" i="22"/>
  <c r="C79" i="22"/>
  <c r="D79" i="22"/>
  <c r="E79" i="22"/>
  <c r="A80" i="22"/>
  <c r="B80" i="22"/>
  <c r="C80" i="22"/>
  <c r="D80" i="22"/>
  <c r="E80" i="22"/>
  <c r="A81" i="22"/>
  <c r="B81" i="22"/>
  <c r="C81" i="22"/>
  <c r="D81" i="22"/>
  <c r="E81" i="22"/>
  <c r="A82" i="22"/>
  <c r="B82" i="22"/>
  <c r="C82" i="22"/>
  <c r="D82" i="22"/>
  <c r="E82" i="22"/>
  <c r="A83" i="22"/>
  <c r="B83" i="22"/>
  <c r="C83" i="22"/>
  <c r="D83" i="22"/>
  <c r="E83" i="22"/>
  <c r="A84" i="22"/>
  <c r="B84" i="22"/>
  <c r="C84" i="22"/>
  <c r="D84" i="22"/>
  <c r="E84" i="22"/>
  <c r="A85" i="22"/>
  <c r="B85" i="22"/>
  <c r="C85" i="22"/>
  <c r="D85" i="22"/>
  <c r="E85" i="22"/>
  <c r="A86" i="22"/>
  <c r="B86" i="22"/>
  <c r="C86" i="22"/>
  <c r="D86" i="22"/>
  <c r="E86" i="22"/>
  <c r="A87" i="22"/>
  <c r="B87" i="22"/>
  <c r="C87" i="22"/>
  <c r="D87" i="22"/>
  <c r="E87" i="22"/>
  <c r="A88" i="22"/>
  <c r="B88" i="22"/>
  <c r="C88" i="22"/>
  <c r="D88" i="22"/>
  <c r="E88" i="22"/>
  <c r="A89" i="22"/>
  <c r="B89" i="22"/>
  <c r="C89" i="22"/>
  <c r="D89" i="22"/>
  <c r="E89" i="22"/>
  <c r="A90" i="22"/>
  <c r="B90" i="22"/>
  <c r="C90" i="22"/>
  <c r="D90" i="22"/>
  <c r="E90" i="22"/>
  <c r="A91" i="22"/>
  <c r="B91" i="22"/>
  <c r="C91" i="22"/>
  <c r="D91" i="22"/>
  <c r="E91" i="22"/>
  <c r="A92" i="22"/>
  <c r="B92" i="22"/>
  <c r="C92" i="22"/>
  <c r="D92" i="22"/>
  <c r="E92" i="22"/>
  <c r="A93" i="22"/>
  <c r="B93" i="22"/>
  <c r="C93" i="22"/>
  <c r="D93" i="22"/>
  <c r="E93" i="22"/>
  <c r="A94" i="22"/>
  <c r="B94" i="22"/>
  <c r="C94" i="22"/>
  <c r="D94" i="22"/>
  <c r="E94" i="22"/>
  <c r="A95" i="22"/>
  <c r="B95" i="22"/>
  <c r="C95" i="22"/>
  <c r="D95" i="22"/>
  <c r="E95" i="22"/>
  <c r="A96" i="22"/>
  <c r="B96" i="22"/>
  <c r="C96" i="22"/>
  <c r="D96" i="22"/>
  <c r="E96" i="22"/>
  <c r="A97" i="22"/>
  <c r="B97" i="22"/>
  <c r="C97" i="22"/>
  <c r="D97" i="22"/>
  <c r="E97" i="22"/>
  <c r="A98" i="22"/>
  <c r="B98" i="22"/>
  <c r="C98" i="22"/>
  <c r="D98" i="22"/>
  <c r="E98" i="22"/>
  <c r="A99" i="22"/>
  <c r="B99" i="22"/>
  <c r="C99" i="22"/>
  <c r="D99" i="22"/>
  <c r="E99" i="22"/>
  <c r="A100" i="22"/>
  <c r="B100" i="22"/>
  <c r="C100" i="22"/>
  <c r="D100" i="22"/>
  <c r="E100" i="22"/>
  <c r="A101" i="22"/>
  <c r="B101" i="22"/>
  <c r="C101" i="22"/>
  <c r="D101" i="22"/>
  <c r="E101" i="22"/>
  <c r="A102" i="22"/>
  <c r="B102" i="22"/>
  <c r="C102" i="22"/>
  <c r="D102" i="22"/>
  <c r="E102" i="22"/>
  <c r="A103" i="22"/>
  <c r="B103" i="22"/>
  <c r="C103" i="22"/>
  <c r="D103" i="22"/>
  <c r="E103" i="22"/>
  <c r="A104" i="22"/>
  <c r="B104" i="22"/>
  <c r="C104" i="22"/>
  <c r="D104" i="22"/>
  <c r="E104" i="22"/>
  <c r="A105" i="22"/>
  <c r="B105" i="22"/>
  <c r="C105" i="22"/>
  <c r="D105" i="22"/>
  <c r="E105" i="22"/>
  <c r="A106" i="22"/>
  <c r="B106" i="22"/>
  <c r="C106" i="22"/>
  <c r="D106" i="22"/>
  <c r="E106" i="22"/>
  <c r="A107" i="22"/>
  <c r="B107" i="22"/>
  <c r="C107" i="22"/>
  <c r="D107" i="22"/>
  <c r="E107" i="22"/>
  <c r="A108" i="22"/>
  <c r="B108" i="22"/>
  <c r="C108" i="22"/>
  <c r="D108" i="22"/>
  <c r="E108" i="22"/>
  <c r="A109" i="22"/>
  <c r="B109" i="22"/>
  <c r="C109" i="22"/>
  <c r="D109" i="22"/>
  <c r="E109" i="22"/>
  <c r="A110" i="22"/>
  <c r="B110" i="22"/>
  <c r="C110" i="22"/>
  <c r="D110" i="22"/>
  <c r="E110" i="22"/>
  <c r="A111" i="22"/>
  <c r="B111" i="22"/>
  <c r="C111" i="22"/>
  <c r="D111" i="22"/>
  <c r="E111" i="22"/>
  <c r="A112" i="22"/>
  <c r="B112" i="22"/>
  <c r="C112" i="22"/>
  <c r="D112" i="22"/>
  <c r="E112" i="22"/>
  <c r="A113" i="22"/>
  <c r="B113" i="22"/>
  <c r="C113" i="22"/>
  <c r="D113" i="22"/>
  <c r="E113" i="22"/>
  <c r="A114" i="22"/>
  <c r="B114" i="22"/>
  <c r="C114" i="22"/>
  <c r="D114" i="22"/>
  <c r="E114" i="22"/>
  <c r="A115" i="22"/>
  <c r="B115" i="22"/>
  <c r="C115" i="22"/>
  <c r="D115" i="22"/>
  <c r="E115" i="22"/>
  <c r="A116" i="22"/>
  <c r="B116" i="22"/>
  <c r="C116" i="22"/>
  <c r="D116" i="22"/>
  <c r="E116" i="22"/>
  <c r="A117" i="22"/>
  <c r="B117" i="22"/>
  <c r="C117" i="22"/>
  <c r="D117" i="22"/>
  <c r="E117" i="22"/>
  <c r="A118" i="22"/>
  <c r="B118" i="22"/>
  <c r="C118" i="22"/>
  <c r="D118" i="22"/>
  <c r="E118" i="22"/>
  <c r="A119" i="22"/>
  <c r="B119" i="22"/>
  <c r="C119" i="22"/>
  <c r="D119" i="22"/>
  <c r="E119" i="22"/>
  <c r="A120" i="22"/>
  <c r="B120" i="22"/>
  <c r="C120" i="22"/>
  <c r="D120" i="22"/>
  <c r="E120" i="22"/>
  <c r="A121" i="22"/>
  <c r="B121" i="22"/>
  <c r="C121" i="22"/>
  <c r="D121" i="22"/>
  <c r="E121" i="22"/>
  <c r="A122" i="22"/>
  <c r="B122" i="22"/>
  <c r="C122" i="22"/>
  <c r="D122" i="22"/>
  <c r="E122" i="22"/>
  <c r="A123" i="22"/>
  <c r="B123" i="22"/>
  <c r="C123" i="22"/>
  <c r="D123" i="22"/>
  <c r="E123" i="22"/>
  <c r="A124" i="22"/>
  <c r="B124" i="22"/>
  <c r="C124" i="22"/>
  <c r="D124" i="22"/>
  <c r="E124" i="22"/>
  <c r="A125" i="22"/>
  <c r="B125" i="22"/>
  <c r="C125" i="22"/>
  <c r="D125" i="22"/>
  <c r="E125" i="22"/>
  <c r="A126" i="22"/>
  <c r="B126" i="22"/>
  <c r="C126" i="22"/>
  <c r="D126" i="22"/>
  <c r="E126" i="22"/>
  <c r="A127" i="22"/>
  <c r="B127" i="22"/>
  <c r="C127" i="22"/>
  <c r="D127" i="22"/>
  <c r="E127" i="22"/>
  <c r="A128" i="22"/>
  <c r="B128" i="22"/>
  <c r="C128" i="22"/>
  <c r="D128" i="22"/>
  <c r="E128" i="22"/>
  <c r="A129" i="22"/>
  <c r="B129" i="22"/>
  <c r="C129" i="22"/>
  <c r="D129" i="22"/>
  <c r="E129" i="22"/>
  <c r="A130" i="22"/>
  <c r="B130" i="22"/>
  <c r="C130" i="22"/>
  <c r="D130" i="22"/>
  <c r="E130" i="22"/>
  <c r="A131" i="22"/>
  <c r="B131" i="22"/>
  <c r="C131" i="22"/>
  <c r="D131" i="22"/>
  <c r="E131" i="22"/>
  <c r="A132" i="22"/>
  <c r="B132" i="22"/>
  <c r="C132" i="22"/>
  <c r="D132" i="22"/>
  <c r="E132" i="22"/>
  <c r="A133" i="22"/>
  <c r="B133" i="22"/>
  <c r="C133" i="22"/>
  <c r="D133" i="22"/>
  <c r="E133" i="22"/>
  <c r="A134" i="22"/>
  <c r="B134" i="22"/>
  <c r="C134" i="22"/>
  <c r="D134" i="22"/>
  <c r="E134" i="22"/>
  <c r="A135" i="22"/>
  <c r="B135" i="22"/>
  <c r="C135" i="22"/>
  <c r="D135" i="22"/>
  <c r="E135" i="22"/>
  <c r="A136" i="22"/>
  <c r="B136" i="22"/>
  <c r="C136" i="22"/>
  <c r="D136" i="22"/>
  <c r="E136" i="22"/>
  <c r="A137" i="22"/>
  <c r="B137" i="22"/>
  <c r="C137" i="22"/>
  <c r="D137" i="22"/>
  <c r="E137" i="22"/>
  <c r="A138" i="22"/>
  <c r="B138" i="22"/>
  <c r="C138" i="22"/>
  <c r="D138" i="22"/>
  <c r="E138" i="22"/>
  <c r="A139" i="22"/>
  <c r="B139" i="22"/>
  <c r="C139" i="22"/>
  <c r="D139" i="22"/>
  <c r="E139" i="22"/>
  <c r="A140" i="22"/>
  <c r="B140" i="22"/>
  <c r="C140" i="22"/>
  <c r="D140" i="22"/>
  <c r="E140" i="22"/>
  <c r="A141" i="22"/>
  <c r="B141" i="22"/>
  <c r="C141" i="22"/>
  <c r="D141" i="22"/>
  <c r="E141" i="22"/>
  <c r="E9" i="22"/>
  <c r="B9" i="22"/>
  <c r="C9" i="22"/>
  <c r="D9" i="22"/>
  <c r="A9" i="22"/>
  <c r="R131" i="22" l="1"/>
  <c r="S131" i="22"/>
  <c r="Q131" i="22"/>
  <c r="P131" i="22"/>
  <c r="L131" i="22"/>
  <c r="O131" i="22"/>
  <c r="M131" i="22"/>
  <c r="N131" i="22"/>
  <c r="R127" i="22"/>
  <c r="Q127" i="22"/>
  <c r="L127" i="22"/>
  <c r="S127" i="22"/>
  <c r="P127" i="22"/>
  <c r="N127" i="22"/>
  <c r="M127" i="22"/>
  <c r="O127" i="22"/>
  <c r="R123" i="22"/>
  <c r="O123" i="22"/>
  <c r="S123" i="22"/>
  <c r="N123" i="22"/>
  <c r="L123" i="22"/>
  <c r="Q123" i="22"/>
  <c r="P123" i="22"/>
  <c r="M123" i="22"/>
  <c r="R99" i="22"/>
  <c r="Q99" i="22"/>
  <c r="P99" i="22"/>
  <c r="M99" i="22"/>
  <c r="L99" i="22"/>
  <c r="O99" i="22"/>
  <c r="N99" i="22"/>
  <c r="S99" i="22"/>
  <c r="R91" i="22"/>
  <c r="Q91" i="22"/>
  <c r="O91" i="22"/>
  <c r="S91" i="22"/>
  <c r="N91" i="22"/>
  <c r="L91" i="22"/>
  <c r="P91" i="22"/>
  <c r="M91" i="22"/>
  <c r="R87" i="22"/>
  <c r="Q87" i="22"/>
  <c r="S87" i="22"/>
  <c r="P87" i="22"/>
  <c r="O87" i="22"/>
  <c r="L87" i="22"/>
  <c r="M87" i="22"/>
  <c r="N87" i="22"/>
  <c r="R79" i="22"/>
  <c r="Q79" i="22"/>
  <c r="L79" i="22"/>
  <c r="P79" i="22"/>
  <c r="N79" i="22"/>
  <c r="S79" i="22"/>
  <c r="O79" i="22"/>
  <c r="M79" i="22"/>
  <c r="R75" i="22"/>
  <c r="Q75" i="22"/>
  <c r="O75" i="22"/>
  <c r="N75" i="22"/>
  <c r="L75" i="22"/>
  <c r="S75" i="22"/>
  <c r="M75" i="22"/>
  <c r="P75" i="22"/>
  <c r="R67" i="22"/>
  <c r="Q67" i="22"/>
  <c r="S67" i="22"/>
  <c r="P67" i="22"/>
  <c r="M67" i="22"/>
  <c r="L67" i="22"/>
  <c r="O67" i="22"/>
  <c r="N67" i="22"/>
  <c r="R15" i="22"/>
  <c r="Q15" i="22"/>
  <c r="L15" i="22"/>
  <c r="P15" i="22"/>
  <c r="N15" i="22"/>
  <c r="O15" i="22"/>
  <c r="M15" i="22"/>
  <c r="S15" i="22"/>
  <c r="R126" i="22"/>
  <c r="S126" i="22"/>
  <c r="Q126" i="22"/>
  <c r="N126" i="22"/>
  <c r="P126" i="22"/>
  <c r="M126" i="22"/>
  <c r="O126" i="22"/>
  <c r="L126" i="22"/>
  <c r="R98" i="22"/>
  <c r="S98" i="22"/>
  <c r="Q98" i="22"/>
  <c r="N98" i="22"/>
  <c r="P98" i="22"/>
  <c r="O98" i="22"/>
  <c r="M98" i="22"/>
  <c r="L98" i="22"/>
  <c r="R94" i="22"/>
  <c r="S94" i="22"/>
  <c r="Q94" i="22"/>
  <c r="N94" i="22"/>
  <c r="P94" i="22"/>
  <c r="M94" i="22"/>
  <c r="O94" i="22"/>
  <c r="L94" i="22"/>
  <c r="R82" i="22"/>
  <c r="Q82" i="22"/>
  <c r="S82" i="22"/>
  <c r="N82" i="22"/>
  <c r="P82" i="22"/>
  <c r="O82" i="22"/>
  <c r="M82" i="22"/>
  <c r="L82" i="22"/>
  <c r="R78" i="22"/>
  <c r="Q78" i="22"/>
  <c r="S78" i="22"/>
  <c r="N78" i="22"/>
  <c r="P78" i="22"/>
  <c r="M78" i="22"/>
  <c r="O78" i="22"/>
  <c r="L78" i="22"/>
  <c r="R74" i="22"/>
  <c r="Q74" i="22"/>
  <c r="S74" i="22"/>
  <c r="N74" i="22"/>
  <c r="M74" i="22"/>
  <c r="L74" i="22"/>
  <c r="P74" i="22"/>
  <c r="O74" i="22"/>
  <c r="R70" i="22"/>
  <c r="Q70" i="22"/>
  <c r="S70" i="22"/>
  <c r="N70" i="22"/>
  <c r="O70" i="22"/>
  <c r="P70" i="22"/>
  <c r="L70" i="22"/>
  <c r="M70" i="22"/>
  <c r="R66" i="22"/>
  <c r="Q66" i="22"/>
  <c r="S66" i="22"/>
  <c r="N66" i="22"/>
  <c r="P66" i="22"/>
  <c r="O66" i="22"/>
  <c r="M66" i="22"/>
  <c r="L66" i="22"/>
  <c r="R62" i="22"/>
  <c r="Q62" i="22"/>
  <c r="S62" i="22"/>
  <c r="N62" i="22"/>
  <c r="P62" i="22"/>
  <c r="M62" i="22"/>
  <c r="O62" i="22"/>
  <c r="L62" i="22"/>
  <c r="R58" i="22"/>
  <c r="Q58" i="22"/>
  <c r="S58" i="22"/>
  <c r="N58" i="22"/>
  <c r="P58" i="22"/>
  <c r="L58" i="22"/>
  <c r="O58" i="22"/>
  <c r="M58" i="22"/>
  <c r="R54" i="22"/>
  <c r="Q54" i="22"/>
  <c r="S54" i="22"/>
  <c r="N54" i="22"/>
  <c r="O54" i="22"/>
  <c r="M54" i="22"/>
  <c r="L54" i="22"/>
  <c r="P54" i="22"/>
  <c r="R50" i="22"/>
  <c r="Q50" i="22"/>
  <c r="S50" i="22"/>
  <c r="N50" i="22"/>
  <c r="P50" i="22"/>
  <c r="O50" i="22"/>
  <c r="M50" i="22"/>
  <c r="L50" i="22"/>
  <c r="R46" i="22"/>
  <c r="Q46" i="22"/>
  <c r="S46" i="22"/>
  <c r="N46" i="22"/>
  <c r="P46" i="22"/>
  <c r="M46" i="22"/>
  <c r="O46" i="22"/>
  <c r="L46" i="22"/>
  <c r="R42" i="22"/>
  <c r="Q42" i="22"/>
  <c r="S42" i="22"/>
  <c r="N42" i="22"/>
  <c r="L42" i="22"/>
  <c r="P42" i="22"/>
  <c r="M42" i="22"/>
  <c r="O42" i="22"/>
  <c r="R38" i="22"/>
  <c r="Q38" i="22"/>
  <c r="S38" i="22"/>
  <c r="N38" i="22"/>
  <c r="O38" i="22"/>
  <c r="M38" i="22"/>
  <c r="P38" i="22"/>
  <c r="L38" i="22"/>
  <c r="R34" i="22"/>
  <c r="Q34" i="22"/>
  <c r="S34" i="22"/>
  <c r="N34" i="22"/>
  <c r="P34" i="22"/>
  <c r="O34" i="22"/>
  <c r="M34" i="22"/>
  <c r="L34" i="22"/>
  <c r="R30" i="22"/>
  <c r="Q30" i="22"/>
  <c r="S30" i="22"/>
  <c r="N30" i="22"/>
  <c r="P30" i="22"/>
  <c r="M30" i="22"/>
  <c r="O30" i="22"/>
  <c r="L30" i="22"/>
  <c r="R26" i="22"/>
  <c r="Q26" i="22"/>
  <c r="S26" i="22"/>
  <c r="N26" i="22"/>
  <c r="P26" i="22"/>
  <c r="L26" i="22"/>
  <c r="O26" i="22"/>
  <c r="M26" i="22"/>
  <c r="R22" i="22"/>
  <c r="Q22" i="22"/>
  <c r="S22" i="22"/>
  <c r="N22" i="22"/>
  <c r="O22" i="22"/>
  <c r="L22" i="22"/>
  <c r="M22" i="22"/>
  <c r="P22" i="22"/>
  <c r="R18" i="22"/>
  <c r="Q18" i="22"/>
  <c r="S18" i="22"/>
  <c r="N18" i="22"/>
  <c r="P18" i="22"/>
  <c r="O18" i="22"/>
  <c r="M18" i="22"/>
  <c r="L18" i="22"/>
  <c r="R14" i="22"/>
  <c r="Q14" i="22"/>
  <c r="S14" i="22"/>
  <c r="N14" i="22"/>
  <c r="P14" i="22"/>
  <c r="M14" i="22"/>
  <c r="O14" i="22"/>
  <c r="L14" i="22"/>
  <c r="R139" i="22"/>
  <c r="O139" i="22"/>
  <c r="N139" i="22"/>
  <c r="L139" i="22"/>
  <c r="M139" i="22"/>
  <c r="S139" i="22"/>
  <c r="Q139" i="22"/>
  <c r="P139" i="22"/>
  <c r="R119" i="22"/>
  <c r="P119" i="22"/>
  <c r="O119" i="22"/>
  <c r="L119" i="22"/>
  <c r="N119" i="22"/>
  <c r="S119" i="22"/>
  <c r="Q119" i="22"/>
  <c r="M119" i="22"/>
  <c r="R59" i="22"/>
  <c r="Q59" i="22"/>
  <c r="O59" i="22"/>
  <c r="N59" i="22"/>
  <c r="L59" i="22"/>
  <c r="M59" i="22"/>
  <c r="P59" i="22"/>
  <c r="S59" i="22"/>
  <c r="R51" i="22"/>
  <c r="Q51" i="22"/>
  <c r="P51" i="22"/>
  <c r="M51" i="22"/>
  <c r="L51" i="22"/>
  <c r="S51" i="22"/>
  <c r="O51" i="22"/>
  <c r="N51" i="22"/>
  <c r="R43" i="22"/>
  <c r="Q43" i="22"/>
  <c r="S43" i="22"/>
  <c r="O43" i="22"/>
  <c r="N43" i="22"/>
  <c r="L43" i="22"/>
  <c r="P43" i="22"/>
  <c r="M43" i="22"/>
  <c r="R39" i="22"/>
  <c r="Q39" i="22"/>
  <c r="S39" i="22"/>
  <c r="P39" i="22"/>
  <c r="O39" i="22"/>
  <c r="L39" i="22"/>
  <c r="M39" i="22"/>
  <c r="N39" i="22"/>
  <c r="R35" i="22"/>
  <c r="Q35" i="22"/>
  <c r="P35" i="22"/>
  <c r="M35" i="22"/>
  <c r="L35" i="22"/>
  <c r="O35" i="22"/>
  <c r="S35" i="22"/>
  <c r="N35" i="22"/>
  <c r="R31" i="22"/>
  <c r="Q31" i="22"/>
  <c r="L31" i="22"/>
  <c r="S31" i="22"/>
  <c r="M31" i="22"/>
  <c r="P31" i="22"/>
  <c r="N31" i="22"/>
  <c r="O31" i="22"/>
  <c r="R27" i="22"/>
  <c r="Q27" i="22"/>
  <c r="O27" i="22"/>
  <c r="S27" i="22"/>
  <c r="N27" i="22"/>
  <c r="L27" i="22"/>
  <c r="P27" i="22"/>
  <c r="M27" i="22"/>
  <c r="R23" i="22"/>
  <c r="Q23" i="22"/>
  <c r="S23" i="22"/>
  <c r="P23" i="22"/>
  <c r="O23" i="22"/>
  <c r="L23" i="22"/>
  <c r="M23" i="22"/>
  <c r="N23" i="22"/>
  <c r="R134" i="22"/>
  <c r="S134" i="22"/>
  <c r="Q134" i="22"/>
  <c r="N134" i="22"/>
  <c r="O134" i="22"/>
  <c r="M134" i="22"/>
  <c r="P134" i="22"/>
  <c r="L134" i="22"/>
  <c r="R122" i="22"/>
  <c r="Q122" i="22"/>
  <c r="N122" i="22"/>
  <c r="S122" i="22"/>
  <c r="M122" i="22"/>
  <c r="P122" i="22"/>
  <c r="L122" i="22"/>
  <c r="O122" i="22"/>
  <c r="R118" i="22"/>
  <c r="S118" i="22"/>
  <c r="Q118" i="22"/>
  <c r="N118" i="22"/>
  <c r="O118" i="22"/>
  <c r="M118" i="22"/>
  <c r="L118" i="22"/>
  <c r="P118" i="22"/>
  <c r="R114" i="22"/>
  <c r="S114" i="22"/>
  <c r="Q114" i="22"/>
  <c r="N114" i="22"/>
  <c r="P114" i="22"/>
  <c r="O114" i="22"/>
  <c r="M114" i="22"/>
  <c r="L114" i="22"/>
  <c r="R110" i="22"/>
  <c r="S110" i="22"/>
  <c r="Q110" i="22"/>
  <c r="N110" i="22"/>
  <c r="P110" i="22"/>
  <c r="M110" i="22"/>
  <c r="O110" i="22"/>
  <c r="L110" i="22"/>
  <c r="R102" i="22"/>
  <c r="S102" i="22"/>
  <c r="Q102" i="22"/>
  <c r="N102" i="22"/>
  <c r="O102" i="22"/>
  <c r="M102" i="22"/>
  <c r="P102" i="22"/>
  <c r="L102" i="22"/>
  <c r="R90" i="22"/>
  <c r="Q90" i="22"/>
  <c r="S90" i="22"/>
  <c r="N90" i="22"/>
  <c r="P90" i="22"/>
  <c r="L90" i="22"/>
  <c r="O90" i="22"/>
  <c r="M90" i="22"/>
  <c r="S141" i="22"/>
  <c r="P141" i="22"/>
  <c r="R141" i="22"/>
  <c r="Q141" i="22"/>
  <c r="O141" i="22"/>
  <c r="M141" i="22"/>
  <c r="N141" i="22"/>
  <c r="L141" i="22"/>
  <c r="S137" i="22"/>
  <c r="P137" i="22"/>
  <c r="Q137" i="22"/>
  <c r="R137" i="22"/>
  <c r="M137" i="22"/>
  <c r="O137" i="22"/>
  <c r="L137" i="22"/>
  <c r="N137" i="22"/>
  <c r="S133" i="22"/>
  <c r="P133" i="22"/>
  <c r="R133" i="22"/>
  <c r="N133" i="22"/>
  <c r="Q133" i="22"/>
  <c r="L133" i="22"/>
  <c r="O133" i="22"/>
  <c r="M133" i="22"/>
  <c r="S129" i="22"/>
  <c r="P129" i="22"/>
  <c r="R129" i="22"/>
  <c r="O129" i="22"/>
  <c r="L129" i="22"/>
  <c r="N129" i="22"/>
  <c r="Q129" i="22"/>
  <c r="M129" i="22"/>
  <c r="S125" i="22"/>
  <c r="P125" i="22"/>
  <c r="Q125" i="22"/>
  <c r="O125" i="22"/>
  <c r="N125" i="22"/>
  <c r="M125" i="22"/>
  <c r="R125" i="22"/>
  <c r="L125" i="22"/>
  <c r="S121" i="22"/>
  <c r="P121" i="22"/>
  <c r="R121" i="22"/>
  <c r="Q121" i="22"/>
  <c r="O121" i="22"/>
  <c r="N121" i="22"/>
  <c r="M121" i="22"/>
  <c r="L121" i="22"/>
  <c r="S117" i="22"/>
  <c r="P117" i="22"/>
  <c r="N117" i="22"/>
  <c r="L117" i="22"/>
  <c r="M117" i="22"/>
  <c r="R117" i="22"/>
  <c r="Q117" i="22"/>
  <c r="O117" i="22"/>
  <c r="S113" i="22"/>
  <c r="P113" i="22"/>
  <c r="O113" i="22"/>
  <c r="R113" i="22"/>
  <c r="Q113" i="22"/>
  <c r="N113" i="22"/>
  <c r="L113" i="22"/>
  <c r="M113" i="22"/>
  <c r="S109" i="22"/>
  <c r="P109" i="22"/>
  <c r="R109" i="22"/>
  <c r="Q109" i="22"/>
  <c r="O109" i="22"/>
  <c r="M109" i="22"/>
  <c r="L109" i="22"/>
  <c r="N109" i="22"/>
  <c r="S105" i="22"/>
  <c r="P105" i="22"/>
  <c r="Q105" i="22"/>
  <c r="M105" i="22"/>
  <c r="O105" i="22"/>
  <c r="N105" i="22"/>
  <c r="R105" i="22"/>
  <c r="L105" i="22"/>
  <c r="S101" i="22"/>
  <c r="P101" i="22"/>
  <c r="R101" i="22"/>
  <c r="N101" i="22"/>
  <c r="Q101" i="22"/>
  <c r="L101" i="22"/>
  <c r="O101" i="22"/>
  <c r="M101" i="22"/>
  <c r="S97" i="22"/>
  <c r="P97" i="22"/>
  <c r="R97" i="22"/>
  <c r="O97" i="22"/>
  <c r="N97" i="22"/>
  <c r="M97" i="22"/>
  <c r="L97" i="22"/>
  <c r="Q97" i="22"/>
  <c r="S93" i="22"/>
  <c r="P93" i="22"/>
  <c r="Q93" i="22"/>
  <c r="O93" i="22"/>
  <c r="R93" i="22"/>
  <c r="N93" i="22"/>
  <c r="L93" i="22"/>
  <c r="M93" i="22"/>
  <c r="S89" i="22"/>
  <c r="P89" i="22"/>
  <c r="R89" i="22"/>
  <c r="M89" i="22"/>
  <c r="Q89" i="22"/>
  <c r="O89" i="22"/>
  <c r="N89" i="22"/>
  <c r="L89" i="22"/>
  <c r="S85" i="22"/>
  <c r="P85" i="22"/>
  <c r="Q85" i="22"/>
  <c r="N85" i="22"/>
  <c r="L85" i="22"/>
  <c r="M85" i="22"/>
  <c r="O85" i="22"/>
  <c r="R85" i="22"/>
  <c r="S81" i="22"/>
  <c r="P81" i="22"/>
  <c r="O81" i="22"/>
  <c r="M81" i="22"/>
  <c r="L81" i="22"/>
  <c r="R81" i="22"/>
  <c r="Q81" i="22"/>
  <c r="N81" i="22"/>
  <c r="S77" i="22"/>
  <c r="P77" i="22"/>
  <c r="R77" i="22"/>
  <c r="O77" i="22"/>
  <c r="Q77" i="22"/>
  <c r="M77" i="22"/>
  <c r="N77" i="22"/>
  <c r="L77" i="22"/>
  <c r="S73" i="22"/>
  <c r="P73" i="22"/>
  <c r="Q73" i="22"/>
  <c r="M73" i="22"/>
  <c r="O73" i="22"/>
  <c r="R73" i="22"/>
  <c r="N73" i="22"/>
  <c r="L73" i="22"/>
  <c r="S69" i="22"/>
  <c r="P69" i="22"/>
  <c r="R69" i="22"/>
  <c r="N69" i="22"/>
  <c r="L69" i="22"/>
  <c r="Q69" i="22"/>
  <c r="O69" i="22"/>
  <c r="M69" i="22"/>
  <c r="S65" i="22"/>
  <c r="P65" i="22"/>
  <c r="R65" i="22"/>
  <c r="O65" i="22"/>
  <c r="Q65" i="22"/>
  <c r="L65" i="22"/>
  <c r="N65" i="22"/>
  <c r="M65" i="22"/>
  <c r="S61" i="22"/>
  <c r="P61" i="22"/>
  <c r="Q61" i="22"/>
  <c r="O61" i="22"/>
  <c r="N61" i="22"/>
  <c r="R61" i="22"/>
  <c r="M61" i="22"/>
  <c r="L61" i="22"/>
  <c r="S57" i="22"/>
  <c r="P57" i="22"/>
  <c r="R57" i="22"/>
  <c r="M57" i="22"/>
  <c r="O57" i="22"/>
  <c r="N57" i="22"/>
  <c r="Q57" i="22"/>
  <c r="L57" i="22"/>
  <c r="S53" i="22"/>
  <c r="P53" i="22"/>
  <c r="Q53" i="22"/>
  <c r="N53" i="22"/>
  <c r="M53" i="22"/>
  <c r="L53" i="22"/>
  <c r="R53" i="22"/>
  <c r="O53" i="22"/>
  <c r="S49" i="22"/>
  <c r="P49" i="22"/>
  <c r="O49" i="22"/>
  <c r="R49" i="22"/>
  <c r="M49" i="22"/>
  <c r="Q49" i="22"/>
  <c r="N49" i="22"/>
  <c r="L49" i="22"/>
  <c r="S45" i="22"/>
  <c r="P45" i="22"/>
  <c r="R45" i="22"/>
  <c r="O45" i="22"/>
  <c r="Q45" i="22"/>
  <c r="M45" i="22"/>
  <c r="L45" i="22"/>
  <c r="N45" i="22"/>
  <c r="S41" i="22"/>
  <c r="P41" i="22"/>
  <c r="Q41" i="22"/>
  <c r="M41" i="22"/>
  <c r="N41" i="22"/>
  <c r="O41" i="22"/>
  <c r="R41" i="22"/>
  <c r="L41" i="22"/>
  <c r="S37" i="22"/>
  <c r="P37" i="22"/>
  <c r="R37" i="22"/>
  <c r="N37" i="22"/>
  <c r="L37" i="22"/>
  <c r="O37" i="22"/>
  <c r="Q37" i="22"/>
  <c r="M37" i="22"/>
  <c r="S33" i="22"/>
  <c r="P33" i="22"/>
  <c r="R33" i="22"/>
  <c r="O33" i="22"/>
  <c r="Q33" i="22"/>
  <c r="N33" i="22"/>
  <c r="M33" i="22"/>
  <c r="L33" i="22"/>
  <c r="S29" i="22"/>
  <c r="P29" i="22"/>
  <c r="Q29" i="22"/>
  <c r="O29" i="22"/>
  <c r="R29" i="22"/>
  <c r="N29" i="22"/>
  <c r="L29" i="22"/>
  <c r="M29" i="22"/>
  <c r="S25" i="22"/>
  <c r="P25" i="22"/>
  <c r="R25" i="22"/>
  <c r="M25" i="22"/>
  <c r="Q25" i="22"/>
  <c r="O25" i="22"/>
  <c r="N25" i="22"/>
  <c r="L25" i="22"/>
  <c r="S21" i="22"/>
  <c r="P21" i="22"/>
  <c r="Q21" i="22"/>
  <c r="N21" i="22"/>
  <c r="L21" i="22"/>
  <c r="M21" i="22"/>
  <c r="R21" i="22"/>
  <c r="O21" i="22"/>
  <c r="S17" i="22"/>
  <c r="P17" i="22"/>
  <c r="O17" i="22"/>
  <c r="M17" i="22"/>
  <c r="L17" i="22"/>
  <c r="R17" i="22"/>
  <c r="Q17" i="22"/>
  <c r="N17" i="22"/>
  <c r="R13" i="22"/>
  <c r="S13" i="22"/>
  <c r="Q13" i="22"/>
  <c r="P13" i="22"/>
  <c r="L13" i="22"/>
  <c r="O13" i="22"/>
  <c r="M13" i="22"/>
  <c r="N13" i="22"/>
  <c r="R142" i="22"/>
  <c r="S142" i="22"/>
  <c r="Q142" i="22"/>
  <c r="N142" i="22"/>
  <c r="P142" i="22"/>
  <c r="M142" i="22"/>
  <c r="O142" i="22"/>
  <c r="L142" i="22"/>
  <c r="R135" i="22"/>
  <c r="P135" i="22"/>
  <c r="S135" i="22"/>
  <c r="O135" i="22"/>
  <c r="L135" i="22"/>
  <c r="Q135" i="22"/>
  <c r="N135" i="22"/>
  <c r="M135" i="22"/>
  <c r="R115" i="22"/>
  <c r="Q115" i="22"/>
  <c r="P115" i="22"/>
  <c r="L115" i="22"/>
  <c r="S115" i="22"/>
  <c r="M115" i="22"/>
  <c r="N115" i="22"/>
  <c r="O115" i="22"/>
  <c r="R111" i="22"/>
  <c r="S111" i="22"/>
  <c r="Q111" i="22"/>
  <c r="L111" i="22"/>
  <c r="P111" i="22"/>
  <c r="N111" i="22"/>
  <c r="O111" i="22"/>
  <c r="M111" i="22"/>
  <c r="R107" i="22"/>
  <c r="S107" i="22"/>
  <c r="O107" i="22"/>
  <c r="N107" i="22"/>
  <c r="L107" i="22"/>
  <c r="Q107" i="22"/>
  <c r="P107" i="22"/>
  <c r="M107" i="22"/>
  <c r="R103" i="22"/>
  <c r="S103" i="22"/>
  <c r="P103" i="22"/>
  <c r="O103" i="22"/>
  <c r="L103" i="22"/>
  <c r="Q103" i="22"/>
  <c r="M103" i="22"/>
  <c r="N103" i="22"/>
  <c r="R95" i="22"/>
  <c r="Q95" i="22"/>
  <c r="L95" i="22"/>
  <c r="M95" i="22"/>
  <c r="S95" i="22"/>
  <c r="P95" i="22"/>
  <c r="O95" i="22"/>
  <c r="N95" i="22"/>
  <c r="R83" i="22"/>
  <c r="Q83" i="22"/>
  <c r="S83" i="22"/>
  <c r="P83" i="22"/>
  <c r="M83" i="22"/>
  <c r="L83" i="22"/>
  <c r="N83" i="22"/>
  <c r="O83" i="22"/>
  <c r="R71" i="22"/>
  <c r="Q71" i="22"/>
  <c r="S71" i="22"/>
  <c r="P71" i="22"/>
  <c r="O71" i="22"/>
  <c r="L71" i="22"/>
  <c r="N71" i="22"/>
  <c r="M71" i="22"/>
  <c r="R63" i="22"/>
  <c r="Q63" i="22"/>
  <c r="S63" i="22"/>
  <c r="L63" i="22"/>
  <c r="M63" i="22"/>
  <c r="N63" i="22"/>
  <c r="P63" i="22"/>
  <c r="O63" i="22"/>
  <c r="R55" i="22"/>
  <c r="Q55" i="22"/>
  <c r="S55" i="22"/>
  <c r="P55" i="22"/>
  <c r="O55" i="22"/>
  <c r="L55" i="22"/>
  <c r="N55" i="22"/>
  <c r="M55" i="22"/>
  <c r="R47" i="22"/>
  <c r="Q47" i="22"/>
  <c r="S47" i="22"/>
  <c r="L47" i="22"/>
  <c r="P47" i="22"/>
  <c r="N47" i="22"/>
  <c r="O47" i="22"/>
  <c r="M47" i="22"/>
  <c r="R19" i="22"/>
  <c r="Q19" i="22"/>
  <c r="S19" i="22"/>
  <c r="P19" i="22"/>
  <c r="M19" i="22"/>
  <c r="L19" i="22"/>
  <c r="N19" i="22"/>
  <c r="O19" i="22"/>
  <c r="R138" i="22"/>
  <c r="Q138" i="22"/>
  <c r="N138" i="22"/>
  <c r="M138" i="22"/>
  <c r="S138" i="22"/>
  <c r="L138" i="22"/>
  <c r="P138" i="22"/>
  <c r="O138" i="22"/>
  <c r="R130" i="22"/>
  <c r="Q130" i="22"/>
  <c r="N130" i="22"/>
  <c r="P130" i="22"/>
  <c r="O130" i="22"/>
  <c r="M130" i="22"/>
  <c r="L130" i="22"/>
  <c r="S130" i="22"/>
  <c r="R106" i="22"/>
  <c r="S106" i="22"/>
  <c r="Q106" i="22"/>
  <c r="N106" i="22"/>
  <c r="L106" i="22"/>
  <c r="P106" i="22"/>
  <c r="M106" i="22"/>
  <c r="O106" i="22"/>
  <c r="R86" i="22"/>
  <c r="Q86" i="22"/>
  <c r="S86" i="22"/>
  <c r="N86" i="22"/>
  <c r="O86" i="22"/>
  <c r="L86" i="22"/>
  <c r="P86" i="22"/>
  <c r="M86" i="22"/>
  <c r="S140" i="22"/>
  <c r="R140" i="22"/>
  <c r="O140" i="22"/>
  <c r="P140" i="22"/>
  <c r="N140" i="22"/>
  <c r="L140" i="22"/>
  <c r="M140" i="22"/>
  <c r="Q140" i="22"/>
  <c r="S136" i="22"/>
  <c r="O136" i="22"/>
  <c r="Q136" i="22"/>
  <c r="P136" i="22"/>
  <c r="R136" i="22"/>
  <c r="M136" i="22"/>
  <c r="N136" i="22"/>
  <c r="L136" i="22"/>
  <c r="S132" i="22"/>
  <c r="R132" i="22"/>
  <c r="O132" i="22"/>
  <c r="Q132" i="22"/>
  <c r="P132" i="22"/>
  <c r="N132" i="22"/>
  <c r="M132" i="22"/>
  <c r="L132" i="22"/>
  <c r="S128" i="22"/>
  <c r="O128" i="22"/>
  <c r="N128" i="22"/>
  <c r="L128" i="22"/>
  <c r="Q128" i="22"/>
  <c r="M128" i="22"/>
  <c r="R128" i="22"/>
  <c r="P128" i="22"/>
  <c r="S124" i="22"/>
  <c r="R124" i="22"/>
  <c r="O124" i="22"/>
  <c r="P124" i="22"/>
  <c r="Q124" i="22"/>
  <c r="L124" i="22"/>
  <c r="M124" i="22"/>
  <c r="N124" i="22"/>
  <c r="S120" i="22"/>
  <c r="O120" i="22"/>
  <c r="R120" i="22"/>
  <c r="Q120" i="22"/>
  <c r="P120" i="22"/>
  <c r="M120" i="22"/>
  <c r="N120" i="22"/>
  <c r="L120" i="22"/>
  <c r="S116" i="22"/>
  <c r="R116" i="22"/>
  <c r="O116" i="22"/>
  <c r="Q116" i="22"/>
  <c r="M116" i="22"/>
  <c r="P116" i="22"/>
  <c r="N116" i="22"/>
  <c r="L116" i="22"/>
  <c r="S112" i="22"/>
  <c r="O112" i="22"/>
  <c r="R112" i="22"/>
  <c r="N112" i="22"/>
  <c r="Q112" i="22"/>
  <c r="L112" i="22"/>
  <c r="P112" i="22"/>
  <c r="M112" i="22"/>
  <c r="S108" i="22"/>
  <c r="R108" i="22"/>
  <c r="O108" i="22"/>
  <c r="M108" i="22"/>
  <c r="P108" i="22"/>
  <c r="L108" i="22"/>
  <c r="N108" i="22"/>
  <c r="Q108" i="22"/>
  <c r="S104" i="22"/>
  <c r="O104" i="22"/>
  <c r="M104" i="22"/>
  <c r="Q104" i="22"/>
  <c r="P104" i="22"/>
  <c r="N104" i="22"/>
  <c r="R104" i="22"/>
  <c r="L104" i="22"/>
  <c r="S100" i="22"/>
  <c r="R100" i="22"/>
  <c r="O100" i="22"/>
  <c r="M100" i="22"/>
  <c r="Q100" i="22"/>
  <c r="P100" i="22"/>
  <c r="N100" i="22"/>
  <c r="L100" i="22"/>
  <c r="S96" i="22"/>
  <c r="O96" i="22"/>
  <c r="M96" i="22"/>
  <c r="N96" i="22"/>
  <c r="L96" i="22"/>
  <c r="R96" i="22"/>
  <c r="Q96" i="22"/>
  <c r="P96" i="22"/>
  <c r="S92" i="22"/>
  <c r="R92" i="22"/>
  <c r="O92" i="22"/>
  <c r="M92" i="22"/>
  <c r="P92" i="22"/>
  <c r="Q92" i="22"/>
  <c r="N92" i="22"/>
  <c r="L92" i="22"/>
  <c r="S88" i="22"/>
  <c r="Q88" i="22"/>
  <c r="O88" i="22"/>
  <c r="M88" i="22"/>
  <c r="R88" i="22"/>
  <c r="P88" i="22"/>
  <c r="N88" i="22"/>
  <c r="L88" i="22"/>
  <c r="S84" i="22"/>
  <c r="R84" i="22"/>
  <c r="O84" i="22"/>
  <c r="M84" i="22"/>
  <c r="Q84" i="22"/>
  <c r="P84" i="22"/>
  <c r="N84" i="22"/>
  <c r="L84" i="22"/>
  <c r="S80" i="22"/>
  <c r="Q80" i="22"/>
  <c r="O80" i="22"/>
  <c r="M80" i="22"/>
  <c r="R80" i="22"/>
  <c r="N80" i="22"/>
  <c r="L80" i="22"/>
  <c r="P80" i="22"/>
  <c r="S76" i="22"/>
  <c r="R76" i="22"/>
  <c r="O76" i="22"/>
  <c r="M76" i="22"/>
  <c r="P76" i="22"/>
  <c r="Q76" i="22"/>
  <c r="N76" i="22"/>
  <c r="L76" i="22"/>
  <c r="S72" i="22"/>
  <c r="Q72" i="22"/>
  <c r="O72" i="22"/>
  <c r="M72" i="22"/>
  <c r="P72" i="22"/>
  <c r="R72" i="22"/>
  <c r="N72" i="22"/>
  <c r="L72" i="22"/>
  <c r="S68" i="22"/>
  <c r="R68" i="22"/>
  <c r="O68" i="22"/>
  <c r="M68" i="22"/>
  <c r="Q68" i="22"/>
  <c r="P68" i="22"/>
  <c r="N68" i="22"/>
  <c r="L68" i="22"/>
  <c r="S64" i="22"/>
  <c r="Q64" i="22"/>
  <c r="O64" i="22"/>
  <c r="M64" i="22"/>
  <c r="N64" i="22"/>
  <c r="L64" i="22"/>
  <c r="P64" i="22"/>
  <c r="R64" i="22"/>
  <c r="S60" i="22"/>
  <c r="R60" i="22"/>
  <c r="O60" i="22"/>
  <c r="M60" i="22"/>
  <c r="P60" i="22"/>
  <c r="L60" i="22"/>
  <c r="N60" i="22"/>
  <c r="Q60" i="22"/>
  <c r="S56" i="22"/>
  <c r="Q56" i="22"/>
  <c r="O56" i="22"/>
  <c r="M56" i="22"/>
  <c r="R56" i="22"/>
  <c r="P56" i="22"/>
  <c r="N56" i="22"/>
  <c r="L56" i="22"/>
  <c r="S52" i="22"/>
  <c r="R52" i="22"/>
  <c r="O52" i="22"/>
  <c r="M52" i="22"/>
  <c r="Q52" i="22"/>
  <c r="P52" i="22"/>
  <c r="N52" i="22"/>
  <c r="L52" i="22"/>
  <c r="S48" i="22"/>
  <c r="Q48" i="22"/>
  <c r="O48" i="22"/>
  <c r="M48" i="22"/>
  <c r="R48" i="22"/>
  <c r="N48" i="22"/>
  <c r="L48" i="22"/>
  <c r="P48" i="22"/>
  <c r="S44" i="22"/>
  <c r="R44" i="22"/>
  <c r="O44" i="22"/>
  <c r="M44" i="22"/>
  <c r="P44" i="22"/>
  <c r="Q44" i="22"/>
  <c r="N44" i="22"/>
  <c r="L44" i="22"/>
  <c r="S40" i="22"/>
  <c r="Q40" i="22"/>
  <c r="O40" i="22"/>
  <c r="M40" i="22"/>
  <c r="P40" i="22"/>
  <c r="N40" i="22"/>
  <c r="R40" i="22"/>
  <c r="L40" i="22"/>
  <c r="S36" i="22"/>
  <c r="R36" i="22"/>
  <c r="O36" i="22"/>
  <c r="M36" i="22"/>
  <c r="P36" i="22"/>
  <c r="Q36" i="22"/>
  <c r="N36" i="22"/>
  <c r="L36" i="22"/>
  <c r="S32" i="22"/>
  <c r="Q32" i="22"/>
  <c r="O32" i="22"/>
  <c r="M32" i="22"/>
  <c r="N32" i="22"/>
  <c r="L32" i="22"/>
  <c r="R32" i="22"/>
  <c r="P32" i="22"/>
  <c r="S28" i="22"/>
  <c r="R28" i="22"/>
  <c r="O28" i="22"/>
  <c r="M28" i="22"/>
  <c r="P28" i="22"/>
  <c r="Q28" i="22"/>
  <c r="N28" i="22"/>
  <c r="L28" i="22"/>
  <c r="S24" i="22"/>
  <c r="Q24" i="22"/>
  <c r="O24" i="22"/>
  <c r="M24" i="22"/>
  <c r="R24" i="22"/>
  <c r="P24" i="22"/>
  <c r="L24" i="22"/>
  <c r="N24" i="22"/>
  <c r="S20" i="22"/>
  <c r="R20" i="22"/>
  <c r="O20" i="22"/>
  <c r="M20" i="22"/>
  <c r="Q20" i="22"/>
  <c r="P20" i="22"/>
  <c r="N20" i="22"/>
  <c r="L20" i="22"/>
  <c r="S16" i="22"/>
  <c r="Q16" i="22"/>
  <c r="O16" i="22"/>
  <c r="M16" i="22"/>
  <c r="R16" i="22"/>
  <c r="N16" i="22"/>
  <c r="L16" i="22"/>
  <c r="P16" i="22"/>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9"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29" i="9"/>
  <c r="B29" i="9"/>
  <c r="A30" i="9"/>
  <c r="B30" i="9"/>
  <c r="A31" i="9"/>
  <c r="B31" i="9"/>
  <c r="A32" i="9"/>
  <c r="B32" i="9"/>
  <c r="A33" i="9"/>
  <c r="B33" i="9"/>
  <c r="A34" i="9"/>
  <c r="B34" i="9"/>
  <c r="A35" i="9"/>
  <c r="B35"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A51" i="9"/>
  <c r="B51" i="9"/>
  <c r="A52" i="9"/>
  <c r="B52" i="9"/>
  <c r="A53" i="9"/>
  <c r="B53" i="9"/>
  <c r="A54" i="9"/>
  <c r="B54" i="9"/>
  <c r="A55" i="9"/>
  <c r="B55" i="9"/>
  <c r="A56" i="9"/>
  <c r="B56" i="9"/>
  <c r="A57" i="9"/>
  <c r="B57" i="9"/>
  <c r="A58" i="9"/>
  <c r="B58" i="9"/>
  <c r="A59" i="9"/>
  <c r="B59" i="9"/>
  <c r="A60" i="9"/>
  <c r="B60" i="9"/>
  <c r="A61" i="9"/>
  <c r="B61" i="9"/>
  <c r="A62" i="9"/>
  <c r="B62" i="9"/>
  <c r="A63" i="9"/>
  <c r="B63" i="9"/>
  <c r="A64" i="9"/>
  <c r="B64" i="9"/>
  <c r="A65" i="9"/>
  <c r="B65" i="9"/>
  <c r="A66" i="9"/>
  <c r="B66" i="9"/>
  <c r="A67" i="9"/>
  <c r="B67" i="9"/>
  <c r="A68" i="9"/>
  <c r="B68" i="9"/>
  <c r="A69" i="9"/>
  <c r="B69" i="9"/>
  <c r="A70" i="9"/>
  <c r="B70" i="9"/>
  <c r="A71" i="9"/>
  <c r="B71" i="9"/>
  <c r="A72" i="9"/>
  <c r="B72" i="9"/>
  <c r="A73" i="9"/>
  <c r="B73" i="9"/>
  <c r="A74" i="9"/>
  <c r="B74" i="9"/>
  <c r="A75" i="9"/>
  <c r="B75" i="9"/>
  <c r="A76" i="9"/>
  <c r="B76" i="9"/>
  <c r="A77" i="9"/>
  <c r="B77" i="9"/>
  <c r="A78" i="9"/>
  <c r="B78" i="9"/>
  <c r="A79" i="9"/>
  <c r="B79" i="9"/>
  <c r="A80" i="9"/>
  <c r="B80" i="9"/>
  <c r="A81" i="9"/>
  <c r="B81" i="9"/>
  <c r="A82" i="9"/>
  <c r="B82" i="9"/>
  <c r="A83" i="9"/>
  <c r="B83" i="9"/>
  <c r="A84" i="9"/>
  <c r="B84" i="9"/>
  <c r="A85" i="9"/>
  <c r="B85" i="9"/>
  <c r="A86" i="9"/>
  <c r="B86" i="9"/>
  <c r="A87" i="9"/>
  <c r="B87" i="9"/>
  <c r="A88" i="9"/>
  <c r="B88" i="9"/>
  <c r="A89" i="9"/>
  <c r="B89" i="9"/>
  <c r="A90" i="9"/>
  <c r="B90" i="9"/>
  <c r="A91" i="9"/>
  <c r="B91" i="9"/>
  <c r="A92" i="9"/>
  <c r="B92" i="9"/>
  <c r="A93" i="9"/>
  <c r="B93" i="9"/>
  <c r="A94" i="9"/>
  <c r="B94" i="9"/>
  <c r="A95" i="9"/>
  <c r="B95" i="9"/>
  <c r="A96" i="9"/>
  <c r="B96" i="9"/>
  <c r="A97" i="9"/>
  <c r="B97" i="9"/>
  <c r="A98" i="9"/>
  <c r="B98" i="9"/>
  <c r="A99" i="9"/>
  <c r="B99" i="9"/>
  <c r="A100" i="9"/>
  <c r="B100" i="9"/>
  <c r="A101" i="9"/>
  <c r="B101" i="9"/>
  <c r="A102" i="9"/>
  <c r="B102" i="9"/>
  <c r="A103" i="9"/>
  <c r="B103" i="9"/>
  <c r="A104" i="9"/>
  <c r="B104" i="9"/>
  <c r="A105" i="9"/>
  <c r="B105" i="9"/>
  <c r="A106" i="9"/>
  <c r="B106" i="9"/>
  <c r="A107" i="9"/>
  <c r="B107" i="9"/>
  <c r="A108" i="9"/>
  <c r="B108" i="9"/>
  <c r="A109" i="9"/>
  <c r="B109" i="9"/>
  <c r="A110" i="9"/>
  <c r="B110" i="9"/>
  <c r="A111" i="9"/>
  <c r="B111" i="9"/>
  <c r="A112" i="9"/>
  <c r="B112" i="9"/>
  <c r="A113" i="9"/>
  <c r="B113" i="9"/>
  <c r="A114" i="9"/>
  <c r="B114" i="9"/>
  <c r="A115" i="9"/>
  <c r="B115" i="9"/>
  <c r="A116" i="9"/>
  <c r="B116" i="9"/>
  <c r="A117" i="9"/>
  <c r="B117" i="9"/>
  <c r="A118" i="9"/>
  <c r="B118" i="9"/>
  <c r="A119" i="9"/>
  <c r="B119" i="9"/>
  <c r="A120" i="9"/>
  <c r="B120" i="9"/>
  <c r="A121" i="9"/>
  <c r="B121" i="9"/>
  <c r="A122" i="9"/>
  <c r="B122" i="9"/>
  <c r="A123" i="9"/>
  <c r="B123" i="9"/>
  <c r="A124" i="9"/>
  <c r="B124" i="9"/>
  <c r="A125" i="9"/>
  <c r="B125" i="9"/>
  <c r="A126" i="9"/>
  <c r="B126" i="9"/>
  <c r="A127" i="9"/>
  <c r="B127" i="9"/>
  <c r="A128" i="9"/>
  <c r="B128" i="9"/>
  <c r="A129" i="9"/>
  <c r="B129" i="9"/>
  <c r="A130" i="9"/>
  <c r="B130" i="9"/>
  <c r="A131" i="9"/>
  <c r="B131" i="9"/>
  <c r="A132" i="9"/>
  <c r="B132" i="9"/>
  <c r="A133" i="9"/>
  <c r="B133" i="9"/>
  <c r="A134" i="9"/>
  <c r="B134" i="9"/>
  <c r="A135" i="9"/>
  <c r="B135" i="9"/>
  <c r="A136" i="9"/>
  <c r="B136" i="9"/>
  <c r="A137" i="9"/>
  <c r="B137" i="9"/>
  <c r="A138" i="9"/>
  <c r="B138" i="9"/>
  <c r="A139" i="9"/>
  <c r="B139" i="9"/>
  <c r="A140" i="9"/>
  <c r="B140" i="9"/>
  <c r="A141" i="9"/>
  <c r="B141" i="9"/>
  <c r="A142" i="9"/>
  <c r="B142" i="9"/>
  <c r="B9" i="9"/>
  <c r="A9" i="9"/>
  <c r="I124" i="3" l="1"/>
  <c r="I125" i="3"/>
  <c r="I126" i="3"/>
  <c r="H124" i="3"/>
  <c r="H125" i="3"/>
  <c r="H126" i="3"/>
  <c r="G124" i="3"/>
  <c r="G125" i="3"/>
  <c r="G126" i="3"/>
  <c r="F126" i="3"/>
  <c r="F124" i="3"/>
  <c r="F125" i="3"/>
  <c r="J125" i="3"/>
  <c r="K125" i="3"/>
  <c r="L125" i="3"/>
  <c r="M125" i="3"/>
  <c r="N125" i="3"/>
  <c r="O125" i="3"/>
  <c r="J126" i="3"/>
  <c r="K126" i="3"/>
  <c r="L126" i="3"/>
  <c r="M126" i="3"/>
  <c r="N126" i="3"/>
  <c r="O126" i="3"/>
  <c r="E124" i="3"/>
  <c r="E125" i="3"/>
  <c r="D124" i="3"/>
  <c r="D125" i="3"/>
  <c r="D10" i="3"/>
  <c r="E10" i="3"/>
  <c r="F10" i="3"/>
  <c r="G10" i="3"/>
  <c r="H10" i="3"/>
  <c r="I10" i="3"/>
  <c r="J10" i="3"/>
  <c r="K10" i="3"/>
  <c r="L10" i="3"/>
  <c r="M10" i="3"/>
  <c r="N10" i="3"/>
  <c r="O10" i="3"/>
  <c r="P10" i="3"/>
  <c r="Q10" i="3"/>
  <c r="R10" i="3"/>
  <c r="S10" i="3"/>
  <c r="T10" i="3"/>
  <c r="U10" i="3"/>
  <c r="D11" i="3"/>
  <c r="E11" i="3"/>
  <c r="F11" i="3"/>
  <c r="G11" i="3"/>
  <c r="H11" i="3"/>
  <c r="I11" i="3"/>
  <c r="J11" i="3"/>
  <c r="K11" i="3"/>
  <c r="L11" i="3"/>
  <c r="M11" i="3"/>
  <c r="N11" i="3"/>
  <c r="O11" i="3"/>
  <c r="P11" i="3"/>
  <c r="Q11" i="3"/>
  <c r="R11" i="3"/>
  <c r="S11" i="3"/>
  <c r="T11" i="3"/>
  <c r="U11" i="3"/>
  <c r="D12" i="3"/>
  <c r="E12" i="3"/>
  <c r="F12" i="3"/>
  <c r="G12" i="3"/>
  <c r="H12" i="3"/>
  <c r="I12" i="3"/>
  <c r="J12" i="3"/>
  <c r="K12" i="3"/>
  <c r="L12" i="3"/>
  <c r="M12" i="3"/>
  <c r="N12" i="3"/>
  <c r="O12" i="3"/>
  <c r="P12" i="3"/>
  <c r="Q12" i="3"/>
  <c r="R12" i="3"/>
  <c r="S12" i="3"/>
  <c r="T12" i="3"/>
  <c r="U12" i="3"/>
  <c r="D13" i="3"/>
  <c r="E13" i="3"/>
  <c r="F13" i="3"/>
  <c r="G13" i="3"/>
  <c r="H13" i="3"/>
  <c r="I13" i="3"/>
  <c r="J13" i="3"/>
  <c r="K13" i="3"/>
  <c r="L13" i="3"/>
  <c r="M13" i="3"/>
  <c r="N13" i="3"/>
  <c r="O13" i="3"/>
  <c r="P13" i="3"/>
  <c r="Q13" i="3"/>
  <c r="R13" i="3"/>
  <c r="S13" i="3"/>
  <c r="T13" i="3"/>
  <c r="U13" i="3"/>
  <c r="D14" i="3"/>
  <c r="E14" i="3"/>
  <c r="F14" i="3"/>
  <c r="G14" i="3"/>
  <c r="H14" i="3"/>
  <c r="I14" i="3"/>
  <c r="J14" i="3"/>
  <c r="K14" i="3"/>
  <c r="L14" i="3"/>
  <c r="M14" i="3"/>
  <c r="N14" i="3"/>
  <c r="O14" i="3"/>
  <c r="P14" i="3"/>
  <c r="Q14" i="3"/>
  <c r="R14" i="3"/>
  <c r="S14" i="3"/>
  <c r="T14" i="3"/>
  <c r="U14" i="3"/>
  <c r="D15" i="3"/>
  <c r="E15" i="3"/>
  <c r="F15" i="3"/>
  <c r="G15" i="3"/>
  <c r="H15" i="3"/>
  <c r="I15" i="3"/>
  <c r="J15" i="3"/>
  <c r="K15" i="3"/>
  <c r="L15" i="3"/>
  <c r="M15" i="3"/>
  <c r="N15" i="3"/>
  <c r="O15" i="3"/>
  <c r="P15" i="3"/>
  <c r="Q15" i="3"/>
  <c r="R15" i="3"/>
  <c r="S15" i="3"/>
  <c r="T15" i="3"/>
  <c r="U15" i="3"/>
  <c r="D16" i="3"/>
  <c r="E16" i="3"/>
  <c r="F16" i="3"/>
  <c r="G16" i="3"/>
  <c r="H16" i="3"/>
  <c r="I16" i="3"/>
  <c r="J16" i="3"/>
  <c r="K16" i="3"/>
  <c r="L16" i="3"/>
  <c r="M16" i="3"/>
  <c r="N16" i="3"/>
  <c r="O16" i="3"/>
  <c r="P16" i="3"/>
  <c r="Q16" i="3"/>
  <c r="R16" i="3"/>
  <c r="S16" i="3"/>
  <c r="T16" i="3"/>
  <c r="U16" i="3"/>
  <c r="D17" i="3"/>
  <c r="E17" i="3"/>
  <c r="F17" i="3"/>
  <c r="G17" i="3"/>
  <c r="H17" i="3"/>
  <c r="I17" i="3"/>
  <c r="J17" i="3"/>
  <c r="K17" i="3"/>
  <c r="L17" i="3"/>
  <c r="M17" i="3"/>
  <c r="N17" i="3"/>
  <c r="O17" i="3"/>
  <c r="P17" i="3"/>
  <c r="Q17" i="3"/>
  <c r="R17" i="3"/>
  <c r="S17" i="3"/>
  <c r="T17" i="3"/>
  <c r="U17" i="3"/>
  <c r="D18" i="3"/>
  <c r="E18" i="3"/>
  <c r="F18" i="3"/>
  <c r="G18" i="3"/>
  <c r="H18" i="3"/>
  <c r="I18" i="3"/>
  <c r="J18" i="3"/>
  <c r="K18" i="3"/>
  <c r="L18" i="3"/>
  <c r="M18" i="3"/>
  <c r="N18" i="3"/>
  <c r="O18" i="3"/>
  <c r="P18" i="3"/>
  <c r="Q18" i="3"/>
  <c r="R18" i="3"/>
  <c r="S18" i="3"/>
  <c r="T18" i="3"/>
  <c r="U18" i="3"/>
  <c r="D19" i="3"/>
  <c r="E19" i="3"/>
  <c r="F19" i="3"/>
  <c r="G19" i="3"/>
  <c r="H19" i="3"/>
  <c r="I19" i="3"/>
  <c r="J19" i="3"/>
  <c r="K19" i="3"/>
  <c r="L19" i="3"/>
  <c r="M19" i="3"/>
  <c r="N19" i="3"/>
  <c r="O19" i="3"/>
  <c r="P19" i="3"/>
  <c r="Q19" i="3"/>
  <c r="R19" i="3"/>
  <c r="S19" i="3"/>
  <c r="T19" i="3"/>
  <c r="U19" i="3"/>
  <c r="D20" i="3"/>
  <c r="E20" i="3"/>
  <c r="F20" i="3"/>
  <c r="G20" i="3"/>
  <c r="H20" i="3"/>
  <c r="I20" i="3"/>
  <c r="J20" i="3"/>
  <c r="K20" i="3"/>
  <c r="L20" i="3"/>
  <c r="M20" i="3"/>
  <c r="N20" i="3"/>
  <c r="O20" i="3"/>
  <c r="P20" i="3"/>
  <c r="Q20" i="3"/>
  <c r="R20" i="3"/>
  <c r="S20" i="3"/>
  <c r="T20" i="3"/>
  <c r="U20" i="3"/>
  <c r="D21" i="3"/>
  <c r="E21" i="3"/>
  <c r="F21" i="3"/>
  <c r="G21" i="3"/>
  <c r="H21" i="3"/>
  <c r="I21" i="3"/>
  <c r="J21" i="3"/>
  <c r="K21" i="3"/>
  <c r="L21" i="3"/>
  <c r="M21" i="3"/>
  <c r="N21" i="3"/>
  <c r="O21" i="3"/>
  <c r="P21" i="3"/>
  <c r="Q21" i="3"/>
  <c r="R21" i="3"/>
  <c r="S21" i="3"/>
  <c r="T21" i="3"/>
  <c r="U21" i="3"/>
  <c r="D22" i="3"/>
  <c r="E22" i="3"/>
  <c r="F22" i="3"/>
  <c r="G22" i="3"/>
  <c r="H22" i="3"/>
  <c r="I22" i="3"/>
  <c r="J22" i="3"/>
  <c r="K22" i="3"/>
  <c r="L22" i="3"/>
  <c r="M22" i="3"/>
  <c r="N22" i="3"/>
  <c r="O22" i="3"/>
  <c r="P22" i="3"/>
  <c r="Q22" i="3"/>
  <c r="R22" i="3"/>
  <c r="S22" i="3"/>
  <c r="T22" i="3"/>
  <c r="U22" i="3"/>
  <c r="D23" i="3"/>
  <c r="E23" i="3"/>
  <c r="F23" i="3"/>
  <c r="G23" i="3"/>
  <c r="H23" i="3"/>
  <c r="I23" i="3"/>
  <c r="J23" i="3"/>
  <c r="K23" i="3"/>
  <c r="L23" i="3"/>
  <c r="M23" i="3"/>
  <c r="N23" i="3"/>
  <c r="O23" i="3"/>
  <c r="P23" i="3"/>
  <c r="Q23" i="3"/>
  <c r="R23" i="3"/>
  <c r="S23" i="3"/>
  <c r="T23" i="3"/>
  <c r="U23" i="3"/>
  <c r="D24" i="3"/>
  <c r="E24" i="3"/>
  <c r="F24" i="3"/>
  <c r="G24" i="3"/>
  <c r="H24" i="3"/>
  <c r="I24" i="3"/>
  <c r="J24" i="3"/>
  <c r="K24" i="3"/>
  <c r="L24" i="3"/>
  <c r="M24" i="3"/>
  <c r="N24" i="3"/>
  <c r="O24" i="3"/>
  <c r="P24" i="3"/>
  <c r="Q24" i="3"/>
  <c r="R24" i="3"/>
  <c r="S24" i="3"/>
  <c r="T24" i="3"/>
  <c r="U24" i="3"/>
  <c r="D25" i="3"/>
  <c r="E25" i="3"/>
  <c r="F25" i="3"/>
  <c r="G25" i="3"/>
  <c r="H25" i="3"/>
  <c r="I25" i="3"/>
  <c r="J25" i="3"/>
  <c r="K25" i="3"/>
  <c r="L25" i="3"/>
  <c r="M25" i="3"/>
  <c r="N25" i="3"/>
  <c r="O25" i="3"/>
  <c r="P25" i="3"/>
  <c r="Q25" i="3"/>
  <c r="R25" i="3"/>
  <c r="S25" i="3"/>
  <c r="T25" i="3"/>
  <c r="U25" i="3"/>
  <c r="D26" i="3"/>
  <c r="E26" i="3"/>
  <c r="F26" i="3"/>
  <c r="G26" i="3"/>
  <c r="H26" i="3"/>
  <c r="I26" i="3"/>
  <c r="J26" i="3"/>
  <c r="K26" i="3"/>
  <c r="L26" i="3"/>
  <c r="M26" i="3"/>
  <c r="N26" i="3"/>
  <c r="O26" i="3"/>
  <c r="P26" i="3"/>
  <c r="Q26" i="3"/>
  <c r="R26" i="3"/>
  <c r="S26" i="3"/>
  <c r="T26" i="3"/>
  <c r="U26" i="3"/>
  <c r="D27" i="3"/>
  <c r="E27" i="3"/>
  <c r="F27" i="3"/>
  <c r="G27" i="3"/>
  <c r="H27" i="3"/>
  <c r="I27" i="3"/>
  <c r="J27" i="3"/>
  <c r="K27" i="3"/>
  <c r="L27" i="3"/>
  <c r="M27" i="3"/>
  <c r="N27" i="3"/>
  <c r="O27" i="3"/>
  <c r="P27" i="3"/>
  <c r="Q27" i="3"/>
  <c r="R27" i="3"/>
  <c r="S27" i="3"/>
  <c r="T27" i="3"/>
  <c r="U27" i="3"/>
  <c r="D28" i="3"/>
  <c r="E28" i="3"/>
  <c r="F28" i="3"/>
  <c r="G28" i="3"/>
  <c r="H28" i="3"/>
  <c r="I28" i="3"/>
  <c r="J28" i="3"/>
  <c r="K28" i="3"/>
  <c r="L28" i="3"/>
  <c r="M28" i="3"/>
  <c r="N28" i="3"/>
  <c r="O28" i="3"/>
  <c r="P28" i="3"/>
  <c r="Q28" i="3"/>
  <c r="R28" i="3"/>
  <c r="S28" i="3"/>
  <c r="T28" i="3"/>
  <c r="U28" i="3"/>
  <c r="D29" i="3"/>
  <c r="E29" i="3"/>
  <c r="F29" i="3"/>
  <c r="G29" i="3"/>
  <c r="H29" i="3"/>
  <c r="I29" i="3"/>
  <c r="J29" i="3"/>
  <c r="K29" i="3"/>
  <c r="L29" i="3"/>
  <c r="M29" i="3"/>
  <c r="N29" i="3"/>
  <c r="O29" i="3"/>
  <c r="P29" i="3"/>
  <c r="Q29" i="3"/>
  <c r="R29" i="3"/>
  <c r="S29" i="3"/>
  <c r="T29" i="3"/>
  <c r="U29" i="3"/>
  <c r="D30" i="3"/>
  <c r="E30" i="3"/>
  <c r="F30" i="3"/>
  <c r="G30" i="3"/>
  <c r="H30" i="3"/>
  <c r="I30" i="3"/>
  <c r="J30" i="3"/>
  <c r="K30" i="3"/>
  <c r="L30" i="3"/>
  <c r="M30" i="3"/>
  <c r="N30" i="3"/>
  <c r="O30" i="3"/>
  <c r="P30" i="3"/>
  <c r="Q30" i="3"/>
  <c r="R30" i="3"/>
  <c r="S30" i="3"/>
  <c r="T30" i="3"/>
  <c r="U30" i="3"/>
  <c r="D31" i="3"/>
  <c r="E31" i="3"/>
  <c r="F31" i="3"/>
  <c r="G31" i="3"/>
  <c r="H31" i="3"/>
  <c r="I31" i="3"/>
  <c r="J31" i="3"/>
  <c r="K31" i="3"/>
  <c r="L31" i="3"/>
  <c r="M31" i="3"/>
  <c r="N31" i="3"/>
  <c r="O31" i="3"/>
  <c r="P31" i="3"/>
  <c r="Q31" i="3"/>
  <c r="R31" i="3"/>
  <c r="S31" i="3"/>
  <c r="T31" i="3"/>
  <c r="U31" i="3"/>
  <c r="D32" i="3"/>
  <c r="E32" i="3"/>
  <c r="F32" i="3"/>
  <c r="G32" i="3"/>
  <c r="H32" i="3"/>
  <c r="I32" i="3"/>
  <c r="J32" i="3"/>
  <c r="K32" i="3"/>
  <c r="L32" i="3"/>
  <c r="M32" i="3"/>
  <c r="N32" i="3"/>
  <c r="O32" i="3"/>
  <c r="P32" i="3"/>
  <c r="Q32" i="3"/>
  <c r="R32" i="3"/>
  <c r="S32" i="3"/>
  <c r="T32" i="3"/>
  <c r="U32" i="3"/>
  <c r="D33" i="3"/>
  <c r="E33" i="3"/>
  <c r="F33" i="3"/>
  <c r="G33" i="3"/>
  <c r="H33" i="3"/>
  <c r="I33" i="3"/>
  <c r="J33" i="3"/>
  <c r="K33" i="3"/>
  <c r="L33" i="3"/>
  <c r="M33" i="3"/>
  <c r="N33" i="3"/>
  <c r="O33" i="3"/>
  <c r="P33" i="3"/>
  <c r="Q33" i="3"/>
  <c r="R33" i="3"/>
  <c r="S33" i="3"/>
  <c r="T33" i="3"/>
  <c r="U33" i="3"/>
  <c r="D34" i="3"/>
  <c r="E34" i="3"/>
  <c r="F34" i="3"/>
  <c r="G34" i="3"/>
  <c r="H34" i="3"/>
  <c r="I34" i="3"/>
  <c r="J34" i="3"/>
  <c r="K34" i="3"/>
  <c r="L34" i="3"/>
  <c r="M34" i="3"/>
  <c r="N34" i="3"/>
  <c r="O34" i="3"/>
  <c r="P34" i="3"/>
  <c r="Q34" i="3"/>
  <c r="R34" i="3"/>
  <c r="S34" i="3"/>
  <c r="T34" i="3"/>
  <c r="U34" i="3"/>
  <c r="D35" i="3"/>
  <c r="E35" i="3"/>
  <c r="F35" i="3"/>
  <c r="G35" i="3"/>
  <c r="H35" i="3"/>
  <c r="I35" i="3"/>
  <c r="J35" i="3"/>
  <c r="K35" i="3"/>
  <c r="L35" i="3"/>
  <c r="M35" i="3"/>
  <c r="N35" i="3"/>
  <c r="O35" i="3"/>
  <c r="P35" i="3"/>
  <c r="Q35" i="3"/>
  <c r="R35" i="3"/>
  <c r="S35" i="3"/>
  <c r="T35" i="3"/>
  <c r="U35" i="3"/>
  <c r="D36" i="3"/>
  <c r="E36" i="3"/>
  <c r="F36" i="3"/>
  <c r="G36" i="3"/>
  <c r="H36" i="3"/>
  <c r="I36" i="3"/>
  <c r="J36" i="3"/>
  <c r="K36" i="3"/>
  <c r="L36" i="3"/>
  <c r="M36" i="3"/>
  <c r="N36" i="3"/>
  <c r="O36" i="3"/>
  <c r="P36" i="3"/>
  <c r="Q36" i="3"/>
  <c r="R36" i="3"/>
  <c r="S36" i="3"/>
  <c r="T36" i="3"/>
  <c r="U36" i="3"/>
  <c r="D37" i="3"/>
  <c r="E37" i="3"/>
  <c r="F37" i="3"/>
  <c r="G37" i="3"/>
  <c r="H37" i="3"/>
  <c r="I37" i="3"/>
  <c r="J37" i="3"/>
  <c r="K37" i="3"/>
  <c r="L37" i="3"/>
  <c r="M37" i="3"/>
  <c r="N37" i="3"/>
  <c r="O37" i="3"/>
  <c r="P37" i="3"/>
  <c r="Q37" i="3"/>
  <c r="R37" i="3"/>
  <c r="S37" i="3"/>
  <c r="T37" i="3"/>
  <c r="U37" i="3"/>
  <c r="D38" i="3"/>
  <c r="E38" i="3"/>
  <c r="F38" i="3"/>
  <c r="G38" i="3"/>
  <c r="H38" i="3"/>
  <c r="I38" i="3"/>
  <c r="J38" i="3"/>
  <c r="K38" i="3"/>
  <c r="L38" i="3"/>
  <c r="M38" i="3"/>
  <c r="N38" i="3"/>
  <c r="O38" i="3"/>
  <c r="P38" i="3"/>
  <c r="Q38" i="3"/>
  <c r="R38" i="3"/>
  <c r="S38" i="3"/>
  <c r="T38" i="3"/>
  <c r="U38" i="3"/>
  <c r="D39" i="3"/>
  <c r="E39" i="3"/>
  <c r="F39" i="3"/>
  <c r="G39" i="3"/>
  <c r="H39" i="3"/>
  <c r="I39" i="3"/>
  <c r="J39" i="3"/>
  <c r="K39" i="3"/>
  <c r="L39" i="3"/>
  <c r="M39" i="3"/>
  <c r="N39" i="3"/>
  <c r="O39" i="3"/>
  <c r="P39" i="3"/>
  <c r="Q39" i="3"/>
  <c r="R39" i="3"/>
  <c r="S39" i="3"/>
  <c r="T39" i="3"/>
  <c r="U39" i="3"/>
  <c r="D40" i="3"/>
  <c r="E40" i="3"/>
  <c r="F40" i="3"/>
  <c r="G40" i="3"/>
  <c r="H40" i="3"/>
  <c r="I40" i="3"/>
  <c r="J40" i="3"/>
  <c r="K40" i="3"/>
  <c r="L40" i="3"/>
  <c r="M40" i="3"/>
  <c r="N40" i="3"/>
  <c r="O40" i="3"/>
  <c r="P40" i="3"/>
  <c r="Q40" i="3"/>
  <c r="R40" i="3"/>
  <c r="S40" i="3"/>
  <c r="T40" i="3"/>
  <c r="U40" i="3"/>
  <c r="D41" i="3"/>
  <c r="E41" i="3"/>
  <c r="F41" i="3"/>
  <c r="G41" i="3"/>
  <c r="H41" i="3"/>
  <c r="I41" i="3"/>
  <c r="J41" i="3"/>
  <c r="K41" i="3"/>
  <c r="L41" i="3"/>
  <c r="M41" i="3"/>
  <c r="N41" i="3"/>
  <c r="O41" i="3"/>
  <c r="P41" i="3"/>
  <c r="Q41" i="3"/>
  <c r="R41" i="3"/>
  <c r="S41" i="3"/>
  <c r="T41" i="3"/>
  <c r="U41" i="3"/>
  <c r="D42" i="3"/>
  <c r="E42" i="3"/>
  <c r="F42" i="3"/>
  <c r="G42" i="3"/>
  <c r="H42" i="3"/>
  <c r="I42" i="3"/>
  <c r="J42" i="3"/>
  <c r="K42" i="3"/>
  <c r="L42" i="3"/>
  <c r="M42" i="3"/>
  <c r="N42" i="3"/>
  <c r="O42" i="3"/>
  <c r="P42" i="3"/>
  <c r="Q42" i="3"/>
  <c r="R42" i="3"/>
  <c r="S42" i="3"/>
  <c r="T42" i="3"/>
  <c r="U42" i="3"/>
  <c r="D43" i="3"/>
  <c r="E43" i="3"/>
  <c r="F43" i="3"/>
  <c r="G43" i="3"/>
  <c r="H43" i="3"/>
  <c r="I43" i="3"/>
  <c r="J43" i="3"/>
  <c r="K43" i="3"/>
  <c r="L43" i="3"/>
  <c r="M43" i="3"/>
  <c r="N43" i="3"/>
  <c r="O43" i="3"/>
  <c r="P43" i="3"/>
  <c r="Q43" i="3"/>
  <c r="R43" i="3"/>
  <c r="S43" i="3"/>
  <c r="T43" i="3"/>
  <c r="U43" i="3"/>
  <c r="D44" i="3"/>
  <c r="E44" i="3"/>
  <c r="F44" i="3"/>
  <c r="G44" i="3"/>
  <c r="H44" i="3"/>
  <c r="I44" i="3"/>
  <c r="J44" i="3"/>
  <c r="K44" i="3"/>
  <c r="L44" i="3"/>
  <c r="M44" i="3"/>
  <c r="N44" i="3"/>
  <c r="O44" i="3"/>
  <c r="P44" i="3"/>
  <c r="Q44" i="3"/>
  <c r="R44" i="3"/>
  <c r="S44" i="3"/>
  <c r="T44" i="3"/>
  <c r="U44" i="3"/>
  <c r="D45" i="3"/>
  <c r="E45" i="3"/>
  <c r="F45" i="3"/>
  <c r="G45" i="3"/>
  <c r="H45" i="3"/>
  <c r="I45" i="3"/>
  <c r="J45" i="3"/>
  <c r="K45" i="3"/>
  <c r="L45" i="3"/>
  <c r="M45" i="3"/>
  <c r="N45" i="3"/>
  <c r="O45" i="3"/>
  <c r="P45" i="3"/>
  <c r="Q45" i="3"/>
  <c r="R45" i="3"/>
  <c r="S45" i="3"/>
  <c r="T45" i="3"/>
  <c r="U45" i="3"/>
  <c r="D46" i="3"/>
  <c r="E46" i="3"/>
  <c r="F46" i="3"/>
  <c r="G46" i="3"/>
  <c r="H46" i="3"/>
  <c r="I46" i="3"/>
  <c r="J46" i="3"/>
  <c r="K46" i="3"/>
  <c r="L46" i="3"/>
  <c r="M46" i="3"/>
  <c r="N46" i="3"/>
  <c r="O46" i="3"/>
  <c r="P46" i="3"/>
  <c r="Q46" i="3"/>
  <c r="R46" i="3"/>
  <c r="S46" i="3"/>
  <c r="T46" i="3"/>
  <c r="U46" i="3"/>
  <c r="D47" i="3"/>
  <c r="E47" i="3"/>
  <c r="F47" i="3"/>
  <c r="G47" i="3"/>
  <c r="H47" i="3"/>
  <c r="I47" i="3"/>
  <c r="J47" i="3"/>
  <c r="K47" i="3"/>
  <c r="L47" i="3"/>
  <c r="M47" i="3"/>
  <c r="N47" i="3"/>
  <c r="O47" i="3"/>
  <c r="P47" i="3"/>
  <c r="Q47" i="3"/>
  <c r="R47" i="3"/>
  <c r="S47" i="3"/>
  <c r="T47" i="3"/>
  <c r="U47" i="3"/>
  <c r="D48" i="3"/>
  <c r="E48" i="3"/>
  <c r="F48" i="3"/>
  <c r="G48" i="3"/>
  <c r="H48" i="3"/>
  <c r="I48" i="3"/>
  <c r="J48" i="3"/>
  <c r="K48" i="3"/>
  <c r="L48" i="3"/>
  <c r="M48" i="3"/>
  <c r="N48" i="3"/>
  <c r="O48" i="3"/>
  <c r="P48" i="3"/>
  <c r="Q48" i="3"/>
  <c r="R48" i="3"/>
  <c r="S48" i="3"/>
  <c r="T48" i="3"/>
  <c r="U48" i="3"/>
  <c r="D49" i="3"/>
  <c r="E49" i="3"/>
  <c r="F49" i="3"/>
  <c r="G49" i="3"/>
  <c r="H49" i="3"/>
  <c r="I49" i="3"/>
  <c r="J49" i="3"/>
  <c r="K49" i="3"/>
  <c r="L49" i="3"/>
  <c r="M49" i="3"/>
  <c r="N49" i="3"/>
  <c r="O49" i="3"/>
  <c r="P49" i="3"/>
  <c r="Q49" i="3"/>
  <c r="R49" i="3"/>
  <c r="S49" i="3"/>
  <c r="T49" i="3"/>
  <c r="U49" i="3"/>
  <c r="D50" i="3"/>
  <c r="E50" i="3"/>
  <c r="F50" i="3"/>
  <c r="G50" i="3"/>
  <c r="H50" i="3"/>
  <c r="I50" i="3"/>
  <c r="J50" i="3"/>
  <c r="K50" i="3"/>
  <c r="L50" i="3"/>
  <c r="M50" i="3"/>
  <c r="N50" i="3"/>
  <c r="O50" i="3"/>
  <c r="P50" i="3"/>
  <c r="Q50" i="3"/>
  <c r="R50" i="3"/>
  <c r="S50" i="3"/>
  <c r="T50" i="3"/>
  <c r="U50" i="3"/>
  <c r="D51" i="3"/>
  <c r="E51" i="3"/>
  <c r="F51" i="3"/>
  <c r="G51" i="3"/>
  <c r="H51" i="3"/>
  <c r="I51" i="3"/>
  <c r="J51" i="3"/>
  <c r="K51" i="3"/>
  <c r="L51" i="3"/>
  <c r="M51" i="3"/>
  <c r="N51" i="3"/>
  <c r="O51" i="3"/>
  <c r="P51" i="3"/>
  <c r="Q51" i="3"/>
  <c r="R51" i="3"/>
  <c r="S51" i="3"/>
  <c r="T51" i="3"/>
  <c r="U51" i="3"/>
  <c r="D52" i="3"/>
  <c r="E52" i="3"/>
  <c r="F52" i="3"/>
  <c r="G52" i="3"/>
  <c r="H52" i="3"/>
  <c r="I52" i="3"/>
  <c r="J52" i="3"/>
  <c r="K52" i="3"/>
  <c r="L52" i="3"/>
  <c r="M52" i="3"/>
  <c r="N52" i="3"/>
  <c r="O52" i="3"/>
  <c r="P52" i="3"/>
  <c r="Q52" i="3"/>
  <c r="R52" i="3"/>
  <c r="S52" i="3"/>
  <c r="T52" i="3"/>
  <c r="U52" i="3"/>
  <c r="D53" i="3"/>
  <c r="E53" i="3"/>
  <c r="F53" i="3"/>
  <c r="G53" i="3"/>
  <c r="H53" i="3"/>
  <c r="I53" i="3"/>
  <c r="J53" i="3"/>
  <c r="K53" i="3"/>
  <c r="L53" i="3"/>
  <c r="M53" i="3"/>
  <c r="N53" i="3"/>
  <c r="O53" i="3"/>
  <c r="P53" i="3"/>
  <c r="Q53" i="3"/>
  <c r="R53" i="3"/>
  <c r="S53" i="3"/>
  <c r="T53" i="3"/>
  <c r="U53" i="3"/>
  <c r="D54" i="3"/>
  <c r="E54" i="3"/>
  <c r="F54" i="3"/>
  <c r="G54" i="3"/>
  <c r="H54" i="3"/>
  <c r="I54" i="3"/>
  <c r="J54" i="3"/>
  <c r="K54" i="3"/>
  <c r="L54" i="3"/>
  <c r="M54" i="3"/>
  <c r="N54" i="3"/>
  <c r="O54" i="3"/>
  <c r="P54" i="3"/>
  <c r="Q54" i="3"/>
  <c r="R54" i="3"/>
  <c r="S54" i="3"/>
  <c r="T54" i="3"/>
  <c r="U54" i="3"/>
  <c r="D55" i="3"/>
  <c r="E55" i="3"/>
  <c r="F55" i="3"/>
  <c r="G55" i="3"/>
  <c r="H55" i="3"/>
  <c r="I55" i="3"/>
  <c r="J55" i="3"/>
  <c r="K55" i="3"/>
  <c r="L55" i="3"/>
  <c r="M55" i="3"/>
  <c r="N55" i="3"/>
  <c r="O55" i="3"/>
  <c r="P55" i="3"/>
  <c r="Q55" i="3"/>
  <c r="R55" i="3"/>
  <c r="S55" i="3"/>
  <c r="T55" i="3"/>
  <c r="U55" i="3"/>
  <c r="D56" i="3"/>
  <c r="E56" i="3"/>
  <c r="F56" i="3"/>
  <c r="G56" i="3"/>
  <c r="H56" i="3"/>
  <c r="I56" i="3"/>
  <c r="J56" i="3"/>
  <c r="K56" i="3"/>
  <c r="L56" i="3"/>
  <c r="M56" i="3"/>
  <c r="N56" i="3"/>
  <c r="O56" i="3"/>
  <c r="P56" i="3"/>
  <c r="Q56" i="3"/>
  <c r="R56" i="3"/>
  <c r="S56" i="3"/>
  <c r="T56" i="3"/>
  <c r="U56" i="3"/>
  <c r="D57" i="3"/>
  <c r="E57" i="3"/>
  <c r="F57" i="3"/>
  <c r="G57" i="3"/>
  <c r="H57" i="3"/>
  <c r="I57" i="3"/>
  <c r="J57" i="3"/>
  <c r="K57" i="3"/>
  <c r="L57" i="3"/>
  <c r="M57" i="3"/>
  <c r="N57" i="3"/>
  <c r="O57" i="3"/>
  <c r="P57" i="3"/>
  <c r="Q57" i="3"/>
  <c r="R57" i="3"/>
  <c r="S57" i="3"/>
  <c r="T57"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D60" i="3"/>
  <c r="E60" i="3"/>
  <c r="F60" i="3"/>
  <c r="G60" i="3"/>
  <c r="H60" i="3"/>
  <c r="I60" i="3"/>
  <c r="J60" i="3"/>
  <c r="K60" i="3"/>
  <c r="L60" i="3"/>
  <c r="M60" i="3"/>
  <c r="N60" i="3"/>
  <c r="O60" i="3"/>
  <c r="P60" i="3"/>
  <c r="Q60" i="3"/>
  <c r="R60" i="3"/>
  <c r="S60" i="3"/>
  <c r="T60" i="3"/>
  <c r="U60" i="3"/>
  <c r="D61" i="3"/>
  <c r="E61" i="3"/>
  <c r="F61" i="3"/>
  <c r="G61" i="3"/>
  <c r="H61" i="3"/>
  <c r="I61" i="3"/>
  <c r="J61" i="3"/>
  <c r="K61" i="3"/>
  <c r="L61" i="3"/>
  <c r="M61" i="3"/>
  <c r="N61" i="3"/>
  <c r="O61" i="3"/>
  <c r="P61" i="3"/>
  <c r="Q61" i="3"/>
  <c r="R61" i="3"/>
  <c r="S61" i="3"/>
  <c r="T61" i="3"/>
  <c r="U61" i="3"/>
  <c r="D62" i="3"/>
  <c r="E62" i="3"/>
  <c r="F62" i="3"/>
  <c r="G62" i="3"/>
  <c r="H62" i="3"/>
  <c r="I62" i="3"/>
  <c r="J62" i="3"/>
  <c r="K62" i="3"/>
  <c r="L62" i="3"/>
  <c r="M62" i="3"/>
  <c r="N62" i="3"/>
  <c r="O62" i="3"/>
  <c r="P62" i="3"/>
  <c r="Q62" i="3"/>
  <c r="R62" i="3"/>
  <c r="S62" i="3"/>
  <c r="T62" i="3"/>
  <c r="U62" i="3"/>
  <c r="D63" i="3"/>
  <c r="E63" i="3"/>
  <c r="F63" i="3"/>
  <c r="G63" i="3"/>
  <c r="H63" i="3"/>
  <c r="I63" i="3"/>
  <c r="J63" i="3"/>
  <c r="K63" i="3"/>
  <c r="L63" i="3"/>
  <c r="M63" i="3"/>
  <c r="N63" i="3"/>
  <c r="O63" i="3"/>
  <c r="P63" i="3"/>
  <c r="Q63" i="3"/>
  <c r="R63" i="3"/>
  <c r="S63" i="3"/>
  <c r="T63"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D66" i="3"/>
  <c r="E66" i="3"/>
  <c r="F66" i="3"/>
  <c r="G66" i="3"/>
  <c r="H66" i="3"/>
  <c r="I66" i="3"/>
  <c r="J66" i="3"/>
  <c r="K66" i="3"/>
  <c r="L66" i="3"/>
  <c r="M66" i="3"/>
  <c r="N66" i="3"/>
  <c r="O66" i="3"/>
  <c r="P66" i="3"/>
  <c r="Q66" i="3"/>
  <c r="R66" i="3"/>
  <c r="S66" i="3"/>
  <c r="T66" i="3"/>
  <c r="U66" i="3"/>
  <c r="D67" i="3"/>
  <c r="E67" i="3"/>
  <c r="F67" i="3"/>
  <c r="G67" i="3"/>
  <c r="H67" i="3"/>
  <c r="I67" i="3"/>
  <c r="J67" i="3"/>
  <c r="K67" i="3"/>
  <c r="L67" i="3"/>
  <c r="M67" i="3"/>
  <c r="N67" i="3"/>
  <c r="O67" i="3"/>
  <c r="P67" i="3"/>
  <c r="Q67" i="3"/>
  <c r="R67" i="3"/>
  <c r="S67" i="3"/>
  <c r="T67" i="3"/>
  <c r="U67" i="3"/>
  <c r="D68" i="3"/>
  <c r="E68" i="3"/>
  <c r="F68" i="3"/>
  <c r="G68" i="3"/>
  <c r="H68" i="3"/>
  <c r="I68" i="3"/>
  <c r="J68" i="3"/>
  <c r="K68" i="3"/>
  <c r="L68" i="3"/>
  <c r="M68" i="3"/>
  <c r="N68" i="3"/>
  <c r="O68" i="3"/>
  <c r="P68" i="3"/>
  <c r="Q68" i="3"/>
  <c r="R68" i="3"/>
  <c r="S68" i="3"/>
  <c r="T68" i="3"/>
  <c r="U68" i="3"/>
  <c r="D69" i="3"/>
  <c r="E69" i="3"/>
  <c r="F69" i="3"/>
  <c r="G69" i="3"/>
  <c r="H69" i="3"/>
  <c r="I69" i="3"/>
  <c r="J69" i="3"/>
  <c r="K69" i="3"/>
  <c r="L69" i="3"/>
  <c r="M69" i="3"/>
  <c r="N69" i="3"/>
  <c r="O69" i="3"/>
  <c r="P69" i="3"/>
  <c r="Q69" i="3"/>
  <c r="R69" i="3"/>
  <c r="S69" i="3"/>
  <c r="T69" i="3"/>
  <c r="U69" i="3"/>
  <c r="D70" i="3"/>
  <c r="E70" i="3"/>
  <c r="F70" i="3"/>
  <c r="G70" i="3"/>
  <c r="H70" i="3"/>
  <c r="I70" i="3"/>
  <c r="J70" i="3"/>
  <c r="K70" i="3"/>
  <c r="L70" i="3"/>
  <c r="M70" i="3"/>
  <c r="N70" i="3"/>
  <c r="O70" i="3"/>
  <c r="P70" i="3"/>
  <c r="Q70" i="3"/>
  <c r="R70" i="3"/>
  <c r="S70" i="3"/>
  <c r="T70" i="3"/>
  <c r="U70" i="3"/>
  <c r="D71" i="3"/>
  <c r="E71" i="3"/>
  <c r="F71" i="3"/>
  <c r="G71" i="3"/>
  <c r="H71" i="3"/>
  <c r="I71" i="3"/>
  <c r="J71" i="3"/>
  <c r="K71" i="3"/>
  <c r="L71" i="3"/>
  <c r="M71" i="3"/>
  <c r="N71" i="3"/>
  <c r="O71" i="3"/>
  <c r="P71" i="3"/>
  <c r="Q71" i="3"/>
  <c r="R71" i="3"/>
  <c r="S71" i="3"/>
  <c r="T71" i="3"/>
  <c r="U71" i="3"/>
  <c r="D72" i="3"/>
  <c r="E72" i="3"/>
  <c r="F72" i="3"/>
  <c r="G72" i="3"/>
  <c r="H72" i="3"/>
  <c r="I72" i="3"/>
  <c r="J72" i="3"/>
  <c r="K72" i="3"/>
  <c r="L72" i="3"/>
  <c r="M72" i="3"/>
  <c r="N72" i="3"/>
  <c r="O72" i="3"/>
  <c r="P72" i="3"/>
  <c r="Q72" i="3"/>
  <c r="R72" i="3"/>
  <c r="S72" i="3"/>
  <c r="T72" i="3"/>
  <c r="U72" i="3"/>
  <c r="D73" i="3"/>
  <c r="E73" i="3"/>
  <c r="F73" i="3"/>
  <c r="G73" i="3"/>
  <c r="H73" i="3"/>
  <c r="I73" i="3"/>
  <c r="J73" i="3"/>
  <c r="K73" i="3"/>
  <c r="L73" i="3"/>
  <c r="M73" i="3"/>
  <c r="N73" i="3"/>
  <c r="O73" i="3"/>
  <c r="P73" i="3"/>
  <c r="Q73" i="3"/>
  <c r="R73" i="3"/>
  <c r="S73" i="3"/>
  <c r="T73" i="3"/>
  <c r="U73" i="3"/>
  <c r="D74" i="3"/>
  <c r="E74" i="3"/>
  <c r="F74" i="3"/>
  <c r="G74" i="3"/>
  <c r="H74" i="3"/>
  <c r="I74" i="3"/>
  <c r="J74" i="3"/>
  <c r="K74" i="3"/>
  <c r="L74" i="3"/>
  <c r="M74" i="3"/>
  <c r="N74" i="3"/>
  <c r="O74" i="3"/>
  <c r="P74" i="3"/>
  <c r="Q74" i="3"/>
  <c r="R74" i="3"/>
  <c r="S74" i="3"/>
  <c r="T74" i="3"/>
  <c r="U74" i="3"/>
  <c r="D75" i="3"/>
  <c r="E75" i="3"/>
  <c r="F75" i="3"/>
  <c r="G75" i="3"/>
  <c r="H75" i="3"/>
  <c r="I75" i="3"/>
  <c r="J75" i="3"/>
  <c r="K75" i="3"/>
  <c r="L75" i="3"/>
  <c r="M75" i="3"/>
  <c r="N75" i="3"/>
  <c r="O75" i="3"/>
  <c r="P75" i="3"/>
  <c r="Q75" i="3"/>
  <c r="R75" i="3"/>
  <c r="S75" i="3"/>
  <c r="T75" i="3"/>
  <c r="U75" i="3"/>
  <c r="D76" i="3"/>
  <c r="E76" i="3"/>
  <c r="F76" i="3"/>
  <c r="G76" i="3"/>
  <c r="H76" i="3"/>
  <c r="I76" i="3"/>
  <c r="J76" i="3"/>
  <c r="K76" i="3"/>
  <c r="L76" i="3"/>
  <c r="M76" i="3"/>
  <c r="N76" i="3"/>
  <c r="O76" i="3"/>
  <c r="P76" i="3"/>
  <c r="Q76" i="3"/>
  <c r="R76" i="3"/>
  <c r="S76" i="3"/>
  <c r="T76" i="3"/>
  <c r="U76" i="3"/>
  <c r="D77" i="3"/>
  <c r="E77" i="3"/>
  <c r="F77" i="3"/>
  <c r="G77" i="3"/>
  <c r="H77" i="3"/>
  <c r="I77" i="3"/>
  <c r="J77" i="3"/>
  <c r="K77" i="3"/>
  <c r="L77" i="3"/>
  <c r="M77" i="3"/>
  <c r="N77" i="3"/>
  <c r="O77" i="3"/>
  <c r="P77" i="3"/>
  <c r="Q77" i="3"/>
  <c r="R77" i="3"/>
  <c r="S77" i="3"/>
  <c r="T77" i="3"/>
  <c r="U77" i="3"/>
  <c r="D78" i="3"/>
  <c r="E78" i="3"/>
  <c r="F78" i="3"/>
  <c r="G78" i="3"/>
  <c r="H78" i="3"/>
  <c r="I78" i="3"/>
  <c r="J78" i="3"/>
  <c r="K78" i="3"/>
  <c r="L78" i="3"/>
  <c r="M78" i="3"/>
  <c r="N78" i="3"/>
  <c r="O78" i="3"/>
  <c r="P78" i="3"/>
  <c r="Q78" i="3"/>
  <c r="R78" i="3"/>
  <c r="S78" i="3"/>
  <c r="T78" i="3"/>
  <c r="U78" i="3"/>
  <c r="D79" i="3"/>
  <c r="E79" i="3"/>
  <c r="F79" i="3"/>
  <c r="G79" i="3"/>
  <c r="H79" i="3"/>
  <c r="I79" i="3"/>
  <c r="J79" i="3"/>
  <c r="K79" i="3"/>
  <c r="L79" i="3"/>
  <c r="M79" i="3"/>
  <c r="N79" i="3"/>
  <c r="O79" i="3"/>
  <c r="P79" i="3"/>
  <c r="Q79" i="3"/>
  <c r="R79" i="3"/>
  <c r="S79" i="3"/>
  <c r="T79" i="3"/>
  <c r="U79" i="3"/>
  <c r="D80" i="3"/>
  <c r="E80" i="3"/>
  <c r="F80" i="3"/>
  <c r="G80" i="3"/>
  <c r="H80" i="3"/>
  <c r="I80" i="3"/>
  <c r="J80" i="3"/>
  <c r="K80" i="3"/>
  <c r="L80" i="3"/>
  <c r="M80" i="3"/>
  <c r="N80" i="3"/>
  <c r="O80" i="3"/>
  <c r="P80" i="3"/>
  <c r="Q80" i="3"/>
  <c r="R80" i="3"/>
  <c r="S80" i="3"/>
  <c r="T80" i="3"/>
  <c r="U80" i="3"/>
  <c r="D81" i="3"/>
  <c r="E81" i="3"/>
  <c r="F81" i="3"/>
  <c r="G81" i="3"/>
  <c r="H81" i="3"/>
  <c r="I81" i="3"/>
  <c r="J81" i="3"/>
  <c r="K81" i="3"/>
  <c r="L81" i="3"/>
  <c r="M81" i="3"/>
  <c r="N81" i="3"/>
  <c r="O81" i="3"/>
  <c r="P81" i="3"/>
  <c r="Q81" i="3"/>
  <c r="R81" i="3"/>
  <c r="S81" i="3"/>
  <c r="T81" i="3"/>
  <c r="U81" i="3"/>
  <c r="D82" i="3"/>
  <c r="E82" i="3"/>
  <c r="F82" i="3"/>
  <c r="G82" i="3"/>
  <c r="H82" i="3"/>
  <c r="I82" i="3"/>
  <c r="J82" i="3"/>
  <c r="K82" i="3"/>
  <c r="L82" i="3"/>
  <c r="M82" i="3"/>
  <c r="N82" i="3"/>
  <c r="O82" i="3"/>
  <c r="P82" i="3"/>
  <c r="Q82" i="3"/>
  <c r="R82" i="3"/>
  <c r="S82" i="3"/>
  <c r="T82" i="3"/>
  <c r="U82" i="3"/>
  <c r="D83" i="3"/>
  <c r="E83" i="3"/>
  <c r="F83" i="3"/>
  <c r="G83" i="3"/>
  <c r="H83" i="3"/>
  <c r="I83" i="3"/>
  <c r="J83" i="3"/>
  <c r="K83" i="3"/>
  <c r="L83" i="3"/>
  <c r="M83" i="3"/>
  <c r="N83" i="3"/>
  <c r="O83" i="3"/>
  <c r="P83" i="3"/>
  <c r="Q83" i="3"/>
  <c r="R83" i="3"/>
  <c r="S83" i="3"/>
  <c r="T83" i="3"/>
  <c r="U83" i="3"/>
  <c r="D84" i="3"/>
  <c r="E84" i="3"/>
  <c r="F84" i="3"/>
  <c r="G84" i="3"/>
  <c r="H84" i="3"/>
  <c r="I84" i="3"/>
  <c r="J84" i="3"/>
  <c r="K84" i="3"/>
  <c r="L84" i="3"/>
  <c r="M84" i="3"/>
  <c r="N84" i="3"/>
  <c r="O84" i="3"/>
  <c r="P84" i="3"/>
  <c r="Q84" i="3"/>
  <c r="R84" i="3"/>
  <c r="S84" i="3"/>
  <c r="T84" i="3"/>
  <c r="U84" i="3"/>
  <c r="D85" i="3"/>
  <c r="E85" i="3"/>
  <c r="F85" i="3"/>
  <c r="G85" i="3"/>
  <c r="H85" i="3"/>
  <c r="I85" i="3"/>
  <c r="J85" i="3"/>
  <c r="K85" i="3"/>
  <c r="L85" i="3"/>
  <c r="M85" i="3"/>
  <c r="N85" i="3"/>
  <c r="O85" i="3"/>
  <c r="P85" i="3"/>
  <c r="Q85" i="3"/>
  <c r="R85" i="3"/>
  <c r="S85" i="3"/>
  <c r="T85" i="3"/>
  <c r="U85" i="3"/>
  <c r="D86" i="3"/>
  <c r="E86" i="3"/>
  <c r="F86" i="3"/>
  <c r="G86" i="3"/>
  <c r="H86" i="3"/>
  <c r="I86" i="3"/>
  <c r="J86" i="3"/>
  <c r="K86" i="3"/>
  <c r="L86" i="3"/>
  <c r="M86" i="3"/>
  <c r="N86" i="3"/>
  <c r="O86" i="3"/>
  <c r="P86" i="3"/>
  <c r="Q86" i="3"/>
  <c r="R86" i="3"/>
  <c r="S86" i="3"/>
  <c r="T86" i="3"/>
  <c r="U86" i="3"/>
  <c r="D87" i="3"/>
  <c r="E87" i="3"/>
  <c r="F87" i="3"/>
  <c r="G87" i="3"/>
  <c r="H87" i="3"/>
  <c r="I87" i="3"/>
  <c r="J87" i="3"/>
  <c r="K87" i="3"/>
  <c r="L87" i="3"/>
  <c r="M87" i="3"/>
  <c r="N87" i="3"/>
  <c r="O87" i="3"/>
  <c r="P87" i="3"/>
  <c r="Q87" i="3"/>
  <c r="R87" i="3"/>
  <c r="S87" i="3"/>
  <c r="T87" i="3"/>
  <c r="U87" i="3"/>
  <c r="D88" i="3"/>
  <c r="E88" i="3"/>
  <c r="F88" i="3"/>
  <c r="G88" i="3"/>
  <c r="H88" i="3"/>
  <c r="I88" i="3"/>
  <c r="J88" i="3"/>
  <c r="K88" i="3"/>
  <c r="L88" i="3"/>
  <c r="M88" i="3"/>
  <c r="N88" i="3"/>
  <c r="O88" i="3"/>
  <c r="P88" i="3"/>
  <c r="Q88" i="3"/>
  <c r="R88" i="3"/>
  <c r="S88" i="3"/>
  <c r="T88" i="3"/>
  <c r="U88" i="3"/>
  <c r="D89" i="3"/>
  <c r="E89" i="3"/>
  <c r="F89" i="3"/>
  <c r="G89" i="3"/>
  <c r="H89" i="3"/>
  <c r="I89" i="3"/>
  <c r="J89" i="3"/>
  <c r="K89" i="3"/>
  <c r="L89" i="3"/>
  <c r="M89" i="3"/>
  <c r="N89" i="3"/>
  <c r="O89" i="3"/>
  <c r="P89" i="3"/>
  <c r="Q89" i="3"/>
  <c r="R89" i="3"/>
  <c r="S89" i="3"/>
  <c r="T89" i="3"/>
  <c r="U89" i="3"/>
  <c r="D90" i="3"/>
  <c r="E90" i="3"/>
  <c r="F90" i="3"/>
  <c r="G90" i="3"/>
  <c r="H90" i="3"/>
  <c r="I90" i="3"/>
  <c r="J90" i="3"/>
  <c r="K90" i="3"/>
  <c r="L90" i="3"/>
  <c r="M90" i="3"/>
  <c r="N90" i="3"/>
  <c r="O90" i="3"/>
  <c r="P90" i="3"/>
  <c r="Q90" i="3"/>
  <c r="R90" i="3"/>
  <c r="S90" i="3"/>
  <c r="T90" i="3"/>
  <c r="U90" i="3"/>
  <c r="D91" i="3"/>
  <c r="E91" i="3"/>
  <c r="F91" i="3"/>
  <c r="G91" i="3"/>
  <c r="H91" i="3"/>
  <c r="I91" i="3"/>
  <c r="J91" i="3"/>
  <c r="K91" i="3"/>
  <c r="L91" i="3"/>
  <c r="M91" i="3"/>
  <c r="N91" i="3"/>
  <c r="O91" i="3"/>
  <c r="P91" i="3"/>
  <c r="Q91" i="3"/>
  <c r="R91" i="3"/>
  <c r="S91" i="3"/>
  <c r="T91" i="3"/>
  <c r="U91" i="3"/>
  <c r="D92" i="3"/>
  <c r="E92" i="3"/>
  <c r="F92" i="3"/>
  <c r="G92" i="3"/>
  <c r="H92" i="3"/>
  <c r="I92" i="3"/>
  <c r="J92" i="3"/>
  <c r="K92" i="3"/>
  <c r="L92" i="3"/>
  <c r="M92" i="3"/>
  <c r="N92" i="3"/>
  <c r="O92" i="3"/>
  <c r="P92" i="3"/>
  <c r="Q92" i="3"/>
  <c r="R92" i="3"/>
  <c r="S92" i="3"/>
  <c r="T92" i="3"/>
  <c r="U92" i="3"/>
  <c r="D93" i="3"/>
  <c r="E93" i="3"/>
  <c r="F93" i="3"/>
  <c r="G93" i="3"/>
  <c r="H93" i="3"/>
  <c r="I93" i="3"/>
  <c r="J93" i="3"/>
  <c r="K93" i="3"/>
  <c r="L93" i="3"/>
  <c r="M93" i="3"/>
  <c r="N93" i="3"/>
  <c r="O93" i="3"/>
  <c r="P93" i="3"/>
  <c r="Q93" i="3"/>
  <c r="R93" i="3"/>
  <c r="S93" i="3"/>
  <c r="T93" i="3"/>
  <c r="U93" i="3"/>
  <c r="D94" i="3"/>
  <c r="E94" i="3"/>
  <c r="F94" i="3"/>
  <c r="G94" i="3"/>
  <c r="H94" i="3"/>
  <c r="I94" i="3"/>
  <c r="J94" i="3"/>
  <c r="K94" i="3"/>
  <c r="L94" i="3"/>
  <c r="M94" i="3"/>
  <c r="N94" i="3"/>
  <c r="O94" i="3"/>
  <c r="P94" i="3"/>
  <c r="Q94" i="3"/>
  <c r="R94" i="3"/>
  <c r="S94" i="3"/>
  <c r="T94" i="3"/>
  <c r="U94" i="3"/>
  <c r="D95" i="3"/>
  <c r="E95" i="3"/>
  <c r="F95" i="3"/>
  <c r="G95" i="3"/>
  <c r="H95" i="3"/>
  <c r="I95" i="3"/>
  <c r="J95" i="3"/>
  <c r="K95" i="3"/>
  <c r="L95" i="3"/>
  <c r="M95" i="3"/>
  <c r="N95" i="3"/>
  <c r="O95" i="3"/>
  <c r="P95" i="3"/>
  <c r="Q95" i="3"/>
  <c r="R95" i="3"/>
  <c r="S95" i="3"/>
  <c r="T95" i="3"/>
  <c r="U95" i="3"/>
  <c r="D96" i="3"/>
  <c r="E96" i="3"/>
  <c r="F96" i="3"/>
  <c r="G96" i="3"/>
  <c r="H96" i="3"/>
  <c r="I96" i="3"/>
  <c r="J96" i="3"/>
  <c r="K96" i="3"/>
  <c r="L96" i="3"/>
  <c r="M96" i="3"/>
  <c r="N96" i="3"/>
  <c r="O96" i="3"/>
  <c r="P96" i="3"/>
  <c r="Q96" i="3"/>
  <c r="R96" i="3"/>
  <c r="S96" i="3"/>
  <c r="T96" i="3"/>
  <c r="U96" i="3"/>
  <c r="D97" i="3"/>
  <c r="E97" i="3"/>
  <c r="F97" i="3"/>
  <c r="G97" i="3"/>
  <c r="H97" i="3"/>
  <c r="I97" i="3"/>
  <c r="J97" i="3"/>
  <c r="K97" i="3"/>
  <c r="L97" i="3"/>
  <c r="M97" i="3"/>
  <c r="N97" i="3"/>
  <c r="O97" i="3"/>
  <c r="P97" i="3"/>
  <c r="Q97" i="3"/>
  <c r="R97" i="3"/>
  <c r="S97" i="3"/>
  <c r="T97" i="3"/>
  <c r="U97" i="3"/>
  <c r="D98" i="3"/>
  <c r="E98" i="3"/>
  <c r="F98" i="3"/>
  <c r="G98" i="3"/>
  <c r="H98" i="3"/>
  <c r="I98" i="3"/>
  <c r="J98" i="3"/>
  <c r="K98" i="3"/>
  <c r="L98" i="3"/>
  <c r="M98" i="3"/>
  <c r="N98" i="3"/>
  <c r="O98" i="3"/>
  <c r="P98" i="3"/>
  <c r="Q98" i="3"/>
  <c r="R98" i="3"/>
  <c r="S98" i="3"/>
  <c r="T98" i="3"/>
  <c r="U98" i="3"/>
  <c r="D99" i="3"/>
  <c r="E99" i="3"/>
  <c r="F99" i="3"/>
  <c r="G99" i="3"/>
  <c r="H99" i="3"/>
  <c r="I99" i="3"/>
  <c r="J99" i="3"/>
  <c r="K99" i="3"/>
  <c r="L99" i="3"/>
  <c r="M99" i="3"/>
  <c r="N99" i="3"/>
  <c r="O99" i="3"/>
  <c r="P99" i="3"/>
  <c r="Q99" i="3"/>
  <c r="R99" i="3"/>
  <c r="S99" i="3"/>
  <c r="T99" i="3"/>
  <c r="U99" i="3"/>
  <c r="D100" i="3"/>
  <c r="E100" i="3"/>
  <c r="F100" i="3"/>
  <c r="G100" i="3"/>
  <c r="H100" i="3"/>
  <c r="I100" i="3"/>
  <c r="J100" i="3"/>
  <c r="K100" i="3"/>
  <c r="L100" i="3"/>
  <c r="M100" i="3"/>
  <c r="N100" i="3"/>
  <c r="O100" i="3"/>
  <c r="P100" i="3"/>
  <c r="Q100" i="3"/>
  <c r="R100" i="3"/>
  <c r="S100" i="3"/>
  <c r="T100" i="3"/>
  <c r="U100" i="3"/>
  <c r="D101" i="3"/>
  <c r="E101" i="3"/>
  <c r="F101" i="3"/>
  <c r="G101" i="3"/>
  <c r="H101" i="3"/>
  <c r="I101" i="3"/>
  <c r="J101" i="3"/>
  <c r="K101" i="3"/>
  <c r="L101" i="3"/>
  <c r="M101" i="3"/>
  <c r="N101" i="3"/>
  <c r="O101" i="3"/>
  <c r="P101" i="3"/>
  <c r="Q101" i="3"/>
  <c r="R101" i="3"/>
  <c r="S101" i="3"/>
  <c r="T101" i="3"/>
  <c r="U101" i="3"/>
  <c r="D102" i="3"/>
  <c r="E102" i="3"/>
  <c r="F102" i="3"/>
  <c r="G102" i="3"/>
  <c r="H102" i="3"/>
  <c r="I102" i="3"/>
  <c r="J102" i="3"/>
  <c r="K102" i="3"/>
  <c r="L102" i="3"/>
  <c r="M102" i="3"/>
  <c r="N102" i="3"/>
  <c r="O102" i="3"/>
  <c r="P102" i="3"/>
  <c r="Q102" i="3"/>
  <c r="R102" i="3"/>
  <c r="S102" i="3"/>
  <c r="T102" i="3"/>
  <c r="U102" i="3"/>
  <c r="D103" i="3"/>
  <c r="E103" i="3"/>
  <c r="F103" i="3"/>
  <c r="G103" i="3"/>
  <c r="H103" i="3"/>
  <c r="I103" i="3"/>
  <c r="J103" i="3"/>
  <c r="K103" i="3"/>
  <c r="L103" i="3"/>
  <c r="M103" i="3"/>
  <c r="N103" i="3"/>
  <c r="O103" i="3"/>
  <c r="P103" i="3"/>
  <c r="Q103" i="3"/>
  <c r="R103" i="3"/>
  <c r="S103" i="3"/>
  <c r="T103" i="3"/>
  <c r="U103" i="3"/>
  <c r="D104" i="3"/>
  <c r="E104" i="3"/>
  <c r="F104" i="3"/>
  <c r="G104" i="3"/>
  <c r="H104" i="3"/>
  <c r="I104" i="3"/>
  <c r="J104" i="3"/>
  <c r="K104" i="3"/>
  <c r="L104" i="3"/>
  <c r="M104" i="3"/>
  <c r="N104" i="3"/>
  <c r="O104" i="3"/>
  <c r="P104" i="3"/>
  <c r="Q104" i="3"/>
  <c r="R104" i="3"/>
  <c r="S104" i="3"/>
  <c r="T104" i="3"/>
  <c r="U104" i="3"/>
  <c r="D105" i="3"/>
  <c r="E105" i="3"/>
  <c r="F105" i="3"/>
  <c r="G105" i="3"/>
  <c r="H105" i="3"/>
  <c r="I105" i="3"/>
  <c r="J105" i="3"/>
  <c r="K105" i="3"/>
  <c r="L105" i="3"/>
  <c r="M105" i="3"/>
  <c r="N105" i="3"/>
  <c r="O105" i="3"/>
  <c r="P105" i="3"/>
  <c r="Q105" i="3"/>
  <c r="R105" i="3"/>
  <c r="S105" i="3"/>
  <c r="T105" i="3"/>
  <c r="U105" i="3"/>
  <c r="D106" i="3"/>
  <c r="E106" i="3"/>
  <c r="F106" i="3"/>
  <c r="G106" i="3"/>
  <c r="H106" i="3"/>
  <c r="I106" i="3"/>
  <c r="J106" i="3"/>
  <c r="K106" i="3"/>
  <c r="L106" i="3"/>
  <c r="M106" i="3"/>
  <c r="N106" i="3"/>
  <c r="O106" i="3"/>
  <c r="P106" i="3"/>
  <c r="Q106" i="3"/>
  <c r="R106" i="3"/>
  <c r="S106" i="3"/>
  <c r="T106" i="3"/>
  <c r="U106" i="3"/>
  <c r="D107" i="3"/>
  <c r="E107" i="3"/>
  <c r="F107" i="3"/>
  <c r="G107" i="3"/>
  <c r="H107" i="3"/>
  <c r="I107" i="3"/>
  <c r="J107" i="3"/>
  <c r="K107" i="3"/>
  <c r="L107" i="3"/>
  <c r="M107" i="3"/>
  <c r="N107" i="3"/>
  <c r="O107" i="3"/>
  <c r="P107" i="3"/>
  <c r="Q107" i="3"/>
  <c r="R107" i="3"/>
  <c r="S107" i="3"/>
  <c r="T107" i="3"/>
  <c r="U107" i="3"/>
  <c r="D108" i="3"/>
  <c r="E108" i="3"/>
  <c r="F108" i="3"/>
  <c r="G108" i="3"/>
  <c r="H108" i="3"/>
  <c r="I108" i="3"/>
  <c r="J108" i="3"/>
  <c r="K108" i="3"/>
  <c r="L108" i="3"/>
  <c r="M108" i="3"/>
  <c r="N108" i="3"/>
  <c r="O108" i="3"/>
  <c r="P108" i="3"/>
  <c r="Q108" i="3"/>
  <c r="R108" i="3"/>
  <c r="S108" i="3"/>
  <c r="T108" i="3"/>
  <c r="U108" i="3"/>
  <c r="D109" i="3"/>
  <c r="E109" i="3"/>
  <c r="F109" i="3"/>
  <c r="G109" i="3"/>
  <c r="H109" i="3"/>
  <c r="I109" i="3"/>
  <c r="J109" i="3"/>
  <c r="K109" i="3"/>
  <c r="L109" i="3"/>
  <c r="M109" i="3"/>
  <c r="N109" i="3"/>
  <c r="O109" i="3"/>
  <c r="P109" i="3"/>
  <c r="Q109" i="3"/>
  <c r="R109" i="3"/>
  <c r="S109" i="3"/>
  <c r="T109" i="3"/>
  <c r="U109" i="3"/>
  <c r="D110" i="3"/>
  <c r="E110" i="3"/>
  <c r="F110" i="3"/>
  <c r="G110" i="3"/>
  <c r="H110" i="3"/>
  <c r="I110" i="3"/>
  <c r="J110" i="3"/>
  <c r="K110" i="3"/>
  <c r="L110" i="3"/>
  <c r="M110" i="3"/>
  <c r="N110" i="3"/>
  <c r="O110" i="3"/>
  <c r="P110" i="3"/>
  <c r="Q110" i="3"/>
  <c r="R110" i="3"/>
  <c r="S110" i="3"/>
  <c r="T110" i="3"/>
  <c r="U110" i="3"/>
  <c r="D111" i="3"/>
  <c r="E111" i="3"/>
  <c r="F111" i="3"/>
  <c r="G111" i="3"/>
  <c r="H111" i="3"/>
  <c r="I111" i="3"/>
  <c r="J111" i="3"/>
  <c r="K111" i="3"/>
  <c r="L111" i="3"/>
  <c r="M111" i="3"/>
  <c r="N111" i="3"/>
  <c r="O111" i="3"/>
  <c r="P111" i="3"/>
  <c r="Q111" i="3"/>
  <c r="R111" i="3"/>
  <c r="S111" i="3"/>
  <c r="T111" i="3"/>
  <c r="U111" i="3"/>
  <c r="D112" i="3"/>
  <c r="E112" i="3"/>
  <c r="F112" i="3"/>
  <c r="G112" i="3"/>
  <c r="H112" i="3"/>
  <c r="I112" i="3"/>
  <c r="J112" i="3"/>
  <c r="K112" i="3"/>
  <c r="L112" i="3"/>
  <c r="M112" i="3"/>
  <c r="N112" i="3"/>
  <c r="O112" i="3"/>
  <c r="P112" i="3"/>
  <c r="Q112" i="3"/>
  <c r="R112" i="3"/>
  <c r="S112" i="3"/>
  <c r="T112" i="3"/>
  <c r="U112" i="3"/>
  <c r="D113" i="3"/>
  <c r="E113" i="3"/>
  <c r="F113" i="3"/>
  <c r="G113" i="3"/>
  <c r="H113" i="3"/>
  <c r="I113" i="3"/>
  <c r="J113" i="3"/>
  <c r="K113" i="3"/>
  <c r="L113" i="3"/>
  <c r="M113" i="3"/>
  <c r="N113" i="3"/>
  <c r="O113" i="3"/>
  <c r="P113" i="3"/>
  <c r="Q113" i="3"/>
  <c r="R113" i="3"/>
  <c r="S113" i="3"/>
  <c r="T113" i="3"/>
  <c r="U113" i="3"/>
  <c r="D114" i="3"/>
  <c r="E114" i="3"/>
  <c r="F114" i="3"/>
  <c r="G114" i="3"/>
  <c r="H114" i="3"/>
  <c r="I114" i="3"/>
  <c r="J114" i="3"/>
  <c r="K114" i="3"/>
  <c r="L114" i="3"/>
  <c r="M114" i="3"/>
  <c r="N114" i="3"/>
  <c r="O114" i="3"/>
  <c r="P114" i="3"/>
  <c r="Q114" i="3"/>
  <c r="R114" i="3"/>
  <c r="S114" i="3"/>
  <c r="T114" i="3"/>
  <c r="U114" i="3"/>
  <c r="D115" i="3"/>
  <c r="E115" i="3"/>
  <c r="F115" i="3"/>
  <c r="G115" i="3"/>
  <c r="H115" i="3"/>
  <c r="I115" i="3"/>
  <c r="J115" i="3"/>
  <c r="K115" i="3"/>
  <c r="L115" i="3"/>
  <c r="M115" i="3"/>
  <c r="N115" i="3"/>
  <c r="O115" i="3"/>
  <c r="P115" i="3"/>
  <c r="Q115" i="3"/>
  <c r="R115" i="3"/>
  <c r="S115" i="3"/>
  <c r="T115" i="3"/>
  <c r="U115" i="3"/>
  <c r="D116" i="3"/>
  <c r="E116" i="3"/>
  <c r="F116" i="3"/>
  <c r="G116" i="3"/>
  <c r="H116" i="3"/>
  <c r="I116" i="3"/>
  <c r="J116" i="3"/>
  <c r="K116" i="3"/>
  <c r="L116" i="3"/>
  <c r="M116" i="3"/>
  <c r="N116" i="3"/>
  <c r="O116" i="3"/>
  <c r="P116" i="3"/>
  <c r="Q116" i="3"/>
  <c r="R116" i="3"/>
  <c r="S116" i="3"/>
  <c r="T116" i="3"/>
  <c r="U116" i="3"/>
  <c r="D117" i="3"/>
  <c r="E117" i="3"/>
  <c r="F117" i="3"/>
  <c r="G117" i="3"/>
  <c r="H117" i="3"/>
  <c r="I117" i="3"/>
  <c r="J117" i="3"/>
  <c r="K117" i="3"/>
  <c r="L117" i="3"/>
  <c r="M117" i="3"/>
  <c r="N117" i="3"/>
  <c r="O117" i="3"/>
  <c r="P117" i="3"/>
  <c r="Q117" i="3"/>
  <c r="R117" i="3"/>
  <c r="S117" i="3"/>
  <c r="T117" i="3"/>
  <c r="U117" i="3"/>
  <c r="D118" i="3"/>
  <c r="E118" i="3"/>
  <c r="F118" i="3"/>
  <c r="G118" i="3"/>
  <c r="H118" i="3"/>
  <c r="I118" i="3"/>
  <c r="J118" i="3"/>
  <c r="K118" i="3"/>
  <c r="L118" i="3"/>
  <c r="M118" i="3"/>
  <c r="N118" i="3"/>
  <c r="O118" i="3"/>
  <c r="P118" i="3"/>
  <c r="Q118" i="3"/>
  <c r="R118" i="3"/>
  <c r="S118" i="3"/>
  <c r="T118" i="3"/>
  <c r="U118" i="3"/>
  <c r="D119" i="3"/>
  <c r="E119" i="3"/>
  <c r="F119" i="3"/>
  <c r="G119" i="3"/>
  <c r="H119" i="3"/>
  <c r="I119" i="3"/>
  <c r="J119" i="3"/>
  <c r="K119" i="3"/>
  <c r="L119" i="3"/>
  <c r="M119" i="3"/>
  <c r="N119" i="3"/>
  <c r="O119" i="3"/>
  <c r="P119" i="3"/>
  <c r="Q119" i="3"/>
  <c r="R119" i="3"/>
  <c r="S119" i="3"/>
  <c r="T119" i="3"/>
  <c r="U119" i="3"/>
  <c r="D120" i="3"/>
  <c r="E120" i="3"/>
  <c r="F120" i="3"/>
  <c r="G120" i="3"/>
  <c r="H120" i="3"/>
  <c r="I120" i="3"/>
  <c r="J120" i="3"/>
  <c r="K120" i="3"/>
  <c r="L120" i="3"/>
  <c r="M120" i="3"/>
  <c r="N120" i="3"/>
  <c r="O120" i="3"/>
  <c r="P120" i="3"/>
  <c r="Q120" i="3"/>
  <c r="R120" i="3"/>
  <c r="S120" i="3"/>
  <c r="T120" i="3"/>
  <c r="U120" i="3"/>
  <c r="D121" i="3"/>
  <c r="E121" i="3"/>
  <c r="F121" i="3"/>
  <c r="G121" i="3"/>
  <c r="H121" i="3"/>
  <c r="I121" i="3"/>
  <c r="J121" i="3"/>
  <c r="K121" i="3"/>
  <c r="L121" i="3"/>
  <c r="M121" i="3"/>
  <c r="N121" i="3"/>
  <c r="O121" i="3"/>
  <c r="P121" i="3"/>
  <c r="Q121" i="3"/>
  <c r="R121" i="3"/>
  <c r="S121" i="3"/>
  <c r="T121" i="3"/>
  <c r="U121" i="3"/>
  <c r="D122" i="3"/>
  <c r="E122" i="3"/>
  <c r="F122" i="3"/>
  <c r="G122" i="3"/>
  <c r="H122" i="3"/>
  <c r="I122" i="3"/>
  <c r="J122" i="3"/>
  <c r="K122" i="3"/>
  <c r="L122" i="3"/>
  <c r="M122" i="3"/>
  <c r="N122" i="3"/>
  <c r="O122" i="3"/>
  <c r="P122" i="3"/>
  <c r="Q122" i="3"/>
  <c r="R122" i="3"/>
  <c r="S122" i="3"/>
  <c r="T122" i="3"/>
  <c r="U122" i="3"/>
  <c r="D123" i="3"/>
  <c r="E123" i="3"/>
  <c r="F123" i="3"/>
  <c r="G123" i="3"/>
  <c r="H123" i="3"/>
  <c r="I123" i="3"/>
  <c r="J123" i="3"/>
  <c r="K123" i="3"/>
  <c r="L123" i="3"/>
  <c r="M123" i="3"/>
  <c r="N123" i="3"/>
  <c r="O123" i="3"/>
  <c r="P123" i="3"/>
  <c r="Q123" i="3"/>
  <c r="R123" i="3"/>
  <c r="S123" i="3"/>
  <c r="T123" i="3"/>
  <c r="U123" i="3"/>
  <c r="J124" i="3"/>
  <c r="K124" i="3"/>
  <c r="L124" i="3"/>
  <c r="M124" i="3"/>
  <c r="N124" i="3"/>
  <c r="O124" i="3"/>
  <c r="P124" i="3"/>
  <c r="Q124" i="3"/>
  <c r="R124" i="3"/>
  <c r="S124" i="3"/>
  <c r="T124" i="3"/>
  <c r="U124" i="3"/>
  <c r="P125" i="3"/>
  <c r="Q125" i="3"/>
  <c r="R125" i="3"/>
  <c r="S125" i="3"/>
  <c r="T125" i="3"/>
  <c r="U125" i="3"/>
  <c r="D126" i="3"/>
  <c r="E126" i="3"/>
  <c r="P126" i="3"/>
  <c r="Q126" i="3"/>
  <c r="R126" i="3"/>
  <c r="S126" i="3"/>
  <c r="T126" i="3"/>
  <c r="U126" i="3"/>
  <c r="D127" i="3"/>
  <c r="E127" i="3"/>
  <c r="F127" i="3"/>
  <c r="G127" i="3"/>
  <c r="H127" i="3"/>
  <c r="I127" i="3"/>
  <c r="J127" i="3"/>
  <c r="K127" i="3"/>
  <c r="L127" i="3"/>
  <c r="M127" i="3"/>
  <c r="N127" i="3"/>
  <c r="O127" i="3"/>
  <c r="P127" i="3"/>
  <c r="Q127" i="3"/>
  <c r="R127" i="3"/>
  <c r="S127" i="3"/>
  <c r="T127" i="3"/>
  <c r="U127" i="3"/>
  <c r="D128" i="3"/>
  <c r="E128" i="3"/>
  <c r="F128" i="3"/>
  <c r="G128" i="3"/>
  <c r="H128" i="3"/>
  <c r="I128" i="3"/>
  <c r="J128" i="3"/>
  <c r="K128" i="3"/>
  <c r="L128" i="3"/>
  <c r="M128" i="3"/>
  <c r="N128" i="3"/>
  <c r="O128" i="3"/>
  <c r="P128" i="3"/>
  <c r="Q128" i="3"/>
  <c r="R128" i="3"/>
  <c r="S128" i="3"/>
  <c r="T128" i="3"/>
  <c r="U128" i="3"/>
  <c r="D129" i="3"/>
  <c r="E129" i="3"/>
  <c r="F129" i="3"/>
  <c r="G129" i="3"/>
  <c r="H129" i="3"/>
  <c r="I129" i="3"/>
  <c r="J129" i="3"/>
  <c r="K129" i="3"/>
  <c r="L129" i="3"/>
  <c r="M129" i="3"/>
  <c r="N129" i="3"/>
  <c r="O129" i="3"/>
  <c r="P129" i="3"/>
  <c r="Q129" i="3"/>
  <c r="R129" i="3"/>
  <c r="S129" i="3"/>
  <c r="T129" i="3"/>
  <c r="U129" i="3"/>
  <c r="D130" i="3"/>
  <c r="E130" i="3"/>
  <c r="F130" i="3"/>
  <c r="G130" i="3"/>
  <c r="H130" i="3"/>
  <c r="I130" i="3"/>
  <c r="J130" i="3"/>
  <c r="K130" i="3"/>
  <c r="L130" i="3"/>
  <c r="M130" i="3"/>
  <c r="N130" i="3"/>
  <c r="O130" i="3"/>
  <c r="P130" i="3"/>
  <c r="Q130" i="3"/>
  <c r="R130" i="3"/>
  <c r="S130" i="3"/>
  <c r="T130" i="3"/>
  <c r="U130" i="3"/>
  <c r="D131" i="3"/>
  <c r="E131" i="3"/>
  <c r="F131" i="3"/>
  <c r="G131" i="3"/>
  <c r="H131" i="3"/>
  <c r="I131" i="3"/>
  <c r="J131" i="3"/>
  <c r="K131" i="3"/>
  <c r="L131" i="3"/>
  <c r="M131" i="3"/>
  <c r="N131" i="3"/>
  <c r="O131" i="3"/>
  <c r="P131" i="3"/>
  <c r="Q131" i="3"/>
  <c r="R131" i="3"/>
  <c r="S131" i="3"/>
  <c r="T131" i="3"/>
  <c r="U131" i="3"/>
  <c r="D132" i="3"/>
  <c r="E132" i="3"/>
  <c r="F132" i="3"/>
  <c r="G132" i="3"/>
  <c r="H132" i="3"/>
  <c r="I132" i="3"/>
  <c r="J132" i="3"/>
  <c r="K132" i="3"/>
  <c r="L132" i="3"/>
  <c r="M132" i="3"/>
  <c r="N132" i="3"/>
  <c r="O132" i="3"/>
  <c r="P132" i="3"/>
  <c r="Q132" i="3"/>
  <c r="R132" i="3"/>
  <c r="S132" i="3"/>
  <c r="T132" i="3"/>
  <c r="U132" i="3"/>
  <c r="D133" i="3"/>
  <c r="E133" i="3"/>
  <c r="F133" i="3"/>
  <c r="G133" i="3"/>
  <c r="H133" i="3"/>
  <c r="I133" i="3"/>
  <c r="J133" i="3"/>
  <c r="K133" i="3"/>
  <c r="L133" i="3"/>
  <c r="M133" i="3"/>
  <c r="N133" i="3"/>
  <c r="O133" i="3"/>
  <c r="P133" i="3"/>
  <c r="Q133" i="3"/>
  <c r="R133" i="3"/>
  <c r="S133" i="3"/>
  <c r="T133" i="3"/>
  <c r="U133" i="3"/>
  <c r="D134" i="3"/>
  <c r="E134" i="3"/>
  <c r="F134" i="3"/>
  <c r="G134" i="3"/>
  <c r="H134" i="3"/>
  <c r="I134" i="3"/>
  <c r="J134" i="3"/>
  <c r="K134" i="3"/>
  <c r="L134" i="3"/>
  <c r="M134" i="3"/>
  <c r="N134" i="3"/>
  <c r="O134" i="3"/>
  <c r="P134" i="3"/>
  <c r="Q134" i="3"/>
  <c r="R134" i="3"/>
  <c r="S134" i="3"/>
  <c r="T134" i="3"/>
  <c r="U134" i="3"/>
  <c r="D135" i="3"/>
  <c r="E135" i="3"/>
  <c r="F135" i="3"/>
  <c r="G135" i="3"/>
  <c r="H135" i="3"/>
  <c r="I135" i="3"/>
  <c r="J135" i="3"/>
  <c r="K135" i="3"/>
  <c r="L135" i="3"/>
  <c r="M135" i="3"/>
  <c r="N135" i="3"/>
  <c r="O135" i="3"/>
  <c r="P135" i="3"/>
  <c r="Q135" i="3"/>
  <c r="R135" i="3"/>
  <c r="S135" i="3"/>
  <c r="T135" i="3"/>
  <c r="U135" i="3"/>
  <c r="D136" i="3"/>
  <c r="E136" i="3"/>
  <c r="F136" i="3"/>
  <c r="G136" i="3"/>
  <c r="H136" i="3"/>
  <c r="I136" i="3"/>
  <c r="J136" i="3"/>
  <c r="K136" i="3"/>
  <c r="L136" i="3"/>
  <c r="M136" i="3"/>
  <c r="N136" i="3"/>
  <c r="O136" i="3"/>
  <c r="P136" i="3"/>
  <c r="Q136" i="3"/>
  <c r="R136" i="3"/>
  <c r="S136" i="3"/>
  <c r="T136" i="3"/>
  <c r="U136" i="3"/>
  <c r="D137" i="3"/>
  <c r="E137" i="3"/>
  <c r="F137" i="3"/>
  <c r="G137" i="3"/>
  <c r="H137" i="3"/>
  <c r="I137" i="3"/>
  <c r="J137" i="3"/>
  <c r="K137" i="3"/>
  <c r="L137" i="3"/>
  <c r="M137" i="3"/>
  <c r="N137" i="3"/>
  <c r="O137" i="3"/>
  <c r="P137" i="3"/>
  <c r="Q137" i="3"/>
  <c r="R137" i="3"/>
  <c r="S137" i="3"/>
  <c r="T137" i="3"/>
  <c r="U137" i="3"/>
  <c r="D138" i="3"/>
  <c r="E138" i="3"/>
  <c r="F138" i="3"/>
  <c r="G138" i="3"/>
  <c r="H138" i="3"/>
  <c r="I138" i="3"/>
  <c r="J138" i="3"/>
  <c r="K138" i="3"/>
  <c r="L138" i="3"/>
  <c r="M138" i="3"/>
  <c r="N138" i="3"/>
  <c r="O138" i="3"/>
  <c r="P138" i="3"/>
  <c r="Q138" i="3"/>
  <c r="R138" i="3"/>
  <c r="S138" i="3"/>
  <c r="T138" i="3"/>
  <c r="U138" i="3"/>
  <c r="D139" i="3"/>
  <c r="E139" i="3"/>
  <c r="F139" i="3"/>
  <c r="G139" i="3"/>
  <c r="H139" i="3"/>
  <c r="I139" i="3"/>
  <c r="J139" i="3"/>
  <c r="K139" i="3"/>
  <c r="L139" i="3"/>
  <c r="M139" i="3"/>
  <c r="N139" i="3"/>
  <c r="O139" i="3"/>
  <c r="P139" i="3"/>
  <c r="Q139" i="3"/>
  <c r="R139" i="3"/>
  <c r="S139" i="3"/>
  <c r="T139" i="3"/>
  <c r="U139" i="3"/>
  <c r="D140" i="3"/>
  <c r="E140" i="3"/>
  <c r="F140" i="3"/>
  <c r="G140" i="3"/>
  <c r="H140" i="3"/>
  <c r="I140" i="3"/>
  <c r="J140" i="3"/>
  <c r="K140" i="3"/>
  <c r="L140" i="3"/>
  <c r="M140" i="3"/>
  <c r="N140" i="3"/>
  <c r="O140" i="3"/>
  <c r="P140" i="3"/>
  <c r="Q140" i="3"/>
  <c r="R140" i="3"/>
  <c r="S140" i="3"/>
  <c r="T140" i="3"/>
  <c r="U140" i="3"/>
  <c r="D141" i="3"/>
  <c r="E141" i="3"/>
  <c r="F141" i="3"/>
  <c r="G141" i="3"/>
  <c r="H141" i="3"/>
  <c r="I141" i="3"/>
  <c r="J141" i="3"/>
  <c r="K141" i="3"/>
  <c r="L141" i="3"/>
  <c r="M141" i="3"/>
  <c r="N141" i="3"/>
  <c r="O141" i="3"/>
  <c r="P141" i="3"/>
  <c r="Q141" i="3"/>
  <c r="R141" i="3"/>
  <c r="S141" i="3"/>
  <c r="T141" i="3"/>
  <c r="U141" i="3"/>
  <c r="D142" i="3"/>
  <c r="E142" i="3"/>
  <c r="F142" i="3"/>
  <c r="G142" i="3"/>
  <c r="H142" i="3"/>
  <c r="I142" i="3"/>
  <c r="J142" i="3"/>
  <c r="K142" i="3"/>
  <c r="L142" i="3"/>
  <c r="M142" i="3"/>
  <c r="N142" i="3"/>
  <c r="O142" i="3"/>
  <c r="P142" i="3"/>
  <c r="Q142" i="3"/>
  <c r="R142" i="3"/>
  <c r="S142" i="3"/>
  <c r="T142" i="3"/>
  <c r="U142" i="3"/>
  <c r="P9" i="3"/>
  <c r="Q9" i="3"/>
  <c r="R9" i="3"/>
  <c r="S9" i="3"/>
  <c r="T9" i="3"/>
  <c r="U9" i="3"/>
  <c r="M9" i="3"/>
  <c r="N9" i="3"/>
  <c r="O9" i="3"/>
  <c r="E9" i="3"/>
  <c r="F9" i="3"/>
  <c r="G9" i="3"/>
  <c r="H9" i="3"/>
  <c r="I9" i="3"/>
  <c r="J9" i="3"/>
  <c r="K9" i="3"/>
  <c r="L9" i="3"/>
  <c r="D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9" i="3"/>
  <c r="A140" i="3"/>
  <c r="A141" i="3"/>
  <c r="A142"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9" i="3"/>
  <c r="R10" i="2"/>
  <c r="R11" i="2"/>
  <c r="R12" i="2"/>
  <c r="R13" i="2"/>
  <c r="R14" i="2"/>
  <c r="R15" i="2"/>
  <c r="R16" i="2"/>
  <c r="R17" i="2"/>
  <c r="R18" i="2"/>
  <c r="R19" i="2"/>
  <c r="R20" i="2"/>
  <c r="R21" i="2"/>
  <c r="R22" i="2"/>
  <c r="R23" i="2"/>
  <c r="R24" i="2"/>
  <c r="R25" i="2"/>
  <c r="R26" i="2"/>
  <c r="R27" i="2"/>
  <c r="R28" i="2"/>
  <c r="R29"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60" i="2"/>
  <c r="R61" i="2"/>
  <c r="R62" i="2"/>
  <c r="R63" i="2"/>
  <c r="R64" i="2"/>
  <c r="R65" i="2"/>
  <c r="R66" i="2"/>
  <c r="R67" i="2"/>
  <c r="R68" i="2"/>
  <c r="R69" i="2"/>
  <c r="R71" i="2"/>
  <c r="R72"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6" i="2"/>
  <c r="R107" i="2"/>
  <c r="R108" i="2"/>
  <c r="R109" i="2"/>
  <c r="R110" i="2"/>
  <c r="R111" i="2"/>
  <c r="R112" i="2"/>
  <c r="R113" i="2"/>
  <c r="R116" i="2"/>
  <c r="R117" i="2"/>
  <c r="R118" i="2"/>
  <c r="R119" i="2"/>
  <c r="R120" i="2"/>
  <c r="R121" i="2"/>
  <c r="R122" i="2"/>
  <c r="R123" i="2"/>
  <c r="R124" i="2"/>
  <c r="R125" i="2"/>
  <c r="R126" i="2"/>
  <c r="R127" i="2"/>
  <c r="R128" i="2"/>
  <c r="R129" i="2"/>
  <c r="R130" i="2"/>
  <c r="R131" i="2"/>
  <c r="R132" i="2"/>
  <c r="R133" i="2"/>
  <c r="R134" i="2"/>
  <c r="R135" i="2"/>
  <c r="R136" i="2"/>
  <c r="R137" i="2"/>
  <c r="R139" i="2"/>
  <c r="R140" i="2"/>
  <c r="R141" i="2"/>
  <c r="R142" i="2"/>
  <c r="R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60" i="2"/>
  <c r="Q61" i="2"/>
  <c r="Q62" i="2"/>
  <c r="Q63" i="2"/>
  <c r="Q64" i="2"/>
  <c r="Q65" i="2"/>
  <c r="Q66" i="2"/>
  <c r="Q67" i="2"/>
  <c r="Q68" i="2"/>
  <c r="Q69" i="2"/>
  <c r="Q71" i="2"/>
  <c r="Q72"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6" i="2"/>
  <c r="P107" i="2"/>
  <c r="P108" i="2"/>
  <c r="P109" i="2"/>
  <c r="P110" i="2"/>
  <c r="P111" i="2"/>
  <c r="P112" i="2"/>
  <c r="P113" i="2"/>
  <c r="P116" i="2"/>
  <c r="P117" i="2"/>
  <c r="P118" i="2"/>
  <c r="P119" i="2"/>
  <c r="P120" i="2"/>
  <c r="P121" i="2"/>
  <c r="P122" i="2"/>
  <c r="P123" i="2"/>
  <c r="P124" i="2"/>
  <c r="P125" i="2"/>
  <c r="P126" i="2"/>
  <c r="P127" i="2"/>
  <c r="P128" i="2"/>
  <c r="P129" i="2"/>
  <c r="P130" i="2"/>
  <c r="P131" i="2"/>
  <c r="P132" i="2"/>
  <c r="P133" i="2"/>
  <c r="P134" i="2"/>
  <c r="P135" i="2"/>
  <c r="P136" i="2"/>
  <c r="P137" i="2"/>
  <c r="P139" i="2"/>
  <c r="P140" i="2"/>
  <c r="P141" i="2"/>
  <c r="P142" i="2"/>
  <c r="P9" i="2"/>
  <c r="O10" i="2"/>
  <c r="O11" i="2"/>
  <c r="O12" i="2"/>
  <c r="O13" i="2"/>
  <c r="O14" i="2"/>
  <c r="O15" i="2"/>
  <c r="O16" i="2"/>
  <c r="O17" i="2"/>
  <c r="S17" i="2" s="1"/>
  <c r="O18" i="2"/>
  <c r="O19" i="2"/>
  <c r="O20" i="2"/>
  <c r="O21" i="2"/>
  <c r="S21" i="2" s="1"/>
  <c r="O22" i="2"/>
  <c r="O23" i="2"/>
  <c r="O24" i="2"/>
  <c r="O25" i="2"/>
  <c r="S25" i="2" s="1"/>
  <c r="O26" i="2"/>
  <c r="O27" i="2"/>
  <c r="O28" i="2"/>
  <c r="O29" i="2"/>
  <c r="S29" i="2" s="1"/>
  <c r="O30" i="2"/>
  <c r="O31" i="2"/>
  <c r="O32" i="2"/>
  <c r="O34" i="2"/>
  <c r="O35" i="2"/>
  <c r="O36" i="2"/>
  <c r="O37" i="2"/>
  <c r="S37" i="2" s="1"/>
  <c r="O39" i="2"/>
  <c r="O40" i="2"/>
  <c r="S40" i="2" s="1"/>
  <c r="O42" i="2"/>
  <c r="O43" i="2"/>
  <c r="O44" i="2"/>
  <c r="O46" i="2"/>
  <c r="O47" i="2"/>
  <c r="O49" i="2"/>
  <c r="S49" i="2" s="1"/>
  <c r="O50" i="2"/>
  <c r="O51" i="2"/>
  <c r="O52" i="2"/>
  <c r="O53" i="2"/>
  <c r="S53" i="2" s="1"/>
  <c r="O54" i="2"/>
  <c r="O55" i="2"/>
  <c r="O56" i="2"/>
  <c r="O57" i="2"/>
  <c r="S57" i="2" s="1"/>
  <c r="O62" i="2"/>
  <c r="O67" i="2"/>
  <c r="O71" i="2"/>
  <c r="O72" i="2"/>
  <c r="O77" i="2"/>
  <c r="S77" i="2" s="1"/>
  <c r="O78" i="2"/>
  <c r="O79" i="2"/>
  <c r="O80" i="2"/>
  <c r="O81" i="2"/>
  <c r="S81" i="2" s="1"/>
  <c r="O82" i="2"/>
  <c r="O100" i="2"/>
  <c r="O101" i="2"/>
  <c r="O102" i="2"/>
  <c r="O105" i="2"/>
  <c r="O106" i="2"/>
  <c r="O107" i="2"/>
  <c r="O108" i="2"/>
  <c r="S108" i="2" s="1"/>
  <c r="O109" i="2"/>
  <c r="O110" i="2"/>
  <c r="O111" i="2"/>
  <c r="O112" i="2"/>
  <c r="S112" i="2" s="1"/>
  <c r="O113" i="2"/>
  <c r="O116" i="2"/>
  <c r="O117" i="2"/>
  <c r="O118" i="2"/>
  <c r="O119" i="2"/>
  <c r="S119" i="2" s="1"/>
  <c r="O121" i="2"/>
  <c r="O122" i="2"/>
  <c r="O123" i="2"/>
  <c r="O125" i="2"/>
  <c r="O126" i="2"/>
  <c r="O128" i="2"/>
  <c r="O130" i="2"/>
  <c r="O131" i="2"/>
  <c r="S131" i="2" s="1"/>
  <c r="O132" i="2"/>
  <c r="O133" i="2"/>
  <c r="O134" i="2"/>
  <c r="O135" i="2"/>
  <c r="S135" i="2" s="1"/>
  <c r="O136" i="2"/>
  <c r="O139" i="2"/>
  <c r="O140" i="2"/>
  <c r="O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9" i="2"/>
  <c r="S111" i="2" l="1"/>
  <c r="S123" i="2"/>
  <c r="S139" i="2"/>
  <c r="S128" i="2"/>
  <c r="S101" i="2"/>
  <c r="S43" i="2"/>
  <c r="S136" i="2"/>
  <c r="S132" i="2"/>
  <c r="S116" i="2"/>
  <c r="S79" i="2"/>
  <c r="S71" i="2"/>
  <c r="S47" i="2"/>
  <c r="S31" i="2"/>
  <c r="S125" i="2"/>
  <c r="S113" i="2"/>
  <c r="S109" i="2"/>
  <c r="S67" i="2"/>
  <c r="S55" i="2"/>
  <c r="S51" i="2"/>
  <c r="S35" i="2"/>
  <c r="S22" i="2"/>
  <c r="S18" i="2"/>
  <c r="S14" i="2"/>
  <c r="S107" i="2"/>
  <c r="S121" i="2"/>
  <c r="S100" i="2"/>
  <c r="S56" i="2"/>
  <c r="S52" i="2"/>
  <c r="S36" i="2"/>
  <c r="S27" i="2"/>
  <c r="S19" i="2"/>
  <c r="S15" i="2"/>
  <c r="S110" i="2"/>
  <c r="S106" i="2"/>
  <c r="S140" i="2"/>
  <c r="S44" i="2"/>
  <c r="S134" i="2"/>
  <c r="S130" i="2"/>
  <c r="S126" i="2"/>
  <c r="S122" i="2"/>
  <c r="S118" i="2"/>
  <c r="S133" i="2"/>
  <c r="S117" i="2"/>
  <c r="S80" i="2"/>
  <c r="S72" i="2"/>
  <c r="S32" i="2"/>
  <c r="S28" i="2"/>
  <c r="S24" i="2"/>
  <c r="S20" i="2"/>
  <c r="S16" i="2"/>
  <c r="S102" i="2"/>
  <c r="S82" i="2"/>
  <c r="S78" i="2"/>
  <c r="S62" i="2"/>
  <c r="S54" i="2"/>
  <c r="S50" i="2"/>
  <c r="S46" i="2"/>
  <c r="S42" i="2"/>
  <c r="S34" i="2"/>
  <c r="S26" i="2"/>
  <c r="S13" i="2"/>
  <c r="S39" i="2"/>
  <c r="J10" i="2" l="1"/>
  <c r="K10" i="2"/>
  <c r="J11" i="2"/>
  <c r="K11" i="2"/>
  <c r="J12" i="2"/>
  <c r="K12" i="2"/>
  <c r="J13" i="2"/>
  <c r="K13" i="2"/>
  <c r="J14" i="2"/>
  <c r="K14" i="2"/>
  <c r="J15" i="2"/>
  <c r="K15" i="2"/>
  <c r="J16" i="2"/>
  <c r="K16" i="2"/>
  <c r="J17" i="2"/>
  <c r="K17" i="2"/>
  <c r="J18" i="2"/>
  <c r="K18" i="2"/>
  <c r="J19" i="2"/>
  <c r="K19" i="2"/>
  <c r="J20" i="2"/>
  <c r="K20" i="2"/>
  <c r="J21" i="2"/>
  <c r="K21" i="2"/>
  <c r="J22" i="2"/>
  <c r="K22" i="2"/>
  <c r="J23" i="2"/>
  <c r="K23" i="2"/>
  <c r="J24" i="2"/>
  <c r="K24" i="2"/>
  <c r="J25" i="2"/>
  <c r="K25" i="2"/>
  <c r="J26" i="2"/>
  <c r="K26" i="2"/>
  <c r="J27" i="2"/>
  <c r="K27" i="2"/>
  <c r="J28" i="2"/>
  <c r="K28" i="2"/>
  <c r="J29" i="2"/>
  <c r="K29" i="2"/>
  <c r="J30" i="2"/>
  <c r="K30" i="2"/>
  <c r="J31" i="2"/>
  <c r="K31" i="2"/>
  <c r="J32" i="2"/>
  <c r="K32" i="2"/>
  <c r="J33" i="2"/>
  <c r="K33" i="2"/>
  <c r="J34" i="2"/>
  <c r="K34" i="2"/>
  <c r="J35" i="2"/>
  <c r="K35" i="2"/>
  <c r="J36" i="2"/>
  <c r="K36" i="2"/>
  <c r="J37" i="2"/>
  <c r="K37" i="2"/>
  <c r="J38" i="2"/>
  <c r="K38" i="2"/>
  <c r="J39" i="2"/>
  <c r="K39" i="2"/>
  <c r="J40" i="2"/>
  <c r="K40" i="2"/>
  <c r="J41" i="2"/>
  <c r="K41" i="2"/>
  <c r="J42" i="2"/>
  <c r="K42" i="2"/>
  <c r="J43" i="2"/>
  <c r="K43" i="2"/>
  <c r="J44" i="2"/>
  <c r="K44" i="2"/>
  <c r="J45" i="2"/>
  <c r="K45" i="2"/>
  <c r="J46" i="2"/>
  <c r="K46" i="2"/>
  <c r="J47" i="2"/>
  <c r="K47" i="2"/>
  <c r="J48" i="2"/>
  <c r="K48" i="2"/>
  <c r="J49" i="2"/>
  <c r="K49" i="2"/>
  <c r="J50" i="2"/>
  <c r="K50" i="2"/>
  <c r="J51" i="2"/>
  <c r="K51" i="2"/>
  <c r="J52" i="2"/>
  <c r="K52" i="2"/>
  <c r="J53" i="2"/>
  <c r="K53" i="2"/>
  <c r="J54" i="2"/>
  <c r="K54" i="2"/>
  <c r="J55" i="2"/>
  <c r="K55" i="2"/>
  <c r="J56" i="2"/>
  <c r="K56" i="2"/>
  <c r="J57" i="2"/>
  <c r="K57" i="2"/>
  <c r="J58" i="2"/>
  <c r="K58" i="2"/>
  <c r="J59" i="2"/>
  <c r="K59" i="2"/>
  <c r="J60" i="2"/>
  <c r="K60" i="2"/>
  <c r="J61" i="2"/>
  <c r="K61" i="2"/>
  <c r="J62" i="2"/>
  <c r="K62" i="2"/>
  <c r="J63" i="2"/>
  <c r="K63" i="2"/>
  <c r="J64" i="2"/>
  <c r="K64" i="2"/>
  <c r="J65" i="2"/>
  <c r="K65" i="2"/>
  <c r="J66" i="2"/>
  <c r="K66" i="2"/>
  <c r="J67" i="2"/>
  <c r="K67" i="2"/>
  <c r="J68" i="2"/>
  <c r="K68" i="2"/>
  <c r="J69" i="2"/>
  <c r="K69" i="2"/>
  <c r="J70" i="2"/>
  <c r="K70" i="2"/>
  <c r="J71" i="2"/>
  <c r="K71" i="2"/>
  <c r="J72" i="2"/>
  <c r="K72" i="2"/>
  <c r="J73" i="2"/>
  <c r="K73" i="2"/>
  <c r="J74" i="2"/>
  <c r="K74" i="2"/>
  <c r="J75" i="2"/>
  <c r="K75" i="2"/>
  <c r="J76" i="2"/>
  <c r="K76" i="2"/>
  <c r="J77" i="2"/>
  <c r="K77" i="2"/>
  <c r="J78" i="2"/>
  <c r="K78" i="2"/>
  <c r="J79" i="2"/>
  <c r="K79" i="2"/>
  <c r="J80" i="2"/>
  <c r="K80" i="2"/>
  <c r="J81" i="2"/>
  <c r="K81" i="2"/>
  <c r="J82" i="2"/>
  <c r="K82" i="2"/>
  <c r="J83" i="2"/>
  <c r="K83" i="2"/>
  <c r="J84" i="2"/>
  <c r="K84" i="2"/>
  <c r="J85" i="2"/>
  <c r="K85" i="2"/>
  <c r="J86" i="2"/>
  <c r="K86" i="2"/>
  <c r="J87" i="2"/>
  <c r="K87" i="2"/>
  <c r="J88" i="2"/>
  <c r="K88" i="2"/>
  <c r="J89" i="2"/>
  <c r="K89" i="2"/>
  <c r="J90" i="2"/>
  <c r="K90" i="2"/>
  <c r="J91" i="2"/>
  <c r="K91" i="2"/>
  <c r="J92" i="2"/>
  <c r="K92" i="2"/>
  <c r="J93" i="2"/>
  <c r="K93" i="2"/>
  <c r="J94" i="2"/>
  <c r="K94" i="2"/>
  <c r="J95" i="2"/>
  <c r="K95" i="2"/>
  <c r="J96" i="2"/>
  <c r="K96" i="2"/>
  <c r="J97" i="2"/>
  <c r="K97" i="2"/>
  <c r="J98" i="2"/>
  <c r="K98" i="2"/>
  <c r="J99" i="2"/>
  <c r="K99" i="2"/>
  <c r="J100" i="2"/>
  <c r="K100" i="2"/>
  <c r="J101" i="2"/>
  <c r="K101" i="2"/>
  <c r="J102" i="2"/>
  <c r="K102" i="2"/>
  <c r="J103" i="2"/>
  <c r="K103" i="2"/>
  <c r="J104" i="2"/>
  <c r="K104" i="2"/>
  <c r="J105" i="2"/>
  <c r="K105" i="2"/>
  <c r="J106" i="2"/>
  <c r="K106" i="2"/>
  <c r="J107" i="2"/>
  <c r="K107" i="2"/>
  <c r="J108" i="2"/>
  <c r="K108" i="2"/>
  <c r="J109" i="2"/>
  <c r="K109" i="2"/>
  <c r="J110" i="2"/>
  <c r="K110" i="2"/>
  <c r="J111" i="2"/>
  <c r="K111" i="2"/>
  <c r="J112" i="2"/>
  <c r="K112" i="2"/>
  <c r="J113" i="2"/>
  <c r="K113" i="2"/>
  <c r="J114" i="2"/>
  <c r="K114" i="2"/>
  <c r="J115" i="2"/>
  <c r="K115" i="2"/>
  <c r="J116" i="2"/>
  <c r="K116" i="2"/>
  <c r="J117" i="2"/>
  <c r="K117" i="2"/>
  <c r="J118" i="2"/>
  <c r="K118" i="2"/>
  <c r="J119" i="2"/>
  <c r="K119" i="2"/>
  <c r="J120" i="2"/>
  <c r="K120" i="2"/>
  <c r="J121" i="2"/>
  <c r="K121" i="2"/>
  <c r="J122" i="2"/>
  <c r="K122" i="2"/>
  <c r="J123" i="2"/>
  <c r="K123" i="2"/>
  <c r="J124" i="2"/>
  <c r="K124" i="2"/>
  <c r="J125" i="2"/>
  <c r="K125" i="2"/>
  <c r="J126" i="2"/>
  <c r="K126" i="2"/>
  <c r="J127" i="2"/>
  <c r="K127" i="2"/>
  <c r="J128" i="2"/>
  <c r="K128" i="2"/>
  <c r="J129" i="2"/>
  <c r="K129" i="2"/>
  <c r="J130" i="2"/>
  <c r="K130" i="2"/>
  <c r="J131" i="2"/>
  <c r="K131" i="2"/>
  <c r="J132" i="2"/>
  <c r="K132" i="2"/>
  <c r="J133" i="2"/>
  <c r="K133" i="2"/>
  <c r="J134" i="2"/>
  <c r="K134" i="2"/>
  <c r="J135" i="2"/>
  <c r="K135" i="2"/>
  <c r="J136" i="2"/>
  <c r="K136" i="2"/>
  <c r="J137" i="2"/>
  <c r="K137" i="2"/>
  <c r="J138" i="2"/>
  <c r="K138" i="2"/>
  <c r="J139" i="2"/>
  <c r="K139" i="2"/>
  <c r="J140" i="2"/>
  <c r="K140" i="2"/>
  <c r="J141" i="2"/>
  <c r="K141" i="2"/>
  <c r="J142" i="2"/>
  <c r="K142" i="2"/>
  <c r="K9" i="2"/>
  <c r="J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142" i="2"/>
  <c r="D142" i="2"/>
  <c r="E142" i="2"/>
  <c r="F142" i="2"/>
  <c r="G142" i="2"/>
  <c r="H142" i="2"/>
  <c r="I142" i="2"/>
  <c r="D9" i="2"/>
  <c r="E9" i="2"/>
  <c r="F9" i="2"/>
  <c r="G9" i="2"/>
  <c r="H9" i="2"/>
  <c r="I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9" i="2"/>
  <c r="C9" i="2"/>
  <c r="S378" i="19"/>
  <c r="S377" i="19"/>
  <c r="AE139" i="19"/>
  <c r="AD139" i="19"/>
  <c r="AC139" i="19"/>
  <c r="AB139" i="19"/>
  <c r="AA139" i="19"/>
  <c r="Z139" i="19"/>
  <c r="Y139" i="19"/>
  <c r="X139" i="19"/>
  <c r="R139" i="19"/>
  <c r="Q139" i="19"/>
  <c r="N138" i="19"/>
  <c r="N137" i="19"/>
  <c r="AR134" i="19"/>
  <c r="S134" i="19"/>
  <c r="AC134" i="19" s="1"/>
  <c r="O134" i="19"/>
  <c r="AR133" i="19"/>
  <c r="N133" i="19"/>
  <c r="Z132" i="19"/>
  <c r="Z128" i="19"/>
  <c r="Y128" i="19"/>
  <c r="AR125" i="19"/>
  <c r="AB125" i="19"/>
  <c r="N125" i="19"/>
  <c r="AA123" i="19"/>
  <c r="Z123" i="19"/>
  <c r="N123" i="19"/>
  <c r="AB120" i="19"/>
  <c r="AA120" i="19"/>
  <c r="Z120" i="19"/>
  <c r="N120" i="19"/>
  <c r="Z119" i="19"/>
  <c r="Y119" i="19"/>
  <c r="AA118" i="19"/>
  <c r="Z118" i="19"/>
  <c r="Y118" i="19"/>
  <c r="AA117" i="19"/>
  <c r="Z117" i="19"/>
  <c r="Y117" i="19"/>
  <c r="AB116" i="19"/>
  <c r="N116" i="19"/>
  <c r="S111" i="19"/>
  <c r="O111" i="19"/>
  <c r="N111" i="19"/>
  <c r="S110" i="19"/>
  <c r="O110" i="19"/>
  <c r="N110" i="19"/>
  <c r="AA106" i="19"/>
  <c r="Z106" i="19"/>
  <c r="Y106" i="19"/>
  <c r="X106" i="19"/>
  <c r="Z105" i="19"/>
  <c r="Z104" i="19"/>
  <c r="Y104" i="19"/>
  <c r="X104" i="19"/>
  <c r="AB103" i="19"/>
  <c r="AA103" i="19"/>
  <c r="Z103" i="19"/>
  <c r="S101" i="19"/>
  <c r="P105" i="2" s="1"/>
  <c r="AA100" i="19"/>
  <c r="N100" i="19"/>
  <c r="N99" i="19"/>
  <c r="Z95" i="19"/>
  <c r="AA95" i="19" s="1"/>
  <c r="N95" i="19"/>
  <c r="Z94" i="19"/>
  <c r="AA94" i="19" s="1"/>
  <c r="N94" i="19"/>
  <c r="AA93" i="19"/>
  <c r="Z93" i="19"/>
  <c r="N93" i="19"/>
  <c r="AA92" i="19"/>
  <c r="Z92" i="19"/>
  <c r="N92" i="19"/>
  <c r="AA91" i="19"/>
  <c r="N91" i="19"/>
  <c r="AA90" i="19"/>
  <c r="AB90" i="19" s="1"/>
  <c r="Z90" i="19"/>
  <c r="N90" i="19"/>
  <c r="AA89" i="19"/>
  <c r="AB89" i="19" s="1"/>
  <c r="N89" i="19"/>
  <c r="AA88" i="19"/>
  <c r="Z88" i="19"/>
  <c r="N88" i="19"/>
  <c r="AA87" i="19"/>
  <c r="AB87" i="19" s="1"/>
  <c r="Z87" i="19"/>
  <c r="N87" i="19"/>
  <c r="AA86" i="19"/>
  <c r="AB86" i="19" s="1"/>
  <c r="N86" i="19"/>
  <c r="Z85" i="19"/>
  <c r="AA85" i="19" s="1"/>
  <c r="N85" i="19"/>
  <c r="Z84" i="19"/>
  <c r="AA84" i="19" s="1"/>
  <c r="N84" i="19"/>
  <c r="Z83" i="19"/>
  <c r="AA83" i="19" s="1"/>
  <c r="N83" i="19"/>
  <c r="AA82" i="19"/>
  <c r="Z82" i="19"/>
  <c r="N82" i="19"/>
  <c r="Z81" i="19"/>
  <c r="AA81" i="19" s="1"/>
  <c r="AB81" i="19" s="1"/>
  <c r="N81" i="19"/>
  <c r="Z80" i="19"/>
  <c r="AA80" i="19" s="1"/>
  <c r="N80" i="19"/>
  <c r="AA79" i="19"/>
  <c r="AB79" i="19" s="1"/>
  <c r="N79" i="19"/>
  <c r="P72" i="19"/>
  <c r="J76" i="22" s="1"/>
  <c r="P71" i="19"/>
  <c r="J75" i="22" s="1"/>
  <c r="P70" i="19"/>
  <c r="P69" i="19"/>
  <c r="AB66" i="19"/>
  <c r="O66" i="19"/>
  <c r="K70" i="22" s="1"/>
  <c r="N65" i="19"/>
  <c r="AA64" i="19"/>
  <c r="N64" i="19"/>
  <c r="N62" i="19"/>
  <c r="N61" i="19"/>
  <c r="N60" i="19"/>
  <c r="AA59" i="19"/>
  <c r="N59" i="19"/>
  <c r="AB57" i="19"/>
  <c r="N57" i="19"/>
  <c r="AA56" i="19"/>
  <c r="N56" i="19"/>
  <c r="AA55" i="19"/>
  <c r="O55" i="19"/>
  <c r="K59" i="22" s="1"/>
  <c r="AA54" i="19"/>
  <c r="N54" i="19"/>
  <c r="AA46" i="19"/>
  <c r="Z41" i="19"/>
  <c r="N41" i="19"/>
  <c r="Z37" i="19"/>
  <c r="N37" i="19"/>
  <c r="N34" i="19"/>
  <c r="AB29" i="19"/>
  <c r="AA29" i="19"/>
  <c r="AC29" i="19" s="1"/>
  <c r="N29" i="19"/>
  <c r="O26" i="19"/>
  <c r="AB88" i="19" l="1"/>
  <c r="O45" i="2"/>
  <c r="S45" i="2" s="1"/>
  <c r="H45" i="22"/>
  <c r="O63" i="2"/>
  <c r="S63" i="2" s="1"/>
  <c r="H63" i="22"/>
  <c r="Q74" i="2"/>
  <c r="J74" i="22"/>
  <c r="O95" i="2"/>
  <c r="S95" i="2" s="1"/>
  <c r="H95" i="22"/>
  <c r="O137" i="2"/>
  <c r="S137" i="2" s="1"/>
  <c r="H137" i="22"/>
  <c r="O58" i="2"/>
  <c r="S58" i="2" s="1"/>
  <c r="H58" i="22"/>
  <c r="O60" i="2"/>
  <c r="S60" i="2" s="1"/>
  <c r="H60" i="22"/>
  <c r="O66" i="2"/>
  <c r="S66" i="2" s="1"/>
  <c r="H66" i="22"/>
  <c r="O83" i="2"/>
  <c r="S83" i="2" s="1"/>
  <c r="H83" i="22"/>
  <c r="O88" i="2"/>
  <c r="S88" i="2" s="1"/>
  <c r="H88" i="22"/>
  <c r="O90" i="2"/>
  <c r="S90" i="2" s="1"/>
  <c r="H90" i="22"/>
  <c r="O93" i="2"/>
  <c r="S93" i="2" s="1"/>
  <c r="H93" i="22"/>
  <c r="O124" i="2"/>
  <c r="S124" i="2" s="1"/>
  <c r="H124" i="22"/>
  <c r="O38" i="2"/>
  <c r="S38" i="2" s="1"/>
  <c r="H38" i="22"/>
  <c r="O68" i="2"/>
  <c r="S68" i="2" s="1"/>
  <c r="H68" i="22"/>
  <c r="O98" i="2"/>
  <c r="S98" i="2" s="1"/>
  <c r="H98" i="22"/>
  <c r="O41" i="2"/>
  <c r="S41" i="2" s="1"/>
  <c r="H41" i="22"/>
  <c r="O48" i="2"/>
  <c r="S48" i="2" s="1"/>
  <c r="H48" i="22"/>
  <c r="O61" i="2"/>
  <c r="S61" i="2" s="1"/>
  <c r="H61" i="22"/>
  <c r="O64" i="2"/>
  <c r="S64" i="2" s="1"/>
  <c r="H64" i="22"/>
  <c r="O84" i="2"/>
  <c r="S84" i="2" s="1"/>
  <c r="H84" i="22"/>
  <c r="O86" i="2"/>
  <c r="S86" i="2" s="1"/>
  <c r="H86" i="22"/>
  <c r="O89" i="2"/>
  <c r="S89" i="2" s="1"/>
  <c r="H89" i="22"/>
  <c r="O91" i="2"/>
  <c r="S91" i="2" s="1"/>
  <c r="H91" i="22"/>
  <c r="O94" i="2"/>
  <c r="S94" i="2" s="1"/>
  <c r="H94" i="22"/>
  <c r="O97" i="2"/>
  <c r="S97" i="2" s="1"/>
  <c r="H97" i="22"/>
  <c r="O104" i="2"/>
  <c r="S104" i="2" s="1"/>
  <c r="H104" i="22"/>
  <c r="O120" i="2"/>
  <c r="S120" i="2" s="1"/>
  <c r="H120" i="22"/>
  <c r="O141" i="2"/>
  <c r="S141" i="2" s="1"/>
  <c r="H141" i="22"/>
  <c r="Q73" i="2"/>
  <c r="J73" i="22"/>
  <c r="O85" i="2"/>
  <c r="S85" i="2" s="1"/>
  <c r="H85" i="22"/>
  <c r="O127" i="2"/>
  <c r="S127" i="2" s="1"/>
  <c r="H127" i="22"/>
  <c r="R30" i="2"/>
  <c r="S30" i="2" s="1"/>
  <c r="K30" i="22"/>
  <c r="O87" i="2"/>
  <c r="S87" i="2" s="1"/>
  <c r="H87" i="22"/>
  <c r="O92" i="2"/>
  <c r="H92" i="22"/>
  <c r="AB92" i="19"/>
  <c r="O103" i="2"/>
  <c r="S103" i="2" s="1"/>
  <c r="H103" i="22"/>
  <c r="O33" i="2"/>
  <c r="S33" i="2" s="1"/>
  <c r="H33" i="22"/>
  <c r="O65" i="2"/>
  <c r="S65" i="2" s="1"/>
  <c r="H65" i="22"/>
  <c r="O69" i="2"/>
  <c r="S69" i="2" s="1"/>
  <c r="H69" i="22"/>
  <c r="O69" i="19"/>
  <c r="O96" i="2"/>
  <c r="S96" i="2" s="1"/>
  <c r="H96" i="22"/>
  <c r="O99" i="2"/>
  <c r="S99" i="2" s="1"/>
  <c r="H99" i="22"/>
  <c r="O129" i="2"/>
  <c r="S129" i="2" s="1"/>
  <c r="H129" i="22"/>
  <c r="O142" i="2"/>
  <c r="S142" i="2" s="1"/>
  <c r="H142" i="22"/>
  <c r="R114" i="2"/>
  <c r="S114" i="2" s="1"/>
  <c r="K114" i="22"/>
  <c r="P115" i="2"/>
  <c r="I115" i="22"/>
  <c r="P114" i="2"/>
  <c r="I114" i="22"/>
  <c r="O115" i="2"/>
  <c r="H115" i="22"/>
  <c r="O114" i="2"/>
  <c r="H114" i="22"/>
  <c r="R115" i="2"/>
  <c r="S115" i="2" s="1"/>
  <c r="K115" i="22"/>
  <c r="N134" i="19"/>
  <c r="R138" i="2"/>
  <c r="O71" i="19"/>
  <c r="K75" i="22" s="1"/>
  <c r="Q75" i="2"/>
  <c r="P66" i="19"/>
  <c r="J70" i="22" s="1"/>
  <c r="R70" i="2"/>
  <c r="O72" i="19"/>
  <c r="K76" i="22" s="1"/>
  <c r="Q76" i="2"/>
  <c r="AB123" i="19"/>
  <c r="P55" i="19"/>
  <c r="R59" i="2"/>
  <c r="AA101" i="19"/>
  <c r="AB134" i="19"/>
  <c r="P138" i="2"/>
  <c r="O70" i="19"/>
  <c r="K74" i="22" s="1"/>
  <c r="O101" i="19"/>
  <c r="S139" i="19"/>
  <c r="P139" i="19"/>
  <c r="AA134" i="19"/>
  <c r="Q59" i="2" l="1"/>
  <c r="J59" i="22"/>
  <c r="O138" i="2"/>
  <c r="H138" i="22"/>
  <c r="R73" i="2"/>
  <c r="K73" i="22"/>
  <c r="N69" i="19"/>
  <c r="R105" i="2"/>
  <c r="S105" i="2" s="1"/>
  <c r="K105" i="22"/>
  <c r="N55" i="19"/>
  <c r="H59" i="22" s="1"/>
  <c r="N70" i="19"/>
  <c r="R74" i="2"/>
  <c r="O139" i="19"/>
  <c r="N72" i="19"/>
  <c r="R76" i="2"/>
  <c r="N71" i="19"/>
  <c r="R75" i="2"/>
  <c r="O59" i="2"/>
  <c r="S59" i="2" s="1"/>
  <c r="N66" i="19"/>
  <c r="Q70" i="2"/>
  <c r="S138" i="2"/>
  <c r="O70" i="2" l="1"/>
  <c r="H70" i="22"/>
  <c r="O74" i="2"/>
  <c r="H74" i="22"/>
  <c r="O73" i="2"/>
  <c r="S73" i="2" s="1"/>
  <c r="H73" i="22"/>
  <c r="O75" i="2"/>
  <c r="H75" i="22"/>
  <c r="N139" i="19"/>
  <c r="O76" i="2"/>
  <c r="S76" i="2" s="1"/>
  <c r="H76" i="22"/>
  <c r="S70" i="2"/>
  <c r="S74" i="2"/>
</calcChain>
</file>

<file path=xl/comments1.xml><?xml version="1.0" encoding="utf-8"?>
<comments xmlns="http://schemas.openxmlformats.org/spreadsheetml/2006/main">
  <authors>
    <author>Autorius</author>
  </authors>
  <commentList>
    <comment ref="D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List>
</comments>
</file>

<file path=xl/comments2.xml><?xml version="1.0" encoding="utf-8"?>
<comments xmlns="http://schemas.openxmlformats.org/spreadsheetml/2006/main">
  <authors>
    <author>Autorius</author>
  </authors>
  <commentList>
    <comment ref="D15"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AR25" authorId="0" shapeId="0">
      <text>
        <r>
          <rPr>
            <b/>
            <sz val="9"/>
            <color indexed="81"/>
            <rFont val="Tahoma"/>
            <family val="2"/>
            <charset val="186"/>
          </rPr>
          <t>Autorius:</t>
        </r>
        <r>
          <rPr>
            <sz val="9"/>
            <color indexed="81"/>
            <rFont val="Tahoma"/>
            <family val="2"/>
            <charset val="186"/>
          </rPr>
          <t xml:space="preserve">
buvo 2,11</t>
        </r>
      </text>
    </comment>
    <comment ref="D34"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34" authorId="0" shapeId="0">
      <text>
        <r>
          <rPr>
            <b/>
            <sz val="9"/>
            <color indexed="81"/>
            <rFont val="Tahoma"/>
            <family val="2"/>
            <charset val="186"/>
          </rPr>
          <t>Autorius:</t>
        </r>
        <r>
          <rPr>
            <sz val="9"/>
            <color indexed="81"/>
            <rFont val="Tahoma"/>
            <family val="2"/>
            <charset val="186"/>
          </rPr>
          <t xml:space="preserve">
buvo 100 770,35</t>
        </r>
      </text>
    </comment>
    <comment ref="O34" authorId="0" shapeId="0">
      <text>
        <r>
          <rPr>
            <b/>
            <sz val="9"/>
            <color indexed="81"/>
            <rFont val="Tahoma"/>
            <family val="2"/>
            <charset val="186"/>
          </rPr>
          <t>Autorius:</t>
        </r>
        <r>
          <rPr>
            <sz val="9"/>
            <color indexed="81"/>
            <rFont val="Tahoma"/>
            <family val="2"/>
            <charset val="186"/>
          </rPr>
          <t xml:space="preserve">
buvo 20 280,35</t>
        </r>
      </text>
    </comment>
    <comment ref="U34" authorId="0" shapeId="0">
      <text>
        <r>
          <rPr>
            <b/>
            <sz val="9"/>
            <color indexed="81"/>
            <rFont val="Tahoma"/>
            <family val="2"/>
            <charset val="186"/>
          </rPr>
          <t>Autorius:</t>
        </r>
        <r>
          <rPr>
            <sz val="9"/>
            <color indexed="81"/>
            <rFont val="Tahoma"/>
            <family val="2"/>
            <charset val="186"/>
          </rPr>
          <t xml:space="preserve">
buvo 2018/06</t>
        </r>
      </text>
    </comment>
    <comment ref="V34" authorId="0" shapeId="0">
      <text>
        <r>
          <rPr>
            <b/>
            <sz val="9"/>
            <color indexed="81"/>
            <rFont val="Tahoma"/>
            <family val="2"/>
            <charset val="186"/>
          </rPr>
          <t>Autorius:</t>
        </r>
        <r>
          <rPr>
            <sz val="9"/>
            <color indexed="81"/>
            <rFont val="Tahoma"/>
            <family val="2"/>
            <charset val="186"/>
          </rPr>
          <t xml:space="preserve">
buvo 2018/08</t>
        </r>
      </text>
    </comment>
    <comment ref="W34" authorId="0" shapeId="0">
      <text>
        <r>
          <rPr>
            <b/>
            <sz val="9"/>
            <color indexed="81"/>
            <rFont val="Tahoma"/>
            <family val="2"/>
            <charset val="186"/>
          </rPr>
          <t>Autorius:</t>
        </r>
        <r>
          <rPr>
            <sz val="9"/>
            <color indexed="81"/>
            <rFont val="Tahoma"/>
            <family val="2"/>
            <charset val="186"/>
          </rPr>
          <t xml:space="preserve">
buvo 2019</t>
        </r>
      </text>
    </comment>
    <comment ref="D46"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D64" authorId="0" shapeId="0">
      <text>
        <r>
          <rPr>
            <b/>
            <sz val="9"/>
            <color indexed="81"/>
            <rFont val="Tahoma"/>
            <family val="2"/>
            <charset val="186"/>
          </rPr>
          <t>Autorius:</t>
        </r>
        <r>
          <rPr>
            <sz val="9"/>
            <color indexed="81"/>
            <rFont val="Tahoma"/>
            <family val="2"/>
            <charset val="186"/>
          </rPr>
          <t xml:space="preserve">
buvo "m."
</t>
        </r>
      </text>
    </comment>
    <comment ref="O64" authorId="0" shapeId="0">
      <text>
        <r>
          <rPr>
            <b/>
            <sz val="9"/>
            <color indexed="81"/>
            <rFont val="Tahoma"/>
            <family val="2"/>
            <charset val="186"/>
          </rPr>
          <t>Autorius:</t>
        </r>
        <r>
          <rPr>
            <sz val="9"/>
            <color indexed="81"/>
            <rFont val="Tahoma"/>
            <family val="2"/>
            <charset val="186"/>
          </rPr>
          <t xml:space="preserve">
buvo 20 772,98</t>
        </r>
      </text>
    </comment>
    <comment ref="T64" authorId="0" shapeId="0">
      <text>
        <r>
          <rPr>
            <b/>
            <sz val="9"/>
            <color indexed="81"/>
            <rFont val="Tahoma"/>
            <family val="2"/>
            <charset val="186"/>
          </rPr>
          <t>Autorius:</t>
        </r>
        <r>
          <rPr>
            <sz val="9"/>
            <color indexed="81"/>
            <rFont val="Tahoma"/>
            <family val="2"/>
            <charset val="186"/>
          </rPr>
          <t xml:space="preserve">
buvo 2017/07</t>
        </r>
      </text>
    </comment>
    <comment ref="U64" authorId="0" shapeId="0">
      <text>
        <r>
          <rPr>
            <b/>
            <sz val="9"/>
            <color indexed="81"/>
            <rFont val="Tahoma"/>
            <family val="2"/>
            <charset val="186"/>
          </rPr>
          <t>Autorius:</t>
        </r>
        <r>
          <rPr>
            <sz val="9"/>
            <color indexed="81"/>
            <rFont val="Tahoma"/>
            <family val="2"/>
            <charset val="186"/>
          </rPr>
          <t xml:space="preserve">
buvo 2017/09</t>
        </r>
      </text>
    </comment>
    <comment ref="V64" authorId="0" shapeId="0">
      <text>
        <r>
          <rPr>
            <b/>
            <sz val="9"/>
            <color indexed="81"/>
            <rFont val="Tahoma"/>
            <family val="2"/>
            <charset val="186"/>
          </rPr>
          <t>Autorius:</t>
        </r>
        <r>
          <rPr>
            <sz val="9"/>
            <color indexed="81"/>
            <rFont val="Tahoma"/>
            <family val="2"/>
            <charset val="186"/>
          </rPr>
          <t xml:space="preserve">
buvo 2017/12</t>
        </r>
      </text>
    </comment>
    <comment ref="T65" authorId="0" shapeId="0">
      <text>
        <r>
          <rPr>
            <b/>
            <sz val="9"/>
            <color indexed="81"/>
            <rFont val="Tahoma"/>
            <family val="2"/>
            <charset val="186"/>
          </rPr>
          <t>Autorius:</t>
        </r>
        <r>
          <rPr>
            <sz val="9"/>
            <color indexed="81"/>
            <rFont val="Tahoma"/>
            <family val="2"/>
            <charset val="186"/>
          </rPr>
          <t xml:space="preserve">
buvo 2017/07</t>
        </r>
      </text>
    </comment>
    <comment ref="U65" authorId="0" shapeId="0">
      <text>
        <r>
          <rPr>
            <b/>
            <sz val="9"/>
            <color indexed="81"/>
            <rFont val="Tahoma"/>
            <family val="2"/>
            <charset val="186"/>
          </rPr>
          <t>Autorius:</t>
        </r>
        <r>
          <rPr>
            <sz val="9"/>
            <color indexed="81"/>
            <rFont val="Tahoma"/>
            <family val="2"/>
            <charset val="186"/>
          </rPr>
          <t xml:space="preserve">
buvo 2017/09</t>
        </r>
      </text>
    </comment>
    <comment ref="V65" authorId="0" shapeId="0">
      <text>
        <r>
          <rPr>
            <b/>
            <sz val="9"/>
            <color indexed="81"/>
            <rFont val="Tahoma"/>
            <family val="2"/>
            <charset val="186"/>
          </rPr>
          <t>Autorius:</t>
        </r>
        <r>
          <rPr>
            <sz val="9"/>
            <color indexed="81"/>
            <rFont val="Tahoma"/>
            <family val="2"/>
            <charset val="186"/>
          </rPr>
          <t xml:space="preserve">
buvo 2017/12</t>
        </r>
      </text>
    </comment>
    <comment ref="W65" authorId="0" shapeId="0">
      <text>
        <r>
          <rPr>
            <b/>
            <sz val="9"/>
            <color indexed="81"/>
            <rFont val="Tahoma"/>
            <family val="2"/>
            <charset val="186"/>
          </rPr>
          <t>Autorius:</t>
        </r>
        <r>
          <rPr>
            <sz val="9"/>
            <color indexed="81"/>
            <rFont val="Tahoma"/>
            <family val="2"/>
            <charset val="186"/>
          </rPr>
          <t xml:space="preserve">
buvo 2019
</t>
        </r>
      </text>
    </comment>
    <comment ref="AX65" authorId="0" shapeId="0">
      <text>
        <r>
          <rPr>
            <b/>
            <sz val="9"/>
            <color indexed="81"/>
            <rFont val="Tahoma"/>
            <family val="2"/>
            <charset val="186"/>
          </rPr>
          <t>Autorius:</t>
        </r>
        <r>
          <rPr>
            <sz val="9"/>
            <color indexed="81"/>
            <rFont val="Tahoma"/>
            <family val="2"/>
            <charset val="186"/>
          </rPr>
          <t xml:space="preserve">
rodiklio reikšmė nebuvo nurodyta</t>
        </r>
      </text>
    </comment>
    <comment ref="BA65" authorId="0" shapeId="0">
      <text>
        <r>
          <rPr>
            <b/>
            <sz val="9"/>
            <color indexed="81"/>
            <rFont val="Tahoma"/>
            <family val="2"/>
            <charset val="186"/>
          </rPr>
          <t>Autorius:</t>
        </r>
        <r>
          <rPr>
            <sz val="9"/>
            <color indexed="81"/>
            <rFont val="Tahoma"/>
            <family val="2"/>
            <charset val="186"/>
          </rPr>
          <t xml:space="preserve">
rodiklio reikšmė nebuvo nurodyta</t>
        </r>
      </text>
    </comment>
    <comment ref="T66" authorId="0" shapeId="0">
      <text>
        <r>
          <rPr>
            <b/>
            <sz val="9"/>
            <color indexed="81"/>
            <rFont val="Tahoma"/>
            <family val="2"/>
            <charset val="186"/>
          </rPr>
          <t>Autorius:</t>
        </r>
        <r>
          <rPr>
            <sz val="9"/>
            <color indexed="81"/>
            <rFont val="Tahoma"/>
            <family val="2"/>
            <charset val="186"/>
          </rPr>
          <t xml:space="preserve">
buvo 2017/07</t>
        </r>
      </text>
    </comment>
    <comment ref="U66" authorId="0" shapeId="0">
      <text>
        <r>
          <rPr>
            <b/>
            <sz val="9"/>
            <color indexed="81"/>
            <rFont val="Tahoma"/>
            <family val="2"/>
            <charset val="186"/>
          </rPr>
          <t>Autorius:</t>
        </r>
        <r>
          <rPr>
            <sz val="9"/>
            <color indexed="81"/>
            <rFont val="Tahoma"/>
            <family val="2"/>
            <charset val="186"/>
          </rPr>
          <t xml:space="preserve">
buvo 2017/09</t>
        </r>
      </text>
    </comment>
    <comment ref="V66" authorId="0" shapeId="0">
      <text>
        <r>
          <rPr>
            <b/>
            <sz val="9"/>
            <color indexed="81"/>
            <rFont val="Tahoma"/>
            <family val="2"/>
            <charset val="186"/>
          </rPr>
          <t>Autorius:</t>
        </r>
        <r>
          <rPr>
            <sz val="9"/>
            <color indexed="81"/>
            <rFont val="Tahoma"/>
            <family val="2"/>
            <charset val="186"/>
          </rPr>
          <t xml:space="preserve">
buvo 2017/12</t>
        </r>
      </text>
    </comment>
    <comment ref="W66" authorId="0" shapeId="0">
      <text>
        <r>
          <rPr>
            <b/>
            <sz val="9"/>
            <color indexed="81"/>
            <rFont val="Tahoma"/>
            <family val="2"/>
            <charset val="186"/>
          </rPr>
          <t>Autorius:</t>
        </r>
        <r>
          <rPr>
            <sz val="9"/>
            <color indexed="81"/>
            <rFont val="Tahoma"/>
            <family val="2"/>
            <charset val="186"/>
          </rPr>
          <t xml:space="preserve">
buvo 2019</t>
        </r>
      </text>
    </comment>
    <comment ref="AR66" authorId="0" shapeId="0">
      <text>
        <r>
          <rPr>
            <b/>
            <sz val="9"/>
            <color indexed="81"/>
            <rFont val="Tahoma"/>
            <family val="2"/>
            <charset val="186"/>
          </rPr>
          <t>Autorius:</t>
        </r>
        <r>
          <rPr>
            <sz val="9"/>
            <color indexed="81"/>
            <rFont val="Tahoma"/>
            <family val="2"/>
            <charset val="186"/>
          </rPr>
          <t xml:space="preserve">
reikšmė nebuvo nurodyta</t>
        </r>
      </text>
    </comment>
    <comment ref="AX66" authorId="0" shapeId="0">
      <text>
        <r>
          <rPr>
            <b/>
            <sz val="9"/>
            <color indexed="81"/>
            <rFont val="Tahoma"/>
            <family val="2"/>
            <charset val="186"/>
          </rPr>
          <t>Autorius:</t>
        </r>
        <r>
          <rPr>
            <sz val="9"/>
            <color indexed="81"/>
            <rFont val="Tahoma"/>
            <family val="2"/>
            <charset val="186"/>
          </rPr>
          <t xml:space="preserve">
rodiklio reikšmė nebuvo nurodyta</t>
        </r>
      </text>
    </comment>
    <comment ref="BA66" authorId="0" shapeId="0">
      <text>
        <r>
          <rPr>
            <b/>
            <sz val="9"/>
            <color indexed="81"/>
            <rFont val="Tahoma"/>
            <family val="2"/>
            <charset val="186"/>
          </rPr>
          <t>Autorius:</t>
        </r>
        <r>
          <rPr>
            <sz val="9"/>
            <color indexed="81"/>
            <rFont val="Tahoma"/>
            <family val="2"/>
            <charset val="186"/>
          </rPr>
          <t xml:space="preserve">
rodiklio reikšmė nebuvo nurodyta</t>
        </r>
      </text>
    </comment>
    <comment ref="D98" authorId="0" shapeId="0">
      <text>
        <r>
          <rPr>
            <b/>
            <sz val="9"/>
            <color indexed="81"/>
            <rFont val="Tahoma"/>
            <family val="2"/>
            <charset val="186"/>
          </rPr>
          <t>Autorius:</t>
        </r>
        <r>
          <rPr>
            <sz val="9"/>
            <color indexed="81"/>
            <rFont val="Tahoma"/>
            <family val="2"/>
            <charset val="186"/>
          </rPr>
          <t xml:space="preserve">
Pavadinimas patikslintas 2016-03-30 RPT</t>
        </r>
      </text>
    </comment>
    <comment ref="D100"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N116" authorId="0" shapeId="0">
      <text>
        <r>
          <rPr>
            <b/>
            <sz val="9"/>
            <color indexed="81"/>
            <rFont val="Tahoma"/>
            <family val="2"/>
            <charset val="186"/>
          </rPr>
          <t>Autorius:</t>
        </r>
        <r>
          <rPr>
            <sz val="9"/>
            <color indexed="81"/>
            <rFont val="Tahoma"/>
            <family val="2"/>
            <charset val="186"/>
          </rPr>
          <t xml:space="preserve">
buvo 921 084,34</t>
        </r>
      </text>
    </comment>
    <comment ref="O116" authorId="0" shapeId="0">
      <text>
        <r>
          <rPr>
            <b/>
            <sz val="9"/>
            <color indexed="81"/>
            <rFont val="Tahoma"/>
            <family val="2"/>
            <charset val="186"/>
          </rPr>
          <t>Autorius:</t>
        </r>
        <r>
          <rPr>
            <sz val="9"/>
            <color indexed="81"/>
            <rFont val="Tahoma"/>
            <family val="2"/>
            <charset val="186"/>
          </rPr>
          <t xml:space="preserve">
buvo 217 313,22</t>
        </r>
      </text>
    </comment>
    <comment ref="S116" authorId="0" shapeId="0">
      <text>
        <r>
          <rPr>
            <b/>
            <sz val="9"/>
            <color indexed="81"/>
            <rFont val="Tahoma"/>
            <family val="2"/>
            <charset val="186"/>
          </rPr>
          <t>Autorius:</t>
        </r>
        <r>
          <rPr>
            <sz val="9"/>
            <color indexed="81"/>
            <rFont val="Tahoma"/>
            <family val="2"/>
            <charset val="186"/>
          </rPr>
          <t xml:space="preserve">
buvo 703 771,12</t>
        </r>
      </text>
    </comment>
    <comment ref="W116" authorId="0" shapeId="0">
      <text>
        <r>
          <rPr>
            <b/>
            <sz val="9"/>
            <color indexed="81"/>
            <rFont val="Tahoma"/>
            <family val="2"/>
            <charset val="186"/>
          </rPr>
          <t>Autorius:</t>
        </r>
        <r>
          <rPr>
            <sz val="9"/>
            <color indexed="81"/>
            <rFont val="Tahoma"/>
            <family val="2"/>
            <charset val="186"/>
          </rPr>
          <t xml:space="preserve">
buvo 2019</t>
        </r>
      </text>
    </comment>
    <comment ref="Y116" authorId="0" shapeId="0">
      <text>
        <r>
          <rPr>
            <b/>
            <sz val="9"/>
            <color indexed="81"/>
            <rFont val="Tahoma"/>
            <family val="2"/>
            <charset val="186"/>
          </rPr>
          <t>Autorius:</t>
        </r>
        <r>
          <rPr>
            <sz val="9"/>
            <color indexed="81"/>
            <rFont val="Tahoma"/>
            <family val="2"/>
            <charset val="186"/>
          </rPr>
          <t xml:space="preserve">
buvo 534 560,06</t>
        </r>
      </text>
    </comment>
    <comment ref="AH122" authorId="0" shapeId="0">
      <text>
        <r>
          <rPr>
            <b/>
            <sz val="9"/>
            <color indexed="81"/>
            <rFont val="Tahoma"/>
            <family val="2"/>
            <charset val="186"/>
          </rPr>
          <t>Autorius:</t>
        </r>
        <r>
          <rPr>
            <sz val="9"/>
            <color indexed="81"/>
            <rFont val="Tahoma"/>
            <family val="2"/>
            <charset val="186"/>
          </rPr>
          <t xml:space="preserve">
įtraukta nauja veikla 20180530</t>
        </r>
      </text>
    </comment>
    <comment ref="AR122"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U122"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X122"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AR123"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U123" authorId="0" shapeId="0">
      <text>
        <r>
          <rPr>
            <b/>
            <sz val="9"/>
            <color indexed="81"/>
            <rFont val="Tahoma"/>
            <family val="2"/>
            <charset val="186"/>
          </rPr>
          <t>Autorius:</t>
        </r>
        <r>
          <rPr>
            <sz val="9"/>
            <color indexed="81"/>
            <rFont val="Tahoma"/>
            <family val="2"/>
            <charset val="186"/>
          </rPr>
          <t xml:space="preserve">
buvo 8 (2018-05-02)
pakeista į 25 (2018-06-05)</t>
        </r>
      </text>
    </comment>
    <comment ref="AX123" authorId="0" shapeId="0">
      <text>
        <r>
          <rPr>
            <b/>
            <sz val="9"/>
            <color indexed="81"/>
            <rFont val="Tahoma"/>
            <family val="2"/>
            <charset val="186"/>
          </rPr>
          <t>Autorius:</t>
        </r>
        <r>
          <rPr>
            <sz val="9"/>
            <color indexed="81"/>
            <rFont val="Tahoma"/>
            <family val="2"/>
            <charset val="186"/>
          </rPr>
          <t xml:space="preserve">
buvo 10,5 (2018-05-02)
pakeista į 32 (2018-06-05)
</t>
        </r>
      </text>
    </comment>
    <comment ref="N125" authorId="0" shapeId="0">
      <text>
        <r>
          <rPr>
            <b/>
            <sz val="9"/>
            <color indexed="81"/>
            <rFont val="Tahoma"/>
            <family val="2"/>
            <charset val="186"/>
          </rPr>
          <t>Autorius:</t>
        </r>
        <r>
          <rPr>
            <sz val="9"/>
            <color indexed="81"/>
            <rFont val="Tahoma"/>
            <family val="2"/>
            <charset val="186"/>
          </rPr>
          <t xml:space="preserve">
buvo 1 439 067,07</t>
        </r>
      </text>
    </comment>
    <comment ref="O125" authorId="0" shapeId="0">
      <text>
        <r>
          <rPr>
            <b/>
            <sz val="9"/>
            <color indexed="81"/>
            <rFont val="Tahoma"/>
            <family val="2"/>
            <charset val="186"/>
          </rPr>
          <t>Autorius:</t>
        </r>
        <r>
          <rPr>
            <sz val="9"/>
            <color indexed="81"/>
            <rFont val="Tahoma"/>
            <family val="2"/>
            <charset val="186"/>
          </rPr>
          <t xml:space="preserve">
buvo 215 860,06</t>
        </r>
      </text>
    </comment>
    <comment ref="S125" authorId="0" shapeId="0">
      <text>
        <r>
          <rPr>
            <b/>
            <sz val="9"/>
            <color indexed="81"/>
            <rFont val="Tahoma"/>
            <family val="2"/>
            <charset val="186"/>
          </rPr>
          <t>Autorius:</t>
        </r>
        <r>
          <rPr>
            <sz val="9"/>
            <color indexed="81"/>
            <rFont val="Tahoma"/>
            <family val="2"/>
            <charset val="186"/>
          </rPr>
          <t xml:space="preserve">
buvo 1 223 207,01</t>
        </r>
      </text>
    </comment>
    <comment ref="W125" authorId="0" shapeId="0">
      <text>
        <r>
          <rPr>
            <b/>
            <sz val="9"/>
            <color indexed="81"/>
            <rFont val="Tahoma"/>
            <family val="2"/>
            <charset val="186"/>
          </rPr>
          <t>Autorius:</t>
        </r>
        <r>
          <rPr>
            <sz val="9"/>
            <color indexed="81"/>
            <rFont val="Tahoma"/>
            <family val="2"/>
            <charset val="186"/>
          </rPr>
          <t xml:space="preserve">
buvo 2019</t>
        </r>
      </text>
    </comment>
    <comment ref="AR125" authorId="0" shapeId="0">
      <text>
        <r>
          <rPr>
            <b/>
            <sz val="9"/>
            <color indexed="81"/>
            <rFont val="Tahoma"/>
            <family val="2"/>
            <charset val="186"/>
          </rPr>
          <t>Autorius:</t>
        </r>
        <r>
          <rPr>
            <sz val="9"/>
            <color indexed="81"/>
            <rFont val="Tahoma"/>
            <family val="2"/>
            <charset val="186"/>
          </rPr>
          <t xml:space="preserve">
buvo 125,34</t>
        </r>
      </text>
    </comment>
    <comment ref="N133" authorId="0" shapeId="0">
      <text>
        <r>
          <rPr>
            <b/>
            <sz val="9"/>
            <color indexed="81"/>
            <rFont val="Tahoma"/>
            <family val="2"/>
            <charset val="186"/>
          </rPr>
          <t>Autorius:</t>
        </r>
        <r>
          <rPr>
            <sz val="9"/>
            <color indexed="81"/>
            <rFont val="Tahoma"/>
            <family val="2"/>
            <charset val="186"/>
          </rPr>
          <t xml:space="preserve">
283809,34</t>
        </r>
      </text>
    </comment>
    <comment ref="O133" authorId="0" shapeId="0">
      <text>
        <r>
          <rPr>
            <b/>
            <sz val="9"/>
            <color indexed="81"/>
            <rFont val="Tahoma"/>
            <family val="2"/>
            <charset val="186"/>
          </rPr>
          <t>Autorius:</t>
        </r>
        <r>
          <rPr>
            <sz val="9"/>
            <color indexed="81"/>
            <rFont val="Tahoma"/>
            <family val="2"/>
            <charset val="186"/>
          </rPr>
          <t xml:space="preserve">
42571,4</t>
        </r>
      </text>
    </comment>
    <comment ref="S133" authorId="0" shapeId="0">
      <text>
        <r>
          <rPr>
            <b/>
            <sz val="9"/>
            <color indexed="81"/>
            <rFont val="Tahoma"/>
            <family val="2"/>
            <charset val="186"/>
          </rPr>
          <t>Autorius:</t>
        </r>
        <r>
          <rPr>
            <sz val="9"/>
            <color indexed="81"/>
            <rFont val="Tahoma"/>
            <family val="2"/>
            <charset val="186"/>
          </rPr>
          <t xml:space="preserve">
241237,94</t>
        </r>
      </text>
    </comment>
    <comment ref="AR133" authorId="0" shapeId="0">
      <text>
        <r>
          <rPr>
            <b/>
            <sz val="9"/>
            <color indexed="81"/>
            <rFont val="Tahoma"/>
            <family val="2"/>
            <charset val="186"/>
          </rPr>
          <t>Autorius:</t>
        </r>
        <r>
          <rPr>
            <sz val="9"/>
            <color indexed="81"/>
            <rFont val="Tahoma"/>
            <family val="2"/>
            <charset val="186"/>
          </rPr>
          <t xml:space="preserve">
buvo 0,7 ha</t>
        </r>
      </text>
    </comment>
    <comment ref="N134" authorId="0" shapeId="0">
      <text>
        <r>
          <rPr>
            <b/>
            <sz val="9"/>
            <color indexed="81"/>
            <rFont val="Tahoma"/>
            <family val="2"/>
            <charset val="186"/>
          </rPr>
          <t>Autorius:</t>
        </r>
        <r>
          <rPr>
            <sz val="9"/>
            <color indexed="81"/>
            <rFont val="Tahoma"/>
            <family val="2"/>
            <charset val="186"/>
          </rPr>
          <t xml:space="preserve">
690477,56</t>
        </r>
      </text>
    </comment>
    <comment ref="O134" authorId="0" shapeId="0">
      <text>
        <r>
          <rPr>
            <b/>
            <sz val="9"/>
            <color indexed="81"/>
            <rFont val="Tahoma"/>
            <family val="2"/>
            <charset val="186"/>
          </rPr>
          <t>Autorius:</t>
        </r>
        <r>
          <rPr>
            <sz val="9"/>
            <color indexed="81"/>
            <rFont val="Tahoma"/>
            <family val="2"/>
            <charset val="186"/>
          </rPr>
          <t xml:space="preserve">
103571,63</t>
        </r>
      </text>
    </comment>
    <comment ref="S134" authorId="0" shapeId="0">
      <text>
        <r>
          <rPr>
            <b/>
            <sz val="9"/>
            <color indexed="81"/>
            <rFont val="Tahoma"/>
            <family val="2"/>
            <charset val="186"/>
          </rPr>
          <t>Autorius:</t>
        </r>
        <r>
          <rPr>
            <sz val="9"/>
            <color indexed="81"/>
            <rFont val="Tahoma"/>
            <family val="2"/>
            <charset val="186"/>
          </rPr>
          <t xml:space="preserve">
586905,93</t>
        </r>
      </text>
    </comment>
    <comment ref="T134" authorId="0" shapeId="0">
      <text>
        <r>
          <rPr>
            <b/>
            <sz val="9"/>
            <color indexed="81"/>
            <rFont val="Tahoma"/>
            <family val="2"/>
            <charset val="186"/>
          </rPr>
          <t>Autorius:</t>
        </r>
        <r>
          <rPr>
            <sz val="9"/>
            <color indexed="81"/>
            <rFont val="Tahoma"/>
            <family val="2"/>
            <charset val="186"/>
          </rPr>
          <t xml:space="preserve">
pakeista iš 2018/10 pagal PFSA AR</t>
        </r>
      </text>
    </comment>
    <comment ref="AR134" authorId="0" shapeId="0">
      <text>
        <r>
          <rPr>
            <b/>
            <sz val="9"/>
            <color indexed="81"/>
            <rFont val="Tahoma"/>
            <family val="2"/>
            <charset val="186"/>
          </rPr>
          <t>Autorius:</t>
        </r>
        <r>
          <rPr>
            <sz val="9"/>
            <color indexed="81"/>
            <rFont val="Tahoma"/>
            <family val="2"/>
            <charset val="186"/>
          </rPr>
          <t xml:space="preserve">
buvo 7,3 ha</t>
        </r>
      </text>
    </comment>
    <comment ref="T138"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sharedStrings.xml><?xml version="1.0" encoding="utf-8"?>
<sst xmlns="http://schemas.openxmlformats.org/spreadsheetml/2006/main" count="3025" uniqueCount="1070">
  <si>
    <t>metodikos</t>
  </si>
  <si>
    <t>3 priedas</t>
  </si>
  <si>
    <t>Įgyvendinimo teritorija</t>
  </si>
  <si>
    <t>Kodas (I)*</t>
  </si>
  <si>
    <t>Pareiškėjas / projekto vykdytojas</t>
  </si>
  <si>
    <t>Pradžia (metai)</t>
  </si>
  <si>
    <t>Pabaiga (metai)</t>
  </si>
  <si>
    <t>Įgyvendinimo terminai</t>
  </si>
  <si>
    <t xml:space="preserve">Regionų plėtros planų rengimo
</t>
  </si>
  <si>
    <t>Preliminari projekto išlaidų suma (Eur)</t>
  </si>
  <si>
    <t>Kodas (III)*</t>
  </si>
  <si>
    <t>Kodas (IV)*</t>
  </si>
  <si>
    <t>Kodas (V)*</t>
  </si>
  <si>
    <t>Projektas (pavadinimas)</t>
  </si>
  <si>
    <t>Produkto vertinimo kriterijai</t>
  </si>
  <si>
    <t>Kodas (VI)*</t>
  </si>
  <si>
    <t>* pagal iš  ES ar kitos tarptautinės finansinės paramos programavimo dokumentuose ar planavimo dokumentuose, kuriuose nustatytos nacionalinės regioninės politikos įgyvendinimo priemonės, nustatytų produkto stebėsenos rodiklių kodus.</t>
  </si>
  <si>
    <t>Unikalus numeris</t>
  </si>
  <si>
    <t>Ministerija (asignavimų valdytojas)</t>
  </si>
  <si>
    <t>Projekto Nr.</t>
  </si>
  <si>
    <t>Pavadinimas (I)</t>
  </si>
  <si>
    <t>Pavadinimas (II)</t>
  </si>
  <si>
    <t>Pavadinimas (III)</t>
  </si>
  <si>
    <t>Pavadinimas (IV)</t>
  </si>
  <si>
    <t>Pavadinimas (V)</t>
  </si>
  <si>
    <t>Pavadinimas (VI)</t>
  </si>
  <si>
    <t>Kodas (II)*</t>
  </si>
  <si>
    <t>1 . Projekto eilės numeris regiono plėtros plane.</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</si>
  <si>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</si>
  <si>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</si>
  <si>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</si>
  <si>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</si>
  <si>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Unikalus projekto Nr.</t>
  </si>
  <si>
    <t>Finansavimo šaltinio kodas</t>
  </si>
  <si>
    <t xml:space="preserve">R/V/KT </t>
  </si>
  <si>
    <t xml:space="preserve">ITI </t>
  </si>
  <si>
    <t>RSP</t>
  </si>
  <si>
    <t>S</t>
  </si>
  <si>
    <t>rez.</t>
  </si>
  <si>
    <t>LENTELĖS SKILČIŲ PILDYMO PAAIŠKINIMAI:</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</si>
  <si>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</si>
  <si>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</si>
  <si>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</si>
  <si>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</si>
  <si>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</si>
  <si>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</si>
  <si>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</si>
  <si>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</si>
  <si>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</si>
  <si>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</si>
  <si>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</si>
  <si>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</si>
  <si>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</si>
  <si>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</si>
  <si>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</si>
  <si>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</si>
  <si>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</si>
  <si>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</si>
  <si>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</si>
  <si>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</si>
  <si>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 xml:space="preserve">                                           Regionų plėtros planų rengimo
</t>
  </si>
  <si>
    <t xml:space="preserve">                                           metodikos</t>
  </si>
  <si>
    <t xml:space="preserve">                                           3 priedas</t>
  </si>
  <si>
    <t>Finansavimas iš valstybės biudžeto</t>
  </si>
  <si>
    <t>16. Projekto finansavimas iš ES fondų investicijų veiksmų programos ar kitos tarptautinės finansinės paramos lėšų.</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</si>
  <si>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</si>
  <si>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17. Projekto finansavimas iš Lietuvos Respublikos valstybės biudžeto lėšų.</t>
  </si>
  <si>
    <t>3 lentelė. Projektų aprašymai.</t>
  </si>
  <si>
    <t>15. Iš visų finansavimo šaltinių (pareiškėjo ir jo partnerio disponuojamų lėšų, valstybės biudžeto, ES ir kitos tarptautinės finansinės paramos) projektui įgyvendinti reikalingas finansavimas.</t>
  </si>
  <si>
    <t>18. Projekto finansavimas iš pareiškėjo / projekto vykdytojo  ir partnerio (-ių) lėšų.</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</si>
  <si>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</si>
  <si>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Finansavimas iš ES investicijų ar kitų tarptautinių finansavimo šaltinių</t>
  </si>
  <si>
    <t>Kodas (I)</t>
  </si>
  <si>
    <t>Kodas (II)</t>
  </si>
  <si>
    <t>Kodas (III)</t>
  </si>
  <si>
    <t>Kodas (IV)</t>
  </si>
  <si>
    <t>Kodas (V)</t>
  </si>
  <si>
    <t>Kodas (VI)</t>
  </si>
  <si>
    <t>2016 m.</t>
  </si>
  <si>
    <t>2017 m.</t>
  </si>
  <si>
    <t>2018 m.</t>
  </si>
  <si>
    <t>2019 m.</t>
  </si>
  <si>
    <t>2020 m.</t>
  </si>
  <si>
    <t>Nr.</t>
  </si>
  <si>
    <t>Iš viso</t>
  </si>
  <si>
    <t>ES lėšos</t>
  </si>
  <si>
    <t>1.1</t>
  </si>
  <si>
    <t/>
  </si>
  <si>
    <t>1.1.1</t>
  </si>
  <si>
    <t>1.1.1.1</t>
  </si>
  <si>
    <t>1.1.1.2</t>
  </si>
  <si>
    <t>1.1.1.3</t>
  </si>
  <si>
    <t>1.1.1.4</t>
  </si>
  <si>
    <t>1.1.2.1</t>
  </si>
  <si>
    <t>2.</t>
  </si>
  <si>
    <t>2.1.1.1</t>
  </si>
  <si>
    <t>2.1.1.2</t>
  </si>
  <si>
    <t>2.1.1.3</t>
  </si>
  <si>
    <t>2.1.2.1</t>
  </si>
  <si>
    <t>2.1.2.2</t>
  </si>
  <si>
    <t>2.1.2.3</t>
  </si>
  <si>
    <t>2.1.3.1</t>
  </si>
  <si>
    <t>2.1.3.2</t>
  </si>
  <si>
    <t>Požymiai</t>
  </si>
  <si>
    <t>Lėšų poreikis ir finansavimo šaltiniai (Eur)</t>
  </si>
  <si>
    <t>Projekto etapai</t>
  </si>
  <si>
    <t>Projektas</t>
  </si>
  <si>
    <t>Pareiškėjas</t>
  </si>
  <si>
    <t>Iš viso:</t>
  </si>
  <si>
    <t>Savivaldybės biudžetas</t>
  </si>
  <si>
    <t>Valstybės biudžetas</t>
  </si>
  <si>
    <t>Privačios lėšos</t>
  </si>
  <si>
    <t>Kitos viešosios lėšos</t>
  </si>
  <si>
    <t>Projekto užbaigimas (metai)</t>
  </si>
  <si>
    <t>1.1.1.1.1</t>
  </si>
  <si>
    <t>V</t>
  </si>
  <si>
    <t>ITI</t>
  </si>
  <si>
    <t>1.1.1.2.2</t>
  </si>
  <si>
    <t>VRM</t>
  </si>
  <si>
    <t>R</t>
  </si>
  <si>
    <t>1.1.1.3.1</t>
  </si>
  <si>
    <t>10.1.3-ESFA-R-920</t>
  </si>
  <si>
    <t>KM</t>
  </si>
  <si>
    <t>08.2.1-CPVA-R-908</t>
  </si>
  <si>
    <t>05.4.1-CPVA-R-302</t>
  </si>
  <si>
    <t>AM</t>
  </si>
  <si>
    <t>ŽŪM</t>
  </si>
  <si>
    <t>07.1.1-CPVA-R-305</t>
  </si>
  <si>
    <t>ŪM</t>
  </si>
  <si>
    <t>05.4.1-LVPA-R-821</t>
  </si>
  <si>
    <t>2.1.1.1.1</t>
  </si>
  <si>
    <t>2.1.1.1.2</t>
  </si>
  <si>
    <t>2.1.1.1.3</t>
  </si>
  <si>
    <t>2.1.1.1.4</t>
  </si>
  <si>
    <t>SM</t>
  </si>
  <si>
    <t>06.2.1-TID-R-511</t>
  </si>
  <si>
    <t>04.5.1-TID-R-518</t>
  </si>
  <si>
    <t>04.5.1-TID-V-513</t>
  </si>
  <si>
    <t>04.5.1-TID-R-514</t>
  </si>
  <si>
    <t>2.1.1.2.1</t>
  </si>
  <si>
    <t>05.3.2-APVA-R-014</t>
  </si>
  <si>
    <t>2.1.1.2.2</t>
  </si>
  <si>
    <t>2.1.1.2.3</t>
  </si>
  <si>
    <t>2.1.1.2.4</t>
  </si>
  <si>
    <t>05.1.1-APVA-R-007</t>
  </si>
  <si>
    <t>2.1.1.3.1</t>
  </si>
  <si>
    <t>2.1.1.3.2</t>
  </si>
  <si>
    <t>05.2.1-APVA-R-008</t>
  </si>
  <si>
    <t>2.1.2.1.1</t>
  </si>
  <si>
    <t>2.1.2.3.1</t>
  </si>
  <si>
    <t>2.1.2.3.2</t>
  </si>
  <si>
    <t>2.1.3.1.1</t>
  </si>
  <si>
    <t>ŠMM</t>
  </si>
  <si>
    <t>09.1.3-CPVA-R-705</t>
  </si>
  <si>
    <t>2.1.3.1.2</t>
  </si>
  <si>
    <t>2.1.3.1.3</t>
  </si>
  <si>
    <t>2.1.3.1.4</t>
  </si>
  <si>
    <t>2.1.3.2.1</t>
  </si>
  <si>
    <t>SADM</t>
  </si>
  <si>
    <t>2.1.3.2.2</t>
  </si>
  <si>
    <t>2.1.3.2.3</t>
  </si>
  <si>
    <t>2.1.3.2.4</t>
  </si>
  <si>
    <t>Priemonė: Socialinio būsto fondo plėtra</t>
  </si>
  <si>
    <t>08.1.2-CPVA-R-408</t>
  </si>
  <si>
    <t>09.1.3-CPVA-R-725</t>
  </si>
  <si>
    <t>09.1.3-CPVA-R-724</t>
  </si>
  <si>
    <t>SAM</t>
  </si>
  <si>
    <t>08.4.2-ESFA-R-630</t>
  </si>
  <si>
    <t>UAB InMedica</t>
  </si>
  <si>
    <t>08.1.3-CPVA-R-609</t>
  </si>
  <si>
    <t>Produkto vertinimo kriterijus (I) (pavadinimas)</t>
  </si>
  <si>
    <t>Produkto vertinimo kriterijus (II) (pavadinimas)</t>
  </si>
  <si>
    <t>Produkto vertinimo kriterijus (III) (pavadinimas)</t>
  </si>
  <si>
    <t>Produkto vertinimo kriterijus (IV) (pavadinimas)</t>
  </si>
  <si>
    <t>Produkto vertinimo kriterijus (V) (pavadinimas)</t>
  </si>
  <si>
    <t>P.B.238</t>
  </si>
  <si>
    <t>P.B.239</t>
  </si>
  <si>
    <t>P.N.304</t>
  </si>
  <si>
    <t>P.S.364</t>
  </si>
  <si>
    <t>P.S.365</t>
  </si>
  <si>
    <t>P.S.335</t>
  </si>
  <si>
    <t>P.B.209</t>
  </si>
  <si>
    <t>R.N.091</t>
  </si>
  <si>
    <t>P.S.338</t>
  </si>
  <si>
    <t>Išsaugoti, sutvarkyti ar atkurti įvairaus teritorinio lygmens kraštovaizdžio arealai (skaičius)</t>
  </si>
  <si>
    <t>P.N.093</t>
  </si>
  <si>
    <t>P.N.094</t>
  </si>
  <si>
    <t>Įrengti ženklinimo infrastruktūros objektai</t>
  </si>
  <si>
    <t>P.B.214</t>
  </si>
  <si>
    <t>P.S.342</t>
  </si>
  <si>
    <t>Įdiegtos saugų eismą gerinančios ir aplinkosaugos priemonės</t>
  </si>
  <si>
    <t>P.N.508</t>
  </si>
  <si>
    <t>P.S.321</t>
  </si>
  <si>
    <t>P.S.322</t>
  </si>
  <si>
    <t xml:space="preserve">04.5.1-TID-R-516 </t>
  </si>
  <si>
    <t>Įsigytos naujos ekologiškos viešojo transporto priemonės</t>
  </si>
  <si>
    <t>P.S.323</t>
  </si>
  <si>
    <t>P.S.324</t>
  </si>
  <si>
    <t>Įdiegtos intelektinės transporto sistemos</t>
  </si>
  <si>
    <t>P.N.507</t>
  </si>
  <si>
    <t>Parengti darnaus judumo mieste planai</t>
  </si>
  <si>
    <t>P.N.051</t>
  </si>
  <si>
    <t>P.N.053</t>
  </si>
  <si>
    <t>P.N.054</t>
  </si>
  <si>
    <t>P.S.333</t>
  </si>
  <si>
    <t>P.N.050</t>
  </si>
  <si>
    <t>P.S.328</t>
  </si>
  <si>
    <t>Lietaus nuotėkio plotas, iš kurio surenkamam paviršiniam (lietaus) vandeniui tvarkyti, įrengta ir (ar) rekonstruota infrastruktūra (ha)</t>
  </si>
  <si>
    <t>P.N.028</t>
  </si>
  <si>
    <t>P.S.329</t>
  </si>
  <si>
    <t>P.S.380</t>
  </si>
  <si>
    <t>Pagal veiksmų programą ERPF lėšomis sukurtos naujos ikimokyklinio ir priešmokyklinio ugdymo vietos</t>
  </si>
  <si>
    <t>P.N.717</t>
  </si>
  <si>
    <t>Pagal veiksmų programą ERPF lėšomis atnaujintos ikimokyklinio ir priešmokyklinio ugdymo mokyklos</t>
  </si>
  <si>
    <t>P.N.743</t>
  </si>
  <si>
    <t>Pagal veiksmų programą ERPF lėšomis atnaujintos ikimokyklinio ir/ar priešmokyklinio ugdymo grupės</t>
  </si>
  <si>
    <t>P.S.361</t>
  </si>
  <si>
    <t>R.N.403</t>
  </si>
  <si>
    <t>R.N.404</t>
  </si>
  <si>
    <t>P.S.362</t>
  </si>
  <si>
    <t>P.B.235</t>
  </si>
  <si>
    <t>P.N.723</t>
  </si>
  <si>
    <t>P.N.722</t>
  </si>
  <si>
    <t>P.S.372</t>
  </si>
  <si>
    <t>Tikslinių grupių asmenys, kurie dalyvavo informavimo, švietimo ir mokymo renginiuose bei sveikatos raštingumą didinančiose veiklose</t>
  </si>
  <si>
    <t>P.N.671</t>
  </si>
  <si>
    <t>Modernizuoti savivaldybių visuomenės sveikatos biurai</t>
  </si>
  <si>
    <t>P.B.236</t>
  </si>
  <si>
    <t>P.S.363</t>
  </si>
  <si>
    <t>Kodas</t>
  </si>
  <si>
    <t>Gyventojai, kuriems teikiamos nuotekų valymo paslaugos naujai pastatytais ir (arba) rekonstruotais nuotekų valymo įrenginiais (GE)</t>
  </si>
  <si>
    <t>Inventorizuota neapskaityto paviršinių nuotekų nuotakyno dalis (proc.)</t>
  </si>
  <si>
    <t>P.N.092</t>
  </si>
  <si>
    <t>P.N.817</t>
  </si>
  <si>
    <t>Modernizuoti kultūros infrastruktūros objektai (vnt.)</t>
  </si>
  <si>
    <t>Įrengtų naujų dviračių ir / ar pėsčiųjų takų ir / ar trasų ilgis (km)</t>
  </si>
  <si>
    <t>Bendras rekonstruotų arba atnaujintų kelių ilgis (km)</t>
  </si>
  <si>
    <t>Bendras naujai nutiestų kelių ilgis (km)</t>
  </si>
  <si>
    <t>Viešojo valdymo institucijos, pagal veiksmų programą ESF lėšomis įgyvendinusios paslaugų ir (ar) aptarnavimo kokybei gerinti skirtas priemones</t>
  </si>
  <si>
    <t>Parengtos piliečių chartijos</t>
  </si>
  <si>
    <t>P.N.604</t>
  </si>
  <si>
    <t xml:space="preserve">Vandentvarka (esamų geriamo vandens ir nuotekų tinklų modernizavimas) </t>
  </si>
  <si>
    <t>Vandentvarka (naujų tinklų įrengimas)</t>
  </si>
  <si>
    <t>Lietaus nuotekų sistemų modernizavimas ir plėtra</t>
  </si>
  <si>
    <t>Viešojo transporto priemonių įsigijimas</t>
  </si>
  <si>
    <t>Vietinės reikšmės keliai ir gatvės (rekonstrukcija)</t>
  </si>
  <si>
    <t>Intelektinės transporto sistemos</t>
  </si>
  <si>
    <t>Bendrojo lavinimo mokyklų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</si>
  <si>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</si>
  <si>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</si>
  <si>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</si>
  <si>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</si>
  <si>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</si>
  <si>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</si>
  <si>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</si>
  <si>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(pastatai ir statiniai): kultūros objektai</t>
  </si>
  <si>
    <t>Kitos viešosios infrastruktūros modernizavimas (pastatai ir statiniai): bendruomenės, nevyriausybinių organizacijų veiklai pritaikomi pastatai</t>
  </si>
  <si>
    <t>Kraštovaizdžio tvarkymas (kraštovaizdžio etalonai, pažeistos teritorijos ir pan.)</t>
  </si>
  <si>
    <t>Viešoji turizmo infrastruktūra</t>
  </si>
  <si>
    <t>Kultūros paveldo objektų sutvarkymas ir pritaikymas</t>
  </si>
  <si>
    <t>Sveikatos paslaugų plėtra (ne infrastruktūra)</t>
  </si>
  <si>
    <t>Viešojo valdymo tobulinimas</t>
  </si>
  <si>
    <t>Kita (nepriskirta kitoms grupėms)</t>
  </si>
  <si>
    <t>Projekto kodas SFMIS</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</si>
  <si>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</si>
  <si>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</si>
  <si>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Priemonė: Kaimo (1-6 tūkst. Gyventojų) gyvenamųjų vietovių atnaujinimas</t>
  </si>
  <si>
    <t>R089908-293034-1125</t>
  </si>
  <si>
    <t>08.2.1-CPVA-R-908-71-0004</t>
  </si>
  <si>
    <t>Šilalės rajono Kvėdarnos gyvenamosios vietovės atnaujinimas</t>
  </si>
  <si>
    <t>ŠRSA</t>
  </si>
  <si>
    <t>Kvėdarna</t>
  </si>
  <si>
    <t>1.1.1.1.2</t>
  </si>
  <si>
    <t>R089908-293000-1126</t>
  </si>
  <si>
    <t>08.2.1-CPVA-R-908-71-0002</t>
  </si>
  <si>
    <t>Skaudvilės miesto infrastruktūros sutvarkymas</t>
  </si>
  <si>
    <t>TRSA</t>
  </si>
  <si>
    <t>Skaudvilė</t>
  </si>
  <si>
    <t>Priemonė: Miestų kompleksinė plėtra</t>
  </si>
  <si>
    <t xml:space="preserve"> </t>
  </si>
  <si>
    <t>1.1.1.2.1</t>
  </si>
  <si>
    <t>R089905-290000-1128</t>
  </si>
  <si>
    <t>07.1.1-CPVA-R-905-71-0002</t>
  </si>
  <si>
    <t>Pagėgių miesto Turgaus aikštės įrengimas ir prieigų sutvarkymas</t>
  </si>
  <si>
    <t>PSA</t>
  </si>
  <si>
    <t>Pagėgiai</t>
  </si>
  <si>
    <t xml:space="preserve">07.1.1-CPVA-R-905 </t>
  </si>
  <si>
    <t>R089905-280000-1129</t>
  </si>
  <si>
    <t>07.1.1-CPVA-R-905-71-0001</t>
  </si>
  <si>
    <t>Apleistos teritorijos už Kultūros centro Pagėgių mieste konversija ir pritaikymas rekreaciniams, poilsio ir sveikatinimo poreikiams</t>
  </si>
  <si>
    <t>Priemonė: Pereinamojo laikotarpio tikslinių teritorijų vystymas. I</t>
  </si>
  <si>
    <t>R089902-340000-1131</t>
  </si>
  <si>
    <t>07.1.1-CPVA-V-902-01-0005</t>
  </si>
  <si>
    <t>Apleistos teritorijos Tauragės miesto  buvusiame kariniame miestelyje viešųjų pastatų sutvarkymas ir pritaikymas bendruomenės poreikiams</t>
  </si>
  <si>
    <t>Tauragės miestas</t>
  </si>
  <si>
    <t xml:space="preserve">07.1.1-CPVA-V-902 </t>
  </si>
  <si>
    <t>Priemonė: Pereinamojo laikotarpio tikslinių teritorijų vystymas. II</t>
  </si>
  <si>
    <t>1.1.1.4.1</t>
  </si>
  <si>
    <t>R089903-300000-1133</t>
  </si>
  <si>
    <t>07.1.1-CPVA-R-903-71-0001</t>
  </si>
  <si>
    <t>Gyvenamųjų namų kvartalų kompleksinis sutvarkymas Jurbarko mieste</t>
  </si>
  <si>
    <t>JRSA</t>
  </si>
  <si>
    <t>Jurbarkas</t>
  </si>
  <si>
    <t xml:space="preserve">07.1.1-CPVA-R-903 </t>
  </si>
  <si>
    <t>1.1.2.</t>
  </si>
  <si>
    <t>Uždavinys. Mažinti atskirtį tarp miesto ir kaimo, remti kompleksišką kaimo atnaujinimą ir plėtrą,  gerinti kaimo gyvenamąją aplinką, didinti gyventojų užimtumą ir saugumą.</t>
  </si>
  <si>
    <t>Priemonė: Pagrindinės paslaugos ir kaimų atnaujinimas kaimo vietovėse</t>
  </si>
  <si>
    <t>JRSA, PSA, ŠRSA, TRSA</t>
  </si>
  <si>
    <t>Tauragės regionas</t>
  </si>
  <si>
    <t>7.2</t>
  </si>
  <si>
    <t>1.2.</t>
  </si>
  <si>
    <t>Tikslas. Pagerinti sąlygas investicijų pritraukimui, sudaryti palankią aplinką verslui vystytis, ekonominės veiklos efektyvumui didinti.</t>
  </si>
  <si>
    <t>1.2.1.</t>
  </si>
  <si>
    <t>Uždavinys. Tobulinti susisiekimo sistemas regione, vystyti ekologiškai darnią transporto infrastruktūrą, padidinti darbo jėgos judumą, gerinti eismo saugumą.</t>
  </si>
  <si>
    <t>1.2.1.1</t>
  </si>
  <si>
    <t>Priemonė: Vietinių kelių techninių parametrų ir eismo saugos gerinimas</t>
  </si>
  <si>
    <t>1.2.1.1.1</t>
  </si>
  <si>
    <t>R085511-190000-1139</t>
  </si>
  <si>
    <t>06.2.1-TID-R-511-71-0002</t>
  </si>
  <si>
    <t>Eismo saugumo priemonių diegimas Šilalės mieste ir rajono gyvenvietėse</t>
  </si>
  <si>
    <t>Šilalės r.</t>
  </si>
  <si>
    <t>1.2.1.1.2</t>
  </si>
  <si>
    <t>R085511-120000-1140</t>
  </si>
  <si>
    <t>06.2.1-TID-R-511-71-0004</t>
  </si>
  <si>
    <t>Jaunimo ir Rambyno gatvių Pagėgiuose infrastruktūros sutvarkymas</t>
  </si>
  <si>
    <t>Pagėgių miestas</t>
  </si>
  <si>
    <t>1.2.1.1.3</t>
  </si>
  <si>
    <t>R085511-120000-1141</t>
  </si>
  <si>
    <t>06.2.1-TID-R-511-71-0003</t>
  </si>
  <si>
    <t>A. Giedraičio-Giedriaus gatvės rekonstravimas Jurbarko mieste</t>
  </si>
  <si>
    <t>Jurbarko miestas</t>
  </si>
  <si>
    <t>1.2.1.1.4</t>
  </si>
  <si>
    <t>R085511-190000-1142</t>
  </si>
  <si>
    <t>Eismo saugos priemonių diegimas Jurbarko miesto Lauko gatvėje</t>
  </si>
  <si>
    <t>1.2.1.1.5</t>
  </si>
  <si>
    <t>R085511-120000-1143</t>
  </si>
  <si>
    <t>06.2.1-TID-R-511-71-0001</t>
  </si>
  <si>
    <t>Tauragės miesto gatvių rekonstrukcija (Žemaitės, Smėlynų g. ir Smėlynų skg.)</t>
  </si>
  <si>
    <t>1.2.1.2</t>
  </si>
  <si>
    <t>Priemonė: Darnaus judumo priemonių diegimas</t>
  </si>
  <si>
    <t>1.2.1.2.1</t>
  </si>
  <si>
    <t>R085514-190000-1145</t>
  </si>
  <si>
    <t>Darnaus judumo priemonių diegimas Tauragės mieste</t>
  </si>
  <si>
    <t>1.2.1.2.2</t>
  </si>
  <si>
    <t>R085513-500000-1146</t>
  </si>
  <si>
    <t>04.5.1-TID-V-513-01-0004</t>
  </si>
  <si>
    <t>Darnaus judumo Tauragės mieste plano rengimas</t>
  </si>
  <si>
    <t>1.2.1.3</t>
  </si>
  <si>
    <t>Priemonė: Pėsčiųjų ir dviračių takų rekonstrukcija ir plėtra</t>
  </si>
  <si>
    <t>1.2.1.3.1</t>
  </si>
  <si>
    <t>R085516-190000-1148</t>
  </si>
  <si>
    <t>04.5.1-TID-R-516-71-0003</t>
  </si>
  <si>
    <t>Pėsčiųjų tako Vytauto Didžiojo gatvėje  Šilalės m. rekonstrukcija</t>
  </si>
  <si>
    <t>Šilalė</t>
  </si>
  <si>
    <t>1.2.1.3.2</t>
  </si>
  <si>
    <t>R085516-190000-1149</t>
  </si>
  <si>
    <t>04.5.1-TID-R-516-71-0002</t>
  </si>
  <si>
    <t>Pėsčiųjų ir dviračių takų įrengimas prie Jankaus gatvės Pagėgiuose</t>
  </si>
  <si>
    <t>1.2.1.3.3</t>
  </si>
  <si>
    <t>R085516-190000-1150</t>
  </si>
  <si>
    <t>Pėsčiųjų ir dviračių tako įrengimas Jurbarko miesto Barkūnų gatvėje</t>
  </si>
  <si>
    <t>1.2.1.3.4</t>
  </si>
  <si>
    <t>R085516-190000-1151</t>
  </si>
  <si>
    <t>04.5.1-TID-R-516-71-0001</t>
  </si>
  <si>
    <t>Pėsčiųjų ir dviračių tako įrengimas iki Norkaičių gyvenvietės</t>
  </si>
  <si>
    <t>Tauragės rajonas</t>
  </si>
  <si>
    <t>1.2.1.4</t>
  </si>
  <si>
    <t>Priemonė: Vietinio susisiekimo viešojo transporto priemonių parko atnaujinimas</t>
  </si>
  <si>
    <t>1.2.1.4.1</t>
  </si>
  <si>
    <t>R085518-100000-1153</t>
  </si>
  <si>
    <t>04.5.1-TID-R-518-71-0001</t>
  </si>
  <si>
    <t>Tauragės miesto viešojo susisiekimo parko transporto priemonių atnaujinimas</t>
  </si>
  <si>
    <t>1.2.2.</t>
  </si>
  <si>
    <t>Uždavinys. Modernizuoti kultūros įstaigų fizinę ir informacinę infrastruktūrą, kultūros paslaugoms pritaikyti  kultūros paveldo objektus ir netradicines erdves,  didinti paslaugų prieinamumą.</t>
  </si>
  <si>
    <t>1.2.2.1</t>
  </si>
  <si>
    <t>Priemonė: Modernizuoti savivaldybių kultūros infrastruktūrą</t>
  </si>
  <si>
    <t>1.2.2.1.1</t>
  </si>
  <si>
    <t>R083305-330000-1156</t>
  </si>
  <si>
    <t>07.1.1-CPVA-R-305-71-0002</t>
  </si>
  <si>
    <t>Tauragės krašto muziejaus modernizavimas</t>
  </si>
  <si>
    <t>1.2.2.1.2</t>
  </si>
  <si>
    <t>R083305-330000-1157</t>
  </si>
  <si>
    <t>07.1.1-CPVA-R-305-71-0001</t>
  </si>
  <si>
    <t>Jurbarko kultūros centro modernizavimas</t>
  </si>
  <si>
    <t>1.2.2.2</t>
  </si>
  <si>
    <t>Priemonė: Aktualizuoti savivaldybių kultūros paveldo objektus</t>
  </si>
  <si>
    <t>1.2.2.2.1</t>
  </si>
  <si>
    <t>R083302-440000-1159</t>
  </si>
  <si>
    <t>05.4.1-CPVA-R-302-71-0001</t>
  </si>
  <si>
    <t>Tauragės pilies rūsio kultūros paveldo savybių išsaugojimas ir pritaikymas bendruomeniniams poreikiams</t>
  </si>
  <si>
    <t>1.2.2.2.2</t>
  </si>
  <si>
    <t>R083302-440000-1160</t>
  </si>
  <si>
    <t>05.4.1-CPVA-R-302-71-0004</t>
  </si>
  <si>
    <t>Požerės Kristaus Atsimainymo bažnyčios komplekso aktualizavimas vietos bendruomenės poreikiams</t>
  </si>
  <si>
    <t>Požerės k.</t>
  </si>
  <si>
    <t>1.2.2.2.3</t>
  </si>
  <si>
    <t>R083302-440000-1161</t>
  </si>
  <si>
    <t>05.4.1-CPVA-R-302-71-0003</t>
  </si>
  <si>
    <t>Buvusio Kristijono Donelaičio gimnazijos pastato Vilniaus g. 46, Pagėgiai, aktų salės ir vidaus laiptų paveldosaugos vertingųjų savybių sutvarkymas</t>
  </si>
  <si>
    <t>1.2.2.2.4</t>
  </si>
  <si>
    <t>R083302-440000-1162</t>
  </si>
  <si>
    <t>05.4.1-CPVA-R-302-71-0005</t>
  </si>
  <si>
    <t>Mažosios Lietuvos Jurbarko krašto kultūros centro aktualizavimas</t>
  </si>
  <si>
    <t>Jurbarko rajonas</t>
  </si>
  <si>
    <t>1.2.3.</t>
  </si>
  <si>
    <t xml:space="preserve">Uždavinys. Vykdyti informacines marketingo priemones, skatinančias viešąsias ir privačias investicijas  į rekreacijos ir turizmo sistemos plėtrą, gerinti turizmo įvaizdį ir didinti paslaugų prieinamumą.  </t>
  </si>
  <si>
    <t>1.2.3.1</t>
  </si>
  <si>
    <t>Priemonė: Savivaldybes jungiančių turizmo trasų ir turizmo maršrutų informacinės infrastruktūros plėtra</t>
  </si>
  <si>
    <t>1.2.3.1.1</t>
  </si>
  <si>
    <t>R088821-420000-1165</t>
  </si>
  <si>
    <t>05.4.1-LVPA-R-821-71-0001</t>
  </si>
  <si>
    <t>Savivaldybes jungiančių turizmo trasų ir turizmo maršrutų infrastruktūros plėtra Tauragės regione</t>
  </si>
  <si>
    <t>Tauragės apskritis</t>
  </si>
  <si>
    <t>2.1.</t>
  </si>
  <si>
    <t xml:space="preserve">Tikslas. Gerinti viešųjų sveikatos apsaugos, švietimo ir socialinių paslaugų teikimo kokybę, didinti jų prieinamumą gyventojams. </t>
  </si>
  <si>
    <t>2.1.1.</t>
  </si>
  <si>
    <t>Uždavinys. Padidinti bendrojo ugdymo, priešmokyklinio ir ikimokyklinio bei neformaliojo švietimo įstaigų tinklo efektyvumą, plėtoti vaikų ir jaunimo ugdymo galimybes ir prieinamumą.</t>
  </si>
  <si>
    <t>Priemonė: Mokyklų tinklo efektyvumo didinimas „Modernizuoti bendrojo ugdymo įstaigas ir aprūpinti jas gamtos, technologijų, menų ir kitų mokslų laboratorijų įranga“</t>
  </si>
  <si>
    <t>R087724-220000-1169</t>
  </si>
  <si>
    <t>09.1.3-CPVA-R-724-71-0003</t>
  </si>
  <si>
    <t>Šilalės Simono Gaudėšiaus gimnazijos pastato dalies patalpų modernizavimas ir aprūpinimas įranga</t>
  </si>
  <si>
    <t>Šilalės m.</t>
  </si>
  <si>
    <t>R087724-220000-1170</t>
  </si>
  <si>
    <t>09.1.3-CPVA-R-724-71-0001</t>
  </si>
  <si>
    <t>Mokyklų tinklo efektyvumo didinimas Pagėgių Algimanto Mackaus gimnazijoje</t>
  </si>
  <si>
    <t>R087724-220000-1171</t>
  </si>
  <si>
    <t>09.1.3-CPVA-R-724-71-0004</t>
  </si>
  <si>
    <t>Ikimokyklinio ir priešmokyklinio ugdymo patalpų įrengimas Eržvilko gimnazijoje</t>
  </si>
  <si>
    <t>R087724-220000-1172</t>
  </si>
  <si>
    <t>09.1.3-CPVA-R-724-71-0002</t>
  </si>
  <si>
    <t>Tauragės Martyno Mažvydo progimnazijos modernizavimas</t>
  </si>
  <si>
    <t>Priemonė: Neformaliojo švietimo infrastruktūros tobulinimas „Plėtoti vaikų ir jauninimo neformaliojo ugdymo galimybes (ypač kaimo vietovėse)“</t>
  </si>
  <si>
    <t>R087725-240000-1174</t>
  </si>
  <si>
    <t>09.1.3-CPVA-R-725-71-0002</t>
  </si>
  <si>
    <t>Neformaliojo švietimo infrastruktūros tobulinimas Pagėgių meno ir sporto mokykloje</t>
  </si>
  <si>
    <t>R087725-240000-1175</t>
  </si>
  <si>
    <t>09.1.3-CPVA-R-725-71-0004</t>
  </si>
  <si>
    <t>Jurbarko Antano Sodeikos meno mokyklos atnaujinimas ir pritaikymas neformaliajam ugdymui</t>
  </si>
  <si>
    <t>R087725-240000-1176</t>
  </si>
  <si>
    <t>09.1.3-CPVA-R-725-71-0005</t>
  </si>
  <si>
    <t>Vaikų ir jaunimo neformalaus ugdymosi galimybių plėtra Tauragės Moksleivių kūrybos centre</t>
  </si>
  <si>
    <t>R087725-240000-1177</t>
  </si>
  <si>
    <t>09.1.3-CPVA-R-725-71-0001</t>
  </si>
  <si>
    <t>Šilalės meno mokyklos infrastruktūros tobulinimas plėtojant vaikų ir jaunimo neformaliojo ugdymo galimybes</t>
  </si>
  <si>
    <t>Šilalės meno mokykla</t>
  </si>
  <si>
    <t>Priemonė: Ikimokyklinio ir priešmokyklinio ugdymo prieinamumo didinimas</t>
  </si>
  <si>
    <t>R087705-230000-1179</t>
  </si>
  <si>
    <t>09.1.3-CPVA-R-705-71-0002</t>
  </si>
  <si>
    <t>Ikimokyklinio ugdymo prieinamumo didinimas Šilalės mieste</t>
  </si>
  <si>
    <t>R087705-230000-1180</t>
  </si>
  <si>
    <t>09.1.3-CPVA-R-705-71-0003</t>
  </si>
  <si>
    <t>Ikimokyklinio ir priešmokyklinio ugdymo prieinamumo didinimas Rotulių lopšelyje-darželyje</t>
  </si>
  <si>
    <t>2.1.1.3.3</t>
  </si>
  <si>
    <t>R087705-230000-1181</t>
  </si>
  <si>
    <t>09.1.3-CPVA-R-705-71-0001</t>
  </si>
  <si>
    <t>Ikimokyklinio ir priešmokyklinio ugdymo prieinamumo didinimas, modernizuojant Tauragės vaikų reabilitacijos centro-mokyklos „Pušelė“ ugdymo aplinką</t>
  </si>
  <si>
    <t>2.1.2.</t>
  </si>
  <si>
    <t>Uždavinys. Gerinti sveikatos priežiūros įstaigų infrastruktūrą, kelti paslaugų kokybę ir jų prieinamumą (ypač tikslinėms grupėms), diegti sveiko senėjimo procesą regione.</t>
  </si>
  <si>
    <t>Priemonė: Sveikos gyvensenos skatinimas Tauragės regione</t>
  </si>
  <si>
    <t>R086630-470000-1184</t>
  </si>
  <si>
    <t>08.4.2-ESFA-R-630-71-0004</t>
  </si>
  <si>
    <t>Sveikos gyvensenos skatinimas Pagėgių savivaldybėje</t>
  </si>
  <si>
    <t>Pagėgių savivalybė</t>
  </si>
  <si>
    <t>2.1.2.1.2</t>
  </si>
  <si>
    <t>R086630-470000-1185</t>
  </si>
  <si>
    <t>08.4.2-ESFA-R-630-71-0002</t>
  </si>
  <si>
    <t>Jurbarko rajono gyventojų sveikos gyvensenos skatinimas</t>
  </si>
  <si>
    <t>JRS VSB</t>
  </si>
  <si>
    <t>2.1.2.1.3</t>
  </si>
  <si>
    <t>R086630-470000-1186</t>
  </si>
  <si>
    <t>08.4.2-ESFA-R-630-71-0001</t>
  </si>
  <si>
    <t>Sveikam gyvenimui sakome - TAIP!</t>
  </si>
  <si>
    <t>TRS VSB</t>
  </si>
  <si>
    <t xml:space="preserve">Tauragės raj.  </t>
  </si>
  <si>
    <t>2.1.2.1.4</t>
  </si>
  <si>
    <t>R086630-470000-1187</t>
  </si>
  <si>
    <t>08.4.2-ESFA-R-630-71-0003</t>
  </si>
  <si>
    <t>Šilalės rajono gyventojų sveikatos stiprinimas ir sveikos gyvensenos ugdymas</t>
  </si>
  <si>
    <t>ŠRS VSB</t>
  </si>
  <si>
    <t xml:space="preserve">Šilalės raj.  </t>
  </si>
  <si>
    <t>Priemonė: Priemonių, gerinančių ambulatorinių sveikatos priežiūros paslaugų prieinamumą tuberkulioze sergantiems asmenims, įgyvendinimas</t>
  </si>
  <si>
    <t>2.1.2.2.1</t>
  </si>
  <si>
    <t>R086615-470000-1189</t>
  </si>
  <si>
    <t>08.4.2-ESFA-R-615-71-0003</t>
  </si>
  <si>
    <t>Priemonių, gerinančių ambulatorinių asmens sveikatos priežiūros paslaugų prieinamumą tuberkulioze sergantiems asmenims Jurbarko rajone, įgyvendinimas</t>
  </si>
  <si>
    <t>JRS PSPC</t>
  </si>
  <si>
    <t xml:space="preserve">08.4.2-ESFA-R-615 </t>
  </si>
  <si>
    <t>2.1.2.2.2</t>
  </si>
  <si>
    <t>R086615-470000-1190</t>
  </si>
  <si>
    <t>08.4.2-ESFA-R-615-71-0002</t>
  </si>
  <si>
    <t>Pagėgių savivaldybės gyventojų sergančių tuberkulioze, sveikatos priežiūros paslaugų prieinamumo gerinimas</t>
  </si>
  <si>
    <t>Pagėgių sav.</t>
  </si>
  <si>
    <t>2.1.2.2.3</t>
  </si>
  <si>
    <t>R086615-470000-1191</t>
  </si>
  <si>
    <t>08.4.2-ESFA-R-615-71-0001</t>
  </si>
  <si>
    <t>Ambulatorinių sveikatos priežiūros paslaugų prieinamumo Šilalės PSPC gerinimas tuberkulioze sergantiems asmenims</t>
  </si>
  <si>
    <t>Šilalės PSPC</t>
  </si>
  <si>
    <t>Šilalės rajonas</t>
  </si>
  <si>
    <t>2.1.2.2.4</t>
  </si>
  <si>
    <t>R086615-470000-1192</t>
  </si>
  <si>
    <t>08.4.2-ESFA-R-615-71-0004</t>
  </si>
  <si>
    <t>Socialinės paramos priemonių teikimas tuberkulioze sergantiems Tauragės rajono gyventojams</t>
  </si>
  <si>
    <t>VŠĮ Tauragės rajono PSPC</t>
  </si>
  <si>
    <t>Priemonė: Pirminės asmens sveikatos priežiūros veiklos efektyvumo didinimas</t>
  </si>
  <si>
    <t>R086609-270000-0001</t>
  </si>
  <si>
    <t>08.1.3-CPVA-R-609-71-0014</t>
  </si>
  <si>
    <t>Pagėgių PSPC paslaugų prieinamumo ir kokybės gerinimas</t>
  </si>
  <si>
    <t>R086609-270000-0002</t>
  </si>
  <si>
    <t>08.1.3-CPVA-R-609-71-0003</t>
  </si>
  <si>
    <t>IĮ Pagėgių šeimos centras veiklos efektyvumo gerinimas</t>
  </si>
  <si>
    <t>IĮ "Pagėgių šeimos centras"</t>
  </si>
  <si>
    <t>2.1.2.3.3</t>
  </si>
  <si>
    <t>R086609-270000-0003</t>
  </si>
  <si>
    <t>08.1.3-CPVA-R-609-71-0013</t>
  </si>
  <si>
    <t>Jurbarko rajono viešųjų pirminės sveikatos priežiūros įstaigų veiklos efektyvumo didinimas</t>
  </si>
  <si>
    <t>JPSPC</t>
  </si>
  <si>
    <t>Jurbarko r.</t>
  </si>
  <si>
    <t>2.1.2.3.4</t>
  </si>
  <si>
    <t>R086609-270000-0004</t>
  </si>
  <si>
    <t>08.1.3-CPVA-R-609-71-0011</t>
  </si>
  <si>
    <t>UAB Jurbarko šeimos klinikos pirminės asmens sveikatos priežiūros veiklos efektyvumo didinimas</t>
  </si>
  <si>
    <t>UAB Jurbarko šeimos klinika</t>
  </si>
  <si>
    <t>2.1.2.3.5</t>
  </si>
  <si>
    <t>R086609-270000-0005</t>
  </si>
  <si>
    <t>08.1.3-CPVA-R-609-71-0012</t>
  </si>
  <si>
    <t>N. Dungveckienės šeimos klinikos pirminės asmens sveikatos priežiūros veiklos efektyvumo didinimas</t>
  </si>
  <si>
    <t>N. Dungveckienės šeimos klinika</t>
  </si>
  <si>
    <t>2.1.2.3.6</t>
  </si>
  <si>
    <t>R086609-270000-0006</t>
  </si>
  <si>
    <t>08.1.3-CPVA-R-609-71-0016</t>
  </si>
  <si>
    <t>T.Švedko gydytojos kabineto pirminės asmens sveikatos priežiūros veiklos efektyvumo didinimas</t>
  </si>
  <si>
    <t>T. Švedko gydytojos kabinetas</t>
  </si>
  <si>
    <t>2.1.2.3.7</t>
  </si>
  <si>
    <t>R086609-270000-0007</t>
  </si>
  <si>
    <t>08.1.3-CPVA-R-609-71-0015</t>
  </si>
  <si>
    <t>V. R. Petkinienės IĮ „Philema“ pirminės asmens sveikatos priežiūros veiklos efektyvumo didinimas</t>
  </si>
  <si>
    <t xml:space="preserve">V. R. Petkinienės IĮ "Philema" </t>
  </si>
  <si>
    <t>2.1.2.3.8</t>
  </si>
  <si>
    <t>R086609-270000-0008</t>
  </si>
  <si>
    <t>08.1.3-CPVA-R-609-71-0006</t>
  </si>
  <si>
    <t>Sveikatos priežiūros paslaugų prieinamumo gerinimas VšĮ Šilalės pirminės sveikatos priežiūros centre</t>
  </si>
  <si>
    <t>ŠPSPC</t>
  </si>
  <si>
    <t>2.1.2.3.9</t>
  </si>
  <si>
    <t>R086609-270000-0009</t>
  </si>
  <si>
    <t>08.1.3-CPVA-R-609-71-0007</t>
  </si>
  <si>
    <t>Gyventojų sveikatos priežiūros paslaugų gerinimas ir priklausomybės nuo opioidų mažinimas</t>
  </si>
  <si>
    <t>UAB "Šilalės šeimos gydytojo praktika"</t>
  </si>
  <si>
    <t>2.1.2.3.10</t>
  </si>
  <si>
    <t>R086609-270000-0010</t>
  </si>
  <si>
    <t>08.1.3-CPVA-R-609-71-0009</t>
  </si>
  <si>
    <t>Ambulatorinių sveikatos priežiūros paslaugų prieinamumo gerinimas Viešojoje įstaigoje Pajūrio ambulatorijoje</t>
  </si>
  <si>
    <t>Viešoji įstaiga Pajūrio ambulatorija</t>
  </si>
  <si>
    <t>2.1.2.3.11</t>
  </si>
  <si>
    <t>R086609-270000-0011</t>
  </si>
  <si>
    <t>08.1.3-CPVA-R-609-71-0002</t>
  </si>
  <si>
    <t>VšĮ Laukuvos ambulatorijos teikiamų paslaugų kokybės gerinimas</t>
  </si>
  <si>
    <t>Viešoji įstaiga Laukuvos ambulatorija</t>
  </si>
  <si>
    <t>2.1.2.3.12</t>
  </si>
  <si>
    <t>R086609-270000-0012</t>
  </si>
  <si>
    <t>08.1.3-CPVA-R-609-71-0010</t>
  </si>
  <si>
    <t>Ambulatorinių sveikatos priežiūros paslaugų prieinamumo gerinimas VšĮ Kvėdarnos ambulatorijoje</t>
  </si>
  <si>
    <t>Viešoji įstaiga Kvėdarnos ambulatorija</t>
  </si>
  <si>
    <t>2.1.2.3.13</t>
  </si>
  <si>
    <t>R086609-270000-0013</t>
  </si>
  <si>
    <t>08.1.3-CPVA-R-609-71-0017</t>
  </si>
  <si>
    <t>VšĮ Kaltinėnų PSPC paslaugų kokybės gerinimas</t>
  </si>
  <si>
    <t>VšĮ Kaltinėnų PSPC</t>
  </si>
  <si>
    <t>2.1.2.3.14</t>
  </si>
  <si>
    <t>R086609-270000-0014</t>
  </si>
  <si>
    <t>08.1.3-CPVA-R-609-71-0008</t>
  </si>
  <si>
    <t>VšĮ Tauragės rajono pirminės sveikatos priežiūros centro veiklos efektyvumo didinimas</t>
  </si>
  <si>
    <t>TPSPC</t>
  </si>
  <si>
    <t>Tauragės r.</t>
  </si>
  <si>
    <t>2.1.2.3.15</t>
  </si>
  <si>
    <t>R086609-270000-0015</t>
  </si>
  <si>
    <t>08.1.3-CPVA-R-609-71-0001</t>
  </si>
  <si>
    <t>UAB ,,Šeimos pulsas" veiklos efektyvumo didinimas</t>
  </si>
  <si>
    <t>UAB ,,Šeimos pulsas"</t>
  </si>
  <si>
    <t>2.1.2.3.16</t>
  </si>
  <si>
    <t>R086609-270000-0016</t>
  </si>
  <si>
    <t>08.1.3-CPVA-R-609-71-0005</t>
  </si>
  <si>
    <t>UAB Mažonienės medicinos kabineto veiklos efektyvumo didinimas</t>
  </si>
  <si>
    <t>UAB Mažonienės medicinos kabinetas</t>
  </si>
  <si>
    <t>2.1.2.3.17</t>
  </si>
  <si>
    <t>R086609-270000-0017</t>
  </si>
  <si>
    <t>08.1.3-CPVA-R-609-71-0004</t>
  </si>
  <si>
    <t>UAB InMedica šeimos klinikų Tauragėje ir Skaudvilėje veiklos efektyvumo didinimas</t>
  </si>
  <si>
    <t>2.1.3.</t>
  </si>
  <si>
    <t>Uždavinys. Padidinti regiono savivaldybių socialinio būsto fondą, pagerinti bendruomenėje teikiamų socialinių paslaugų kokybę ir išplėsti jų prieinamumą.</t>
  </si>
  <si>
    <t>Priemonė: Socialinių paslaugų infrastruktūros plėtra</t>
  </si>
  <si>
    <t>R084407-270000-1196</t>
  </si>
  <si>
    <t>08.1.1-CPVA-R-407-71-0003</t>
  </si>
  <si>
    <t>Savarankiško gyvenimo namų plėtra senyvo amžiaus asmenims ir (ar) asmenims su negalia Šventupio g. 3, Šiauduvoje, Šilalės r.</t>
  </si>
  <si>
    <t>Šiauduvos gyv.</t>
  </si>
  <si>
    <t>08.1.2-CPVA-R-407</t>
  </si>
  <si>
    <t>R084407-270000-1197</t>
  </si>
  <si>
    <t>08.1.1-CPVA-R-407-71-0001</t>
  </si>
  <si>
    <t>Modernizuoti veikiančius palaikomojo gydymo, slaugos ir senelių globos namus Pagėgiuose</t>
  </si>
  <si>
    <t>R084407-270000-1198</t>
  </si>
  <si>
    <t>08.1.1-CPVA-R-407-71-0002</t>
  </si>
  <si>
    <t>Socialinių paslaugų įstaigos modernizavimas ir paslaugų plėtra Jurbarko rajone</t>
  </si>
  <si>
    <t>R084407-270000-1199</t>
  </si>
  <si>
    <t>08.1.1-CPVA-R-407-71-0004</t>
  </si>
  <si>
    <t>Nestacionarių socialinių paslaugų infrastruktūros plėtra Tauragės rajono savivaldybėje</t>
  </si>
  <si>
    <t>BĮ "Tauragės socialinių paslaugų centras"</t>
  </si>
  <si>
    <t>R084408-260000-1201</t>
  </si>
  <si>
    <t>08.1.2-CPVA-R-408-71-0002</t>
  </si>
  <si>
    <t>Socialinio būsto fondo plėtra Šilalės rajono savivaldybėje</t>
  </si>
  <si>
    <t>Pajūrio mstl.</t>
  </si>
  <si>
    <t>R084408-250000-1202</t>
  </si>
  <si>
    <t>08.1.2-CPVA-R-408-71-0004</t>
  </si>
  <si>
    <t>Socialinio būsto fondo plėtra Pagėgių savivaldybėje</t>
  </si>
  <si>
    <t>Pagėgių savivaldybė</t>
  </si>
  <si>
    <t>R084408-260000-1203</t>
  </si>
  <si>
    <t>08.1.2-CPVA-R-408-71-0001</t>
  </si>
  <si>
    <t>Socialinio būsto plėtra Jurbarko rajono savivaldybėje</t>
  </si>
  <si>
    <t>R084408-260000-1204</t>
  </si>
  <si>
    <t>08.1.2-CPVA-R-408-71-0003</t>
  </si>
  <si>
    <t>Socialinio būsto fondo plėtra Tauragės rajono savivaldybėje</t>
  </si>
  <si>
    <t>2.2.</t>
  </si>
  <si>
    <t xml:space="preserve">Tikslas. Tobulinti viešąjį valdymą savivaldybėse, didinant jo atitikimą visuomenės poreikiams. </t>
  </si>
  <si>
    <t>2.2.1.</t>
  </si>
  <si>
    <t xml:space="preserve">Uždavinys. Stiprinti regiono viešojo valdymo darbuotojų kompetenciją, didinti jų veiklos efektyvumą ir gerinti teikiamų paslaugų kokybę.  </t>
  </si>
  <si>
    <t>2.2.1.1</t>
  </si>
  <si>
    <t>Priemonė: Paslaugų ir asmenų aptarnavimo kokybės gerinimas savivaldybėse</t>
  </si>
  <si>
    <t>2.2.1.1.1</t>
  </si>
  <si>
    <t>R089920-490000-1208</t>
  </si>
  <si>
    <t>10.1.3-ESFA-R-920-71-0001</t>
  </si>
  <si>
    <t>2.2.1.1.2</t>
  </si>
  <si>
    <t>R089920-490000-1209</t>
  </si>
  <si>
    <t>Paslaugų teikimo ir asmenų aptarnavimo kokybės gerinimas Tauragės regiono savivaldybėse. II etapas</t>
  </si>
  <si>
    <t>3.1.</t>
  </si>
  <si>
    <t>Tikslas. Diegti sveiką gyvenamąją aplinką kuriančias vandentvarkos ir atliekų tvarkymo sistemas, didinti paslaugų kokybę ir prieinamumą.</t>
  </si>
  <si>
    <t>3.1.1.</t>
  </si>
  <si>
    <t xml:space="preserve">Uždavinys. Plėsti, renovuoti ir modernizuoti geriamojo vandens ir nuotekų, paviršinių nuotekų surinkimo infrastruktūrą, gerinti teikiamų paslaugų  kokybę.  </t>
  </si>
  <si>
    <t>3.1.1.1</t>
  </si>
  <si>
    <t>Priemonė: Geriamojo vandens tiekimo ir nuotekų tvarkymo sistemų renovavimas ir plėtra, įmonių valdymo tobulinimas</t>
  </si>
  <si>
    <t>3.1.1.1.1</t>
  </si>
  <si>
    <t>R080014-070600-1213</t>
  </si>
  <si>
    <t>05.3.2-APVA-R-014-71-0003</t>
  </si>
  <si>
    <t>Vandentiekio ir nuotekų tinklų rekonstrukcija ir plėtra Šilalės rajone (Kaltinėnuose)</t>
  </si>
  <si>
    <t>UAB „Šilalės vandenys“</t>
  </si>
  <si>
    <t>3.1.1.1.2</t>
  </si>
  <si>
    <t>R080014-060700-1214</t>
  </si>
  <si>
    <t>05.3.2-APVA-R-014-71-0002</t>
  </si>
  <si>
    <t>Vandens tiekimo ir nuotekų tvarkymo infrastruktūros renovavimas ir plėtra Pagėgių savivaldybėje (Natkiškiuose, Piktupėnuose)</t>
  </si>
  <si>
    <t>UAB Pagėgių komunalinis ūkis</t>
  </si>
  <si>
    <t>3.1.1.1.3</t>
  </si>
  <si>
    <t>R080014-070600-1215</t>
  </si>
  <si>
    <t>05.3.2-APVA-R-014-71-0001</t>
  </si>
  <si>
    <t>Vandens tiekimo ir nuotekų tvarkymo infrastruktūros plėtra Jurbarko rajone</t>
  </si>
  <si>
    <t>UAB „Jurbarko vandenys“</t>
  </si>
  <si>
    <t>3.1.1.1.4</t>
  </si>
  <si>
    <t>R080014-060700-1216</t>
  </si>
  <si>
    <t>05.3.2-APVA-R-014-71-0004</t>
  </si>
  <si>
    <t>Geriamojo vandens tiekimo ir nuotekų tvarkymo sistemų renovavimas ir plėtra Tauragės rajone</t>
  </si>
  <si>
    <t>UAB „Tauragės vandenys“</t>
  </si>
  <si>
    <t>3.1.1.1.5</t>
  </si>
  <si>
    <t>R080014-060700-1217</t>
  </si>
  <si>
    <t>05.3.2-APVA-R-014-71-0006</t>
  </si>
  <si>
    <t>Geriamojo vandens tiekimo ir nuotekų tvarkymo sistemų renovavimas ir plėtra Šilalės rajone (Kaltinėnuose, Traksėdyje)</t>
  </si>
  <si>
    <t>3.1.1.1.6</t>
  </si>
  <si>
    <t>R080014-070000-1218</t>
  </si>
  <si>
    <t>05.3.2-APVA-R-014-71-0005</t>
  </si>
  <si>
    <t>Nuotekų tinklų plėtra Pagėgių savivaldybėje (Mažaičiuose)</t>
  </si>
  <si>
    <t>3.1.1.1.7</t>
  </si>
  <si>
    <t>R080014-070650-1219</t>
  </si>
  <si>
    <t>05.3.2-APVA-R-014-71-0007</t>
  </si>
  <si>
    <t>Vandens tiekimo ir nuotekų tvarkymo infrastruktūros plėtra Jurbarko mieste</t>
  </si>
  <si>
    <t>3.1.1.1.8</t>
  </si>
  <si>
    <t>R080014-060750-1220</t>
  </si>
  <si>
    <t>05.3.2-APVA-R-014-71-0008</t>
  </si>
  <si>
    <t>Geriamojo vandens tiekimo ir nuotekų tvarkymo sistemų renovavimas ir plėtra Tauragės rajone (papildomi darbai)</t>
  </si>
  <si>
    <t>3.1.1.2</t>
  </si>
  <si>
    <t>Priemonė: Paviršinių nuotekų sistemų tvarkymas</t>
  </si>
  <si>
    <t>3.1.1.2.1</t>
  </si>
  <si>
    <t>R080007-080000-1222</t>
  </si>
  <si>
    <t>05.1.1-APVA-R-007-71-0001</t>
  </si>
  <si>
    <t>Paviršinių nuotekų sistemų tvarkymas Tauragės mieste</t>
  </si>
  <si>
    <t>3.1.2.</t>
  </si>
  <si>
    <t>Uždavinys. Plėsti atliekų tvarkymo infrastruktūrą, mažinti sąvartyne šalinamų atliekų kiekį.</t>
  </si>
  <si>
    <t>3.1.2.1</t>
  </si>
  <si>
    <t>Priemonė: Komunalinių atliekų tvarkymo infrastruktūros plėtra</t>
  </si>
  <si>
    <t>3.1.2.1.1</t>
  </si>
  <si>
    <t>R080008-050000-1225</t>
  </si>
  <si>
    <t>05.2.1-APVA-R-008-71-0002</t>
  </si>
  <si>
    <t>Tauragės regiono atliekų tvarkymo infrastruktūros plėtra</t>
  </si>
  <si>
    <t>TRATC</t>
  </si>
  <si>
    <t>3.2.</t>
  </si>
  <si>
    <t>Tikslas. Saugoti ir tausojančiai naudoti regiono kraštovaizdį, užtikrinant tinkamą jo planavimą, naudojimą ir tvarkymą.</t>
  </si>
  <si>
    <t>3.2.1.</t>
  </si>
  <si>
    <t>Uždavinys. Padidinti kraštovaizdžio planavimo, tvarkymo ir racionalaus naudojimo bei apsaugos efektyvumą.</t>
  </si>
  <si>
    <t>3.2.1.1</t>
  </si>
  <si>
    <t>Priemonė: Kraštovaizdžio apsauga</t>
  </si>
  <si>
    <t>3.2.1.1.1</t>
  </si>
  <si>
    <t>R080019-380000-1229</t>
  </si>
  <si>
    <t>05.5.1-APVA-R-019-71-0004</t>
  </si>
  <si>
    <t>Kraštovaizdžio apsaugos gerinimas Pagėgių savivaldybėje</t>
  </si>
  <si>
    <t xml:space="preserve">05.5.1-APVA-R-019 </t>
  </si>
  <si>
    <t>3.2.1.1.2</t>
  </si>
  <si>
    <t>R080019-380000-1230</t>
  </si>
  <si>
    <t>05.5.1-APVA-R-019-71-0002</t>
  </si>
  <si>
    <t>Bešeimininkių apleistų statinių likvidavimas Jurbarko rajone</t>
  </si>
  <si>
    <t>3.2.1.1.3</t>
  </si>
  <si>
    <t>R080019-380000-1231</t>
  </si>
  <si>
    <t>Kraštovaizdžio formavimas Jurbarko rajone</t>
  </si>
  <si>
    <t>3.2.1.1.4</t>
  </si>
  <si>
    <t>R080019-380000-1232</t>
  </si>
  <si>
    <t>Smalininkų uosto šlaitų ir pylimų tvarkymas</t>
  </si>
  <si>
    <t>3.2.1.1.5</t>
  </si>
  <si>
    <t>R080019-380000-1233</t>
  </si>
  <si>
    <t>05.5.1-APVA-R-019-71-0003</t>
  </si>
  <si>
    <t>Kraštovaizdžio formavimas ir ekologinės būklės gerinimas Tauragės mieste</t>
  </si>
  <si>
    <t>3.2.1.1.6</t>
  </si>
  <si>
    <t>R080019-380000-1234</t>
  </si>
  <si>
    <t>05.5.1-APVA-R-019-71-0001</t>
  </si>
  <si>
    <t>Kraštovaizdžio formavimas Šilalės mieste</t>
  </si>
  <si>
    <t>3.2.1.1.7</t>
  </si>
  <si>
    <t>R080019-380000-1235</t>
  </si>
  <si>
    <t>Šilalės rajono savivaldybės teritorijos bendrojo plano  gamtinio karkaso sprendinių koregavimas  ir bešeimininkių apleistų pastatų likvidavimas  rajone</t>
  </si>
  <si>
    <t>Lėšų poreikis pagal metus (ES lėšos)</t>
  </si>
  <si>
    <t>Projekto veiklos</t>
  </si>
  <si>
    <t>Vertinimo kriterijai</t>
  </si>
  <si>
    <t>Ministerija</t>
  </si>
  <si>
    <t>Veiksmų programos įgyvendinimo plano priemonė arba Kaimo plėtros programos priemonė (Nr.)</t>
  </si>
  <si>
    <t>R/V*</t>
  </si>
  <si>
    <t>ITI**</t>
  </si>
  <si>
    <t>rez.***</t>
  </si>
  <si>
    <t>Įtraukimas į sąrašą (metai/mėnuo)</t>
  </si>
  <si>
    <t>Paraiškos pateikimas įgyvendinančiajai institucijai (metai/mėnuo)</t>
  </si>
  <si>
    <t>Finansavimo sutarties sudarymas (metai/mėnuo)</t>
  </si>
  <si>
    <t>2021 m.</t>
  </si>
  <si>
    <t>2022 m.</t>
  </si>
  <si>
    <t>2023 m.</t>
  </si>
  <si>
    <t>Pagrindinė veiklų grupė (pavadinimas)</t>
  </si>
  <si>
    <t>Kodas (I)****</t>
  </si>
  <si>
    <t>Susijusi veiklų grupė (I) (pavadinimas)</t>
  </si>
  <si>
    <t>Susijusi veiklų grupė (II) (pavadinimas)</t>
  </si>
  <si>
    <t>Susijusi veiklų grupė (III) (pavadinimas)</t>
  </si>
  <si>
    <t>Susijusi veiklų grupė (IV) (pavadinimas)</t>
  </si>
  <si>
    <t>Kodas (I)*****</t>
  </si>
  <si>
    <t>Naujos atviros erdvės vietovėse nuo 1 iki 6 tūkst. gyv. (išskyrus savivaldybių centrus) (m2)</t>
  </si>
  <si>
    <t>Atnaujinti ir pritaikyti naujai paskirčiai pastatai ir statiniai kaimo vietovėse (m2)</t>
  </si>
  <si>
    <t>Sukurtos arba atnaujintos atviros erdvės miestų vietovėse (m2)</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</si>
  <si>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</si>
  <si>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Kitos viešosios infrastruktūros modernizavimas (pastatai
ir statiniai): bendruomenės, nevyriausybinių
organizacijų veiklai pritaikomi pastatai</t>
  </si>
  <si>
    <t>Darnaus judumo priemonės miestuose (pėsčiųjų ir dviračių takų infrastruktūra, Park and Ride, Bike and Ride aikštelės, elektromobilių įkrovimo stotelių įrengimas ir kita)</t>
  </si>
  <si>
    <t>Darnaus judumo priemonės miestuose (pėsčiųjų ir
dviračių takų infrastruktūra, Park and Ride, Bike and
Ride aikštelės, elektromobilių įkrovimo stotelių
įrengimas ir kita)</t>
  </si>
  <si>
    <t>Įgyvendintos darnaus judumo priemonės (vnt.)</t>
  </si>
  <si>
    <t>Rekonstruotų dviračių ir / ar pėsčiųjų takų ir / ar trasų ilgis (km)</t>
  </si>
  <si>
    <t>P.S.325</t>
  </si>
  <si>
    <t>Sutvarkyti, įrengti ir pritaikyti lankymui gamtos ir kultūros paveldo objektai ir teritorijos (vnt.)</t>
  </si>
  <si>
    <t>Numatomo apsilankymų remiamuose kultūros ir gamtos paveldo objektuose bei turistų traukos vietose skaičiaus padidėjimas  (apsilankymai per metus)</t>
  </si>
  <si>
    <t xml:space="preserve">Kultūros paveldo objektų sutvarkymas ir pritaikymas
</t>
  </si>
  <si>
    <t>Investicijas gavusios vaikų priežiūros arba švietimo infrastruktūros pajėgumas (skaičius)</t>
  </si>
  <si>
    <t>Pagal veiksmų programą ERPF lėšomis atnaujintos bendrojo ugdymo mokyklos (skaičius)</t>
  </si>
  <si>
    <t>Pagal veiksmų programą ERPF lėšomis atnaujintos neformaliojo ugdymo mokyklos (skaičius)</t>
  </si>
  <si>
    <t>Ikimokyklinio ar priešmokyklinio ugdymo įstaigų
modernizavimas</t>
  </si>
  <si>
    <t>Tikslinių grupių asmenys, kurie dalyvauja informavimo, švietimo ir mokymo renginiuose bei sveikatos raštingumą didinančiose veiklose</t>
  </si>
  <si>
    <t>Tikslinių grupių asmenys, kurie dalyvavo informavimo, švietimo ir mokymo renginiuose bei sveikatos raštingumą didinačiose veiklose (skaičius)</t>
  </si>
  <si>
    <t>Tuberkulioze sergantys pacientai, kuriems buvo suteiktos socialinės paramos priemonės (maisto talonų dalijimas) tuberkuliozės ambulatorinio gydymo metu</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</si>
  <si>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</si>
  <si>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</si>
  <si>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</si>
  <si>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Investicijas gavę socialinių paslaugų infrastruktūros objektai (vnt.)</t>
  </si>
  <si>
    <t xml:space="preserve">Tikslinių grupių asmenys, gavę tiesioginės naudos iš investicijų į socialinių paslaugų infrastruktūrą </t>
  </si>
  <si>
    <t xml:space="preserve">Investicijas gavusiose įstaigose esančios vietos socialinių paslaugų gavėjams </t>
  </si>
  <si>
    <t>Naujai įrengtų ar įsigytų socialinių būstų skaičius</t>
  </si>
  <si>
    <t>Naujai įrengti ar įsigyti socialiniai būstai (vnt.)</t>
  </si>
  <si>
    <t xml:space="preserve">naujai įrengtų ar įsigytų socialinių būstų skaičius </t>
  </si>
  <si>
    <t>P.S.416</t>
  </si>
  <si>
    <t>Viešojo valdymo institucijų darbuotojai, kurie dalyvavo pagal veiksmų programą  ESF lėšomis vykdytose veiklose, skirtose stiprinti teikiamų paslaugų ir (ar) aptarnavimo kokybės gerinimui reikalingas kompetencijas</t>
  </si>
  <si>
    <t>P.S.415</t>
  </si>
  <si>
    <t>P.N.910</t>
  </si>
  <si>
    <t>Rekonstruotų vandens tiekimo ir nuotekų surinkimo tinklų ilgis (km)</t>
  </si>
  <si>
    <t>Gyventojai, kuriems teikiamos vandens tiekimo paslaugos naujai pastatytais geriamojo vandens tiekimo tinklais (skaičius)</t>
  </si>
  <si>
    <t>Gyventojai, kuriems teikiamos paslaugos naujai pastatytais nuotekų surinkimo tinklais (GE)</t>
  </si>
  <si>
    <t>Gyventojai, kuriems teikiamos vandens tiekimo paslaugos iš naujai pastatytų ir (arba) rekonstruotų geriamojo vandens gerinimo įrenginių (skaičius)</t>
  </si>
  <si>
    <t>Vandentvarka (esamų geriamo vandens ir nuotekų tinklų
modernizavimas)</t>
  </si>
  <si>
    <t>Kita (nepriskirta kitoms grupėms) viešoji infrastruktūra ar paslaugos</t>
  </si>
  <si>
    <t>Atliekų tvarkymas (mažinimo, rūšiavimo ir perdirbimo skatinimo priemonės)</t>
  </si>
  <si>
    <t>Sukurti /pagerinti atskiro komunalinių atliekų surinkimo pajėgumai (tonos per metus)</t>
  </si>
  <si>
    <t>Teritorijų, kuriose įgyvendintos kraštovaizdžio formavimo priemonės (plotas)</t>
  </si>
  <si>
    <t>Kraštovaizdžio ir (ar) gamtinio karkaso formavimo aspektais pakeisti ar pakoreguoti savivaldybių  ar jų dalių bendrieji planai ( skaičius)</t>
  </si>
  <si>
    <t>Likviduoti kraštovaizdį darkantys bešeimininkiai apleisti statiniai ir įrenginiai (skaičius)</t>
  </si>
  <si>
    <t xml:space="preserve">Rekultivuotos atvirais kasiniais pažeistos žemės </t>
  </si>
  <si>
    <t>Teritorijų, kuriose įgyvendintos kraštovaizdžio formavimo priemonės (plotas, ha)</t>
  </si>
  <si>
    <t>Planas IŠ VISO (be rezervinių):</t>
  </si>
  <si>
    <t>Planas IŠ VISO:</t>
  </si>
  <si>
    <t>Suplanuota:</t>
  </si>
  <si>
    <t>*R – regiono projektas, V – valstybės projektas</t>
  </si>
  <si>
    <t>** ITI – projektas, įgyvendinamas pagal integruotą teritorijos (-ų) vystymo programą;</t>
  </si>
  <si>
    <t>*** rez. – rezervinis projektas.</t>
  </si>
  <si>
    <t>**** Veiklų grupių kodai nurodyti REGIONŲ PLĖTROS PLANŲ RENGIMO METODIKOS 3 priedo 8 lentelėje</t>
  </si>
  <si>
    <t>***** sudaromas pagal Veiksmų programos arba Kaimo plėtros programos kodavimo taisykles</t>
  </si>
  <si>
    <t>1.</t>
  </si>
  <si>
    <t>Prioritetas. SUBALANSUOTAS, DARNIA PLĖTRA PAGRĮSTAS EKONOMINIS AUGIMAS.</t>
  </si>
  <si>
    <t>Prioritetas. DARNI, SVEIKA, BESIMOKANTI BENDRUOMENĖ</t>
  </si>
  <si>
    <t>3.</t>
  </si>
  <si>
    <t>Prioritetas. ŽMOGUI PATOGI GYVENTI IR SAUGI APLINKA</t>
  </si>
  <si>
    <t>Produkto vertinimo kriterijus (VI) (pavadinimas)</t>
  </si>
  <si>
    <t>projekto aprašymas</t>
  </si>
  <si>
    <t>Projekto kodas</t>
  </si>
  <si>
    <t>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t>
  </si>
  <si>
    <t>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t>
  </si>
  <si>
    <t>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t>
  </si>
  <si>
    <t>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t>
  </si>
  <si>
    <t>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t>
  </si>
  <si>
    <t>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t>
  </si>
  <si>
    <t>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</si>
  <si>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t>
  </si>
  <si>
    <t>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t>
  </si>
  <si>
    <t>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t>
  </si>
  <si>
    <t>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t>
  </si>
  <si>
    <t>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t>
  </si>
  <si>
    <t>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t>
  </si>
  <si>
    <t>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t>
  </si>
  <si>
    <t>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t>
  </si>
  <si>
    <t>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t>
  </si>
  <si>
    <t>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t>
  </si>
  <si>
    <t>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t>
  </si>
  <si>
    <t>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t>
  </si>
  <si>
    <t>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t>
  </si>
  <si>
    <t>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t>
  </si>
  <si>
    <t>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t>
  </si>
  <si>
    <t>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t>
  </si>
  <si>
    <t>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t>
  </si>
  <si>
    <t>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t>
  </si>
  <si>
    <t>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t>
  </si>
  <si>
    <t>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t>
  </si>
  <si>
    <t>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t>
  </si>
  <si>
    <t>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t>
  </si>
  <si>
    <t>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t>
  </si>
  <si>
    <t>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t>
  </si>
  <si>
    <t>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t>
  </si>
  <si>
    <t>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t>
  </si>
  <si>
    <t>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t>
  </si>
  <si>
    <t>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t>
  </si>
  <si>
    <t>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t>
  </si>
  <si>
    <t>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t>
  </si>
  <si>
    <t>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t>
  </si>
  <si>
    <t>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t>
  </si>
  <si>
    <t>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t>
  </si>
  <si>
    <t>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t>
  </si>
  <si>
    <t>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t>
  </si>
  <si>
    <t>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t>
  </si>
  <si>
    <t>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t>
  </si>
  <si>
    <t>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t>
  </si>
  <si>
    <t>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t>
  </si>
  <si>
    <t>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t>
  </si>
  <si>
    <t>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t>
  </si>
  <si>
    <t>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t>
  </si>
  <si>
    <t>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t>
  </si>
  <si>
    <t>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t>
  </si>
  <si>
    <t>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t>
  </si>
  <si>
    <t>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t>
  </si>
  <si>
    <t>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t>
  </si>
  <si>
    <t>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t>
  </si>
  <si>
    <t>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t>
  </si>
  <si>
    <t>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t>
  </si>
  <si>
    <t>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t>
  </si>
  <si>
    <t>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t>
  </si>
  <si>
    <t>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t>
  </si>
  <si>
    <t>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t>
  </si>
  <si>
    <t>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t>
  </si>
  <si>
    <t>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</si>
  <si>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t>
  </si>
  <si>
    <t>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t>
  </si>
  <si>
    <t>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t>
  </si>
  <si>
    <t>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t>
  </si>
  <si>
    <t>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t>
  </si>
  <si>
    <t>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t>
  </si>
  <si>
    <t>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t>
  </si>
  <si>
    <t>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t>
  </si>
  <si>
    <t>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t>
  </si>
  <si>
    <t>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t>
  </si>
  <si>
    <t>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t>
  </si>
  <si>
    <t>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t>
  </si>
  <si>
    <t>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t>
  </si>
  <si>
    <t>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t>
  </si>
  <si>
    <t>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t>
  </si>
  <si>
    <t>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t>
  </si>
  <si>
    <t>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t>
  </si>
  <si>
    <t>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t>
  </si>
  <si>
    <t>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t>
  </si>
  <si>
    <t>04.5.1-TID-R-516-71-0004</t>
  </si>
  <si>
    <t>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t>
  </si>
  <si>
    <t>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t>
  </si>
  <si>
    <t>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t>
  </si>
  <si>
    <t>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t>
  </si>
  <si>
    <t>Regionų plėtros planų rengimo</t>
  </si>
  <si>
    <t>4 priedas</t>
  </si>
  <si>
    <t>REGIONO PLĖTROS PLANO ĮGYVENDINIMO STEBĖSENOS DUOMENŲ SUVESTINĖ</t>
  </si>
  <si>
    <t xml:space="preserve">1 lentelė. Projektų įgyvendinimo stebėsenos duomenų suvestinė. </t>
  </si>
  <si>
    <t xml:space="preserve">Projekto Nr. </t>
  </si>
  <si>
    <t xml:space="preserve">ITI, RSP, S </t>
  </si>
  <si>
    <t>Projekto būklė**</t>
  </si>
  <si>
    <t>Regiono plėtros planas (Eur)</t>
  </si>
  <si>
    <t>Projekto finansavimo sutartis (Eur)</t>
  </si>
  <si>
    <t>Projekto įgyvendinimas (Eur)</t>
  </si>
  <si>
    <t>Pastabos</t>
  </si>
  <si>
    <t>Finansavimas ES fondų ar kitų tarptautinių finansavimo šaltinių)</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</si>
  <si>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</si>
  <si>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</si>
  <si>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</si>
  <si>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</si>
  <si>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</si>
  <si>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Projekto kodas finansavimo šaltinio informacinėje sistemoje*</t>
  </si>
  <si>
    <t>Produkto vertinimo kriterijų pasiekimas</t>
  </si>
  <si>
    <t>Regiono plėtros plane suplanuota reikšmė (I)</t>
  </si>
  <si>
    <t>Finansavimo sutartyje suplanuota reikšmė (I)</t>
  </si>
  <si>
    <t>Pasiekta reikšmė (I)</t>
  </si>
  <si>
    <t>Regiono plėtros plane suplanuota reikšmė (II)</t>
  </si>
  <si>
    <t>Finansavimo sutartyje suplanuota reišmė (II)</t>
  </si>
  <si>
    <t>Pasiekta reikšmė (II)</t>
  </si>
  <si>
    <t>Regiono plėtros plane suplanuota reikšmė (III)</t>
  </si>
  <si>
    <t>Finansavimo sutartyje suplanuota reikšmė (III)</t>
  </si>
  <si>
    <t>Pasiekta  reikšmė (III)</t>
  </si>
  <si>
    <t>Regiono plėtros plane suplanuota reikšmė (IV)</t>
  </si>
  <si>
    <t>Finansavimo sutartyje suplanuota reikšmė (IV)</t>
  </si>
  <si>
    <t>Pasiekta reikšmė (IV)</t>
  </si>
  <si>
    <t>Regiono plėtros plane suplanuota reikšmė (V)</t>
  </si>
  <si>
    <t>Finansavimo sutartyje suplanuota reikšmė (V)</t>
  </si>
  <si>
    <t>Pasiekta reikšmė (V)</t>
  </si>
  <si>
    <t>Regiono plėtros plane suplanuota reikšmė (VI)</t>
  </si>
  <si>
    <t>Finansavimo sutartyje suplanuota reikšmė (VI)</t>
  </si>
  <si>
    <t>Pasiekta reikšmė (VI)</t>
  </si>
  <si>
    <t>Paraiškos data</t>
  </si>
  <si>
    <t>Projekto išlaidų
suma</t>
  </si>
  <si>
    <t>Finansavimas</t>
  </si>
  <si>
    <t>Sutarties įsigaliojimo data</t>
  </si>
  <si>
    <t>Projekto baigimo data</t>
  </si>
  <si>
    <t>Paraiškos
įregistravimo data</t>
  </si>
  <si>
    <t>Sutarties
įregistravimo data</t>
  </si>
  <si>
    <t>Pavadinimas</t>
  </si>
  <si>
    <t>Etapas</t>
  </si>
  <si>
    <t>Būsena</t>
  </si>
  <si>
    <t>04.5.1-TID-R-514-71-0001</t>
  </si>
  <si>
    <t>Darnaus  judumo priemonių diegimas Tauragės mieste</t>
  </si>
  <si>
    <t>Nesudaryta sutartis</t>
  </si>
  <si>
    <t>Atsiėmė paraišką</t>
  </si>
  <si>
    <t>188737457</t>
  </si>
  <si>
    <t>Tauragės rajono savivaldybės administracija</t>
  </si>
  <si>
    <t>Baigtas įgyvendinti</t>
  </si>
  <si>
    <t>Baigtas</t>
  </si>
  <si>
    <t>Įgyvendinimas</t>
  </si>
  <si>
    <t>Įgyvendinama sutartis</t>
  </si>
  <si>
    <t>188746659</t>
  </si>
  <si>
    <t>Pagėgių savivaldybės administracija</t>
  </si>
  <si>
    <t>188773720</t>
  </si>
  <si>
    <t>Šilalės rajono savivaldybės administracija</t>
  </si>
  <si>
    <t>Paraiškos vertinimas</t>
  </si>
  <si>
    <t>Ruošiama sutartis</t>
  </si>
  <si>
    <t>188713933</t>
  </si>
  <si>
    <t>Jurbarko rajono savivaldybės administracija</t>
  </si>
  <si>
    <t>179249836</t>
  </si>
  <si>
    <t>UAB "Tauragės vandenys"</t>
  </si>
  <si>
    <t>05.2.1-APVA-R-008-71-0001</t>
  </si>
  <si>
    <t>179901854</t>
  </si>
  <si>
    <t>UAB Tauragės regiono atliekų tvarkymo centras</t>
  </si>
  <si>
    <t>158275315</t>
  </si>
  <si>
    <t>Uždaroji akcinė bendrovė "Jurbarko vandenys"</t>
  </si>
  <si>
    <t>177390158</t>
  </si>
  <si>
    <t>Uždaroji akcinė bendrovė "Pagėgių komunalinis ūkis"</t>
  </si>
  <si>
    <t>176523470</t>
  </si>
  <si>
    <t>Uždaroji akcinė bendrovė "Šilalės vandenys"</t>
  </si>
  <si>
    <t>05.4.1-CPVA-R-302-71-0002</t>
  </si>
  <si>
    <t>POŽERĖS KRISTAUS ATSIMAINYMO BAŽNYČIOS KOMPLEKSO AKTUALIZAVIMAS VIETOS BENDRUOMENĖS POREIKIAMS</t>
  </si>
  <si>
    <t>179880456</t>
  </si>
  <si>
    <t>Tauragės socialinių paslaugų centras</t>
  </si>
  <si>
    <t>179862248</t>
  </si>
  <si>
    <t>Uždaroji akcinė bendrovė "Šeimos pulsas"</t>
  </si>
  <si>
    <t>176629281</t>
  </si>
  <si>
    <t>178058059</t>
  </si>
  <si>
    <t>300011170</t>
  </si>
  <si>
    <t>179863154</t>
  </si>
  <si>
    <t>UAB MAŽONIENĖS MEDICINOS KABINETAS</t>
  </si>
  <si>
    <t>176628941</t>
  </si>
  <si>
    <t>Viešoji įstaiga Šilalės pirminės sveikatos priežiūros centras</t>
  </si>
  <si>
    <t>177971074</t>
  </si>
  <si>
    <t>Uždaroji akcinė bendrovė "Šilalės šeimos gydytojo praktika"</t>
  </si>
  <si>
    <t>279761360</t>
  </si>
  <si>
    <t>Viešoji įstaiga Tauragės rajono pirminės sveikatos priežiūros centras</t>
  </si>
  <si>
    <t>176629139</t>
  </si>
  <si>
    <t>176629324</t>
  </si>
  <si>
    <t>158759565</t>
  </si>
  <si>
    <t>Uždaroji akcinė bendrovė Jurbarko šeimos klinika</t>
  </si>
  <si>
    <t>158349317</t>
  </si>
  <si>
    <t>158310677</t>
  </si>
  <si>
    <t>Viešoji įstaiga Jurbarko rajono pirminės sveikatos priežiūros centras</t>
  </si>
  <si>
    <t>158330217</t>
  </si>
  <si>
    <t>V. R. Petkinienės individuali įmonė "PHILEMA"</t>
  </si>
  <si>
    <t>158301660</t>
  </si>
  <si>
    <t>176629096</t>
  </si>
  <si>
    <t>Viešoji įstaiga Kaltinėnų pirminės sveikatos priežiūros centras</t>
  </si>
  <si>
    <t>08.1.3-CPVA-R-609-71-0018</t>
  </si>
  <si>
    <t>Anuliuota paraiška</t>
  </si>
  <si>
    <t>Šilalės šeimos gydytojo praktika, UAB</t>
  </si>
  <si>
    <t>08.1.3-CPVA-R-609-71-0019</t>
  </si>
  <si>
    <t>VšĮ Kaltinėnų pirminės sveikatos priežiūros centras</t>
  </si>
  <si>
    <t>08.2.1-CPVA-R-908-71-0001</t>
  </si>
  <si>
    <t>08.2.1-CPVA-R-908-71-0003</t>
  </si>
  <si>
    <t>303531094</t>
  </si>
  <si>
    <t>Tauragės rajono savivaldybės visuomenės sveikatos biuras</t>
  </si>
  <si>
    <t>303506461</t>
  </si>
  <si>
    <t>Jurbarko rajono savivaldybės visuomenės sveikatos biuras</t>
  </si>
  <si>
    <t>301523693</t>
  </si>
  <si>
    <t>Šilalės rajono savivaldybės visuomenės sveikatos biuras</t>
  </si>
  <si>
    <t>190327586</t>
  </si>
  <si>
    <t>09.1.3-CPVA-R-725-71-0003</t>
  </si>
  <si>
    <t>Vaikų ir jaunimo neformalaus ugdymosi galimybių plėtra Tauragės moksleivių kūrybos centre</t>
  </si>
  <si>
    <t>Paslaugų teikimo ir asmenų aptarnavimo kokybės gerinimas Tauragės regiono savivaldybėse. I etapas</t>
  </si>
  <si>
    <t>04.5.1-TID-R-514-71-0002</t>
  </si>
  <si>
    <t>Patvirtinta paraiška</t>
  </si>
  <si>
    <t>05.5.1-APVA-R-019-71-0005</t>
  </si>
  <si>
    <t>Pateikta paraiška</t>
  </si>
  <si>
    <t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t>
  </si>
  <si>
    <t>Projekto būsena 2019-06-05</t>
  </si>
  <si>
    <t>Nepateikta paraiška</t>
  </si>
  <si>
    <t>Projekto pavadinimas</t>
  </si>
  <si>
    <t>Projekto būsena</t>
  </si>
  <si>
    <t>viešųjų lėšų suma (ES+VB+viešasis įnašas) 108=109+113</t>
  </si>
  <si>
    <t xml:space="preserve">
Skiriamas finansavimas pagal sutartį 109=110+111</t>
  </si>
  <si>
    <t xml:space="preserve">
Skirto finansavimo ES fondų lėšos</t>
  </si>
  <si>
    <t xml:space="preserve">
Skirto finansavimo LR valstybės biudžeto lėšos</t>
  </si>
  <si>
    <t xml:space="preserve">
Pareiškėjo ir partnerio (-ių) nuosavos lėšos 112 =113+117</t>
  </si>
  <si>
    <t xml:space="preserve">
Viešosios lėšos 113=114+115+116</t>
  </si>
  <si>
    <t xml:space="preserve">
LR valstybės biudžeto lėšos</t>
  </si>
  <si>
    <t xml:space="preserve">
Savivaldybės biudžeto lėšos</t>
  </si>
  <si>
    <t xml:space="preserve">
Kiti viešųjų lėšų šaltiniai</t>
  </si>
  <si>
    <t xml:space="preserve">
Privačios lėšos 117=118+119</t>
  </si>
  <si>
    <t xml:space="preserve">
Pareiškėjo ir partnerio (-ių) lėšos</t>
  </si>
  <si>
    <t xml:space="preserve">
Kiti lėšų šaltiniai</t>
  </si>
  <si>
    <t>10</t>
  </si>
  <si>
    <t>13</t>
  </si>
  <si>
    <t>14</t>
  </si>
  <si>
    <t>108</t>
  </si>
  <si>
    <t>109</t>
  </si>
  <si>
    <t>110</t>
  </si>
  <si>
    <t>111</t>
  </si>
  <si>
    <t>112</t>
  </si>
  <si>
    <t>113</t>
  </si>
  <si>
    <t>114</t>
  </si>
  <si>
    <t>115</t>
  </si>
  <si>
    <t>116</t>
  </si>
  <si>
    <t>117</t>
  </si>
  <si>
    <t>118</t>
  </si>
  <si>
    <t>119</t>
  </si>
  <si>
    <t xml:space="preserve">Projekto </t>
  </si>
  <si>
    <t>viso</t>
  </si>
  <si>
    <t>ES</t>
  </si>
  <si>
    <t>VB</t>
  </si>
  <si>
    <t>PP</t>
  </si>
  <si>
    <t>9</t>
  </si>
  <si>
    <t>12</t>
  </si>
  <si>
    <t>40=42+45</t>
  </si>
  <si>
    <t>43</t>
  </si>
  <si>
    <t>44</t>
  </si>
  <si>
    <t>45=46+47+48+49</t>
  </si>
  <si>
    <r>
      <rPr>
        <strike/>
        <sz val="10"/>
        <rFont val="Times New Roman"/>
        <family val="1"/>
        <charset val="186"/>
      </rPr>
      <t>394 804,00</t>
    </r>
    <r>
      <rPr>
        <sz val="10"/>
        <rFont val="Times New Roman"/>
        <family val="1"/>
        <charset val="186"/>
      </rPr>
      <t xml:space="preserve">               </t>
    </r>
    <r>
      <rPr>
        <sz val="10"/>
        <color rgb="FFFF0000"/>
        <rFont val="Times New Roman"/>
        <family val="1"/>
        <charset val="186"/>
      </rPr>
      <t>325 775,69</t>
    </r>
  </si>
  <si>
    <r>
      <rPr>
        <strike/>
        <sz val="10"/>
        <rFont val="Times New Roman"/>
        <family val="1"/>
        <charset val="186"/>
      </rPr>
      <t>123 302,26</t>
    </r>
    <r>
      <rPr>
        <sz val="10"/>
        <rFont val="Times New Roman"/>
        <family val="1"/>
        <charset val="186"/>
      </rPr>
      <t xml:space="preserve">             </t>
    </r>
    <r>
      <rPr>
        <sz val="10"/>
        <color rgb="FFFF0000"/>
        <rFont val="Times New Roman"/>
        <family val="1"/>
        <charset val="186"/>
      </rPr>
      <t>101 743,85</t>
    </r>
  </si>
  <si>
    <r>
      <rPr>
        <strike/>
        <sz val="10"/>
        <rFont val="Times New Roman"/>
        <family val="1"/>
        <charset val="186"/>
      </rPr>
      <t>518 106,26</t>
    </r>
    <r>
      <rPr>
        <sz val="10"/>
        <rFont val="Times New Roman"/>
        <family val="1"/>
        <charset val="186"/>
      </rPr>
      <t xml:space="preserve">            </t>
    </r>
    <r>
      <rPr>
        <sz val="10"/>
        <color rgb="FFFF0000"/>
        <rFont val="Times New Roman"/>
        <family val="1"/>
        <charset val="186"/>
      </rPr>
      <t>427 519,54</t>
    </r>
  </si>
  <si>
    <r>
      <rPr>
        <strike/>
        <sz val="10"/>
        <rFont val="Times New Roman"/>
        <family val="1"/>
        <charset val="186"/>
      </rPr>
      <t xml:space="preserve">252 728,06 </t>
    </r>
    <r>
      <rPr>
        <sz val="10"/>
        <rFont val="Times New Roman"/>
        <family val="1"/>
        <charset val="186"/>
      </rPr>
      <t xml:space="preserve">           </t>
    </r>
    <r>
      <rPr>
        <sz val="10"/>
        <color rgb="FFFF0000"/>
        <rFont val="Times New Roman"/>
        <family val="1"/>
        <charset val="186"/>
      </rPr>
      <t xml:space="preserve"> 163 860,53</t>
    </r>
  </si>
  <si>
    <r>
      <rPr>
        <strike/>
        <sz val="10"/>
        <rFont val="Times New Roman"/>
        <family val="1"/>
        <charset val="186"/>
      </rPr>
      <t>44 599,07</t>
    </r>
    <r>
      <rPr>
        <sz val="10"/>
        <rFont val="Times New Roman"/>
        <family val="1"/>
        <charset val="186"/>
      </rPr>
      <t xml:space="preserve">               </t>
    </r>
    <r>
      <rPr>
        <sz val="10"/>
        <color rgb="FFFF0000"/>
        <rFont val="Times New Roman"/>
        <family val="1"/>
        <charset val="186"/>
      </rPr>
      <t>28 916,56</t>
    </r>
  </si>
  <si>
    <r>
      <rPr>
        <strike/>
        <sz val="10"/>
        <rFont val="Times New Roman"/>
        <family val="1"/>
        <charset val="186"/>
      </rPr>
      <t xml:space="preserve">297 327,13 </t>
    </r>
    <r>
      <rPr>
        <sz val="10"/>
        <rFont val="Times New Roman"/>
        <family val="1"/>
        <charset val="186"/>
      </rPr>
      <t xml:space="preserve">            </t>
    </r>
    <r>
      <rPr>
        <sz val="10"/>
        <color rgb="FFFF0000"/>
        <rFont val="Times New Roman"/>
        <family val="1"/>
        <charset val="186"/>
      </rPr>
      <t>192 777,09</t>
    </r>
  </si>
  <si>
    <r>
      <rPr>
        <strike/>
        <sz val="10"/>
        <rFont val="Times New Roman"/>
        <family val="1"/>
        <charset val="186"/>
      </rPr>
      <t>335 993,00</t>
    </r>
    <r>
      <rPr>
        <sz val="10"/>
        <rFont val="Times New Roman"/>
        <family val="1"/>
        <charset val="186"/>
      </rPr>
      <t xml:space="preserve">          </t>
    </r>
    <r>
      <rPr>
        <sz val="10"/>
        <color rgb="FFFF0000"/>
        <rFont val="Times New Roman"/>
        <family val="1"/>
        <charset val="186"/>
      </rPr>
      <t>357 846,76</t>
    </r>
  </si>
  <si>
    <r>
      <t xml:space="preserve">285 594,05        </t>
    </r>
    <r>
      <rPr>
        <sz val="10"/>
        <color rgb="FFFF0000"/>
        <rFont val="Times New Roman"/>
        <family val="1"/>
        <charset val="186"/>
      </rPr>
      <t xml:space="preserve"> 304 169,74</t>
    </r>
  </si>
  <si>
    <r>
      <rPr>
        <strike/>
        <sz val="10"/>
        <rFont val="Times New Roman"/>
        <family val="1"/>
        <charset val="186"/>
      </rPr>
      <t xml:space="preserve">50 398,95 </t>
    </r>
    <r>
      <rPr>
        <sz val="10"/>
        <rFont val="Times New Roman"/>
        <family val="1"/>
        <charset val="186"/>
      </rPr>
      <t xml:space="preserve">         </t>
    </r>
    <r>
      <rPr>
        <sz val="10"/>
        <color rgb="FFFF0000"/>
        <rFont val="Times New Roman"/>
        <family val="1"/>
        <charset val="186"/>
      </rPr>
      <t xml:space="preserve">  53 677,02</t>
    </r>
  </si>
  <si>
    <r>
      <rPr>
        <strike/>
        <sz val="10"/>
        <rFont val="Times New Roman"/>
        <family val="1"/>
        <charset val="186"/>
      </rPr>
      <t xml:space="preserve">32 313,93 </t>
    </r>
    <r>
      <rPr>
        <sz val="10"/>
        <rFont val="Times New Roman"/>
        <family val="1"/>
        <charset val="186"/>
      </rPr>
      <t xml:space="preserve">             </t>
    </r>
    <r>
      <rPr>
        <sz val="10"/>
        <color rgb="FFFF0000"/>
        <rFont val="Times New Roman"/>
        <family val="1"/>
        <charset val="186"/>
      </rPr>
      <t>19 420,34</t>
    </r>
  </si>
  <si>
    <r>
      <rPr>
        <strike/>
        <sz val="10"/>
        <rFont val="Times New Roman"/>
        <family val="1"/>
        <charset val="186"/>
      </rPr>
      <t>97 155,00</t>
    </r>
    <r>
      <rPr>
        <sz val="10"/>
        <rFont val="Times New Roman"/>
        <family val="1"/>
        <charset val="186"/>
      </rPr>
      <t xml:space="preserve">             </t>
    </r>
    <r>
      <rPr>
        <sz val="10"/>
        <color rgb="FFFF0000"/>
        <rFont val="Times New Roman"/>
        <family val="1"/>
        <charset val="186"/>
      </rPr>
      <t xml:space="preserve"> 110 048,59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</si>
</sst>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L_t_-;\-* #,##0.00\ _L_t_-;_-* &quot;-&quot;??\ _L_t_-;_-@_-"/>
    <numFmt numFmtId="164" formatCode="_-* #,##0\ _€_-;\-* #,##0\ _€_-;_-* &quot;-&quot;\ _€_-;_-@_-"/>
    <numFmt numFmtId="165" formatCode="_-* #,##0.00\ _€_-;\-* #,##0.00\ _€_-;_-* &quot;-&quot;??\ _€_-;_-@_-"/>
    <numFmt numFmtId="166" formatCode="_(* #,##0.00_);_(* \(#,##0.00\);_(* &quot;-&quot;??_);_(@_)"/>
    <numFmt numFmtId="167" formatCode="#,##0.00;[Red]#,##0.00"/>
    <numFmt numFmtId="168" formatCode="mm"/>
    <numFmt numFmtId="169" formatCode="yyyy"/>
    <numFmt numFmtId="170" formatCode="yyyy\/mm"/>
    <numFmt numFmtId="171" formatCode="#,##0.0000"/>
    <numFmt numFmtId="172" formatCode="#,##0.00\ _L_t"/>
    <numFmt numFmtId="173" formatCode="0.0"/>
    <numFmt numFmtId="174" formatCode="00"/>
    <numFmt numFmtId="175" formatCode="[$-10409]#,##0.00"/>
    <numFmt numFmtId="176" formatCode="[$-10409]yyyy\-mm\-dd"/>
    <numFmt numFmtId="177" formatCode="[$-10427]#,##0.00"/>
  </numFmts>
  <fonts count="37" x14ac:knownFonts="1">
    <font>
      <sz val="11"/>
      <color theme="1"/>
      <name val="Calibri"/>
      <family val="2"/>
      <charset val="186"/>
      <scheme val="minor"/>
    </font>
    <font>
      <sz val="12"/>
      <color theme="1"/>
      <name val="Times New Roman"/>
      <family val="1"/>
      <charset val="186"/>
    </font>
    <font>
      <b/>
      <sz val="9"/>
      <color theme="1"/>
      <name val="Times New Roman"/>
      <family val="1"/>
      <charset val="186"/>
    </font>
    <font>
      <sz val="9"/>
      <color theme="1"/>
      <name val="Times New Roman"/>
      <family val="1"/>
      <charset val="186"/>
    </font>
    <font>
      <sz val="10"/>
      <name val="Arial"/>
      <family val="2"/>
      <charset val="186"/>
    </font>
    <font>
      <sz val="12"/>
      <name val="Times New Roman"/>
      <family val="1"/>
      <charset val="186"/>
    </font>
    <font>
      <b/>
      <sz val="9"/>
      <name val="Times New Roman"/>
      <family val="1"/>
      <charset val="186"/>
    </font>
    <font>
      <b/>
      <sz val="12"/>
      <name val="Times New Roman"/>
      <family val="1"/>
      <charset val="186"/>
    </font>
    <font>
      <b/>
      <sz val="8"/>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10"/>
      <name val="Times New Roman"/>
      <family val="1"/>
      <charset val="186"/>
    </font>
    <font>
      <sz val="11"/>
      <color theme="1"/>
      <name val="Calibri"/>
      <family val="2"/>
      <charset val="186"/>
      <scheme val="minor"/>
    </font>
    <font>
      <sz val="11"/>
      <color theme="1"/>
      <name val="Calibri"/>
      <family val="2"/>
      <scheme val="minor"/>
    </font>
    <font>
      <sz val="8"/>
      <name val="Times New Roman"/>
      <family val="1"/>
      <charset val="186"/>
    </font>
    <font>
      <sz val="10"/>
      <name val="Times New Roman"/>
      <family val="1"/>
      <charset val="186"/>
    </font>
    <font>
      <b/>
      <sz val="9"/>
      <color indexed="81"/>
      <name val="Tahoma"/>
      <family val="2"/>
      <charset val="186"/>
    </font>
    <font>
      <sz val="9"/>
      <color indexed="81"/>
      <name val="Tahoma"/>
      <family val="2"/>
      <charset val="186"/>
    </font>
    <font>
      <sz val="10"/>
      <color rgb="FFFF0000"/>
      <name val="Times New Roman"/>
      <family val="1"/>
      <charset val="186"/>
    </font>
    <font>
      <strike/>
      <sz val="10"/>
      <name val="Times New Roman"/>
      <family val="1"/>
      <charset val="186"/>
    </font>
    <font>
      <sz val="11"/>
      <name val="Calibri"/>
      <family val="2"/>
    </font>
    <font>
      <vertAlign val="superscript"/>
      <sz val="10"/>
      <name val="Times New Roman"/>
      <family val="1"/>
      <charset val="186"/>
    </font>
    <font>
      <sz val="11"/>
      <name val="Times New Roman"/>
      <family val="1"/>
      <charset val="186"/>
    </font>
    <font>
      <b/>
      <sz val="12"/>
      <color theme="1"/>
      <name val="Times New Roman"/>
      <family val="1"/>
      <charset val="186"/>
    </font>
    <font>
      <sz val="10"/>
      <color indexed="8"/>
      <name val="Arial"/>
      <family val="2"/>
      <charset val="186"/>
    </font>
    <font>
      <b/>
      <sz val="10"/>
      <color indexed="9"/>
      <name val="Arial"/>
      <family val="2"/>
      <charset val="186"/>
    </font>
    <font>
      <b/>
      <sz val="8"/>
      <color indexed="9"/>
      <name val="Arial"/>
      <family val="2"/>
      <charset val="186"/>
    </font>
    <font>
      <b/>
      <sz val="8"/>
      <color indexed="8"/>
      <name val="Arial"/>
      <family val="2"/>
      <charset val="186"/>
    </font>
    <font>
      <b/>
      <sz val="8"/>
      <color indexed="8"/>
      <name val="Arial"/>
      <family val="2"/>
      <charset val="186"/>
    </font>
    <font>
      <sz val="8"/>
      <color indexed="8"/>
      <name val="Arial"/>
      <family val="2"/>
      <charset val="186"/>
    </font>
    <font>
      <b/>
      <sz val="8"/>
      <color indexed="9"/>
      <name val="Arial"/>
      <family val="2"/>
      <charset val="186"/>
    </font>
    <font>
      <b/>
      <sz val="8"/>
      <color indexed="8"/>
      <name val="Arial"/>
      <family val="2"/>
      <charset val="186"/>
    </font>
    <font>
      <sz val="8"/>
      <color indexed="8"/>
      <name val="Arial"/>
      <family val="2"/>
      <charset val="186"/>
    </font>
    <font>
      <sz val="9"/>
      <color theme="1"/>
      <name val="Calibri"/>
      <family val="2"/>
      <charset val="186"/>
      <scheme val="minor"/>
    </font>
    <font>
      <b/>
      <sz val="9"/>
      <color theme="1"/>
      <name val="Calibri"/>
      <family val="2"/>
      <charset val="186"/>
      <scheme val="minor"/>
    </font>
    <font>
      <u/>
      <sz val="11"/>
      <name val="Calibri"/>
      <family val="2"/>
      <charset val="186"/>
      <scheme val="minor"/>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indexed="10"/>
        <bgColor indexed="0"/>
      </patternFill>
    </fill>
    <fill>
      <patternFill patternType="solid">
        <fgColor indexed="11"/>
        <bgColor indexed="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dotted">
        <color theme="3"/>
      </right>
      <top style="dotted">
        <color theme="3"/>
      </top>
      <bottom style="dotted">
        <color theme="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13">
    <xf numFmtId="0" fontId="0" fillId="0" borderId="0"/>
    <xf numFmtId="0" fontId="4" fillId="0" borderId="0"/>
    <xf numFmtId="0" fontId="11" fillId="0" borderId="0" applyNumberFormat="0" applyFill="0" applyBorder="0" applyAlignment="0" applyProtection="0"/>
    <xf numFmtId="0" fontId="14" fillId="0" borderId="0"/>
    <xf numFmtId="0" fontId="14" fillId="5"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164" fontId="13" fillId="0" borderId="0" applyFont="0" applyFill="0" applyBorder="0" applyAlignment="0" applyProtection="0"/>
    <xf numFmtId="166"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386">
    <xf numFmtId="0" fontId="0" fillId="0" borderId="0" xfId="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0" xfId="0" applyFont="1"/>
    <xf numFmtId="0" fontId="9" fillId="0" borderId="0" xfId="0" applyFont="1"/>
    <xf numFmtId="0" fontId="5"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10" fillId="2" borderId="1" xfId="0" applyFont="1" applyFill="1" applyBorder="1" applyAlignment="1">
      <alignmen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Alignment="1">
      <alignment horizontal="left" vertical="center" wrapText="1"/>
    </xf>
    <xf numFmtId="0" fontId="12" fillId="0" borderId="10" xfId="0" applyFont="1" applyBorder="1" applyAlignment="1">
      <alignment vertical="center"/>
    </xf>
    <xf numFmtId="0" fontId="12" fillId="0" borderId="11" xfId="0" applyFont="1" applyBorder="1" applyAlignment="1">
      <alignment vertical="center"/>
    </xf>
    <xf numFmtId="0" fontId="12" fillId="0" borderId="0" xfId="0" applyFont="1" applyBorder="1" applyAlignment="1">
      <alignment horizontal="center" vertical="center" textRotation="90" wrapText="1"/>
    </xf>
    <xf numFmtId="168" fontId="12" fillId="0" borderId="0" xfId="0" applyNumberFormat="1" applyFont="1" applyBorder="1" applyAlignment="1">
      <alignment horizontal="center" vertical="center" textRotation="90" wrapText="1"/>
    </xf>
    <xf numFmtId="169" fontId="12" fillId="0" borderId="0" xfId="0" applyNumberFormat="1" applyFont="1" applyBorder="1" applyAlignment="1">
      <alignment horizontal="center" vertical="center" textRotation="90" wrapText="1"/>
    </xf>
    <xf numFmtId="0" fontId="12" fillId="7" borderId="1" xfId="0" applyFont="1" applyFill="1" applyBorder="1" applyAlignment="1">
      <alignment vertical="top"/>
    </xf>
    <xf numFmtId="0" fontId="12" fillId="7" borderId="2" xfId="0" applyFont="1" applyFill="1" applyBorder="1" applyAlignment="1">
      <alignment vertical="top"/>
    </xf>
    <xf numFmtId="0" fontId="12" fillId="7" borderId="2" xfId="0" applyFont="1" applyFill="1" applyBorder="1" applyAlignment="1">
      <alignment vertical="center"/>
    </xf>
    <xf numFmtId="0" fontId="12" fillId="7" borderId="4" xfId="0" applyFont="1" applyFill="1" applyBorder="1" applyAlignment="1">
      <alignment vertical="center" wrapText="1"/>
    </xf>
    <xf numFmtId="0" fontId="12" fillId="7" borderId="3" xfId="0" applyFont="1" applyFill="1" applyBorder="1" applyAlignment="1">
      <alignment vertical="center" wrapText="1"/>
    </xf>
    <xf numFmtId="170" fontId="12" fillId="7" borderId="2" xfId="0" applyNumberFormat="1" applyFont="1" applyFill="1" applyBorder="1" applyAlignment="1">
      <alignment horizontal="center" vertical="center" wrapText="1"/>
    </xf>
    <xf numFmtId="170" fontId="12" fillId="7" borderId="4" xfId="0" applyNumberFormat="1" applyFont="1" applyFill="1" applyBorder="1" applyAlignment="1">
      <alignment horizontal="center" vertical="center" wrapText="1"/>
    </xf>
    <xf numFmtId="168" fontId="12" fillId="7" borderId="1" xfId="0" applyNumberFormat="1" applyFont="1" applyFill="1" applyBorder="1" applyAlignment="1">
      <alignment horizontal="center" vertical="center" wrapText="1"/>
    </xf>
    <xf numFmtId="169" fontId="12" fillId="7" borderId="1" xfId="0" applyNumberFormat="1" applyFont="1" applyFill="1" applyBorder="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0" fontId="16" fillId="8" borderId="1" xfId="0" applyFont="1" applyFill="1" applyBorder="1" applyAlignment="1">
      <alignment vertical="top" wrapText="1"/>
    </xf>
    <xf numFmtId="0" fontId="16" fillId="0" borderId="1" xfId="0" applyFont="1" applyBorder="1" applyAlignment="1">
      <alignment vertical="top" wrapText="1"/>
    </xf>
    <xf numFmtId="4" fontId="16" fillId="0" borderId="1" xfId="11" applyNumberFormat="1" applyFont="1" applyBorder="1" applyAlignment="1">
      <alignment horizontal="center" vertical="center" wrapText="1"/>
    </xf>
    <xf numFmtId="170" fontId="16" fillId="0" borderId="2" xfId="0" applyNumberFormat="1" applyFont="1" applyBorder="1" applyAlignment="1">
      <alignment horizontal="center" vertical="center" wrapText="1"/>
    </xf>
    <xf numFmtId="170" fontId="16" fillId="0" borderId="1"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0" fontId="12" fillId="7" borderId="2" xfId="0" applyFont="1" applyFill="1" applyBorder="1" applyAlignment="1">
      <alignment vertical="center" wrapText="1"/>
    </xf>
    <xf numFmtId="170" fontId="12" fillId="7" borderId="1" xfId="0"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1" xfId="0" applyFont="1" applyFill="1" applyBorder="1" applyAlignment="1">
      <alignment vertical="top" wrapText="1"/>
    </xf>
    <xf numFmtId="4" fontId="16" fillId="0" borderId="1" xfId="11" applyNumberFormat="1" applyFont="1" applyFill="1" applyBorder="1" applyAlignment="1">
      <alignment horizontal="center" vertical="center" wrapText="1"/>
    </xf>
    <xf numFmtId="170" fontId="16" fillId="0" borderId="2" xfId="0" applyNumberFormat="1" applyFont="1" applyFill="1" applyBorder="1" applyAlignment="1">
      <alignment horizontal="center" vertical="center" wrapText="1"/>
    </xf>
    <xf numFmtId="170" fontId="16" fillId="0" borderId="1" xfId="0" applyNumberFormat="1" applyFont="1" applyFill="1" applyBorder="1" applyAlignment="1">
      <alignment horizontal="center" vertical="center" wrapText="1"/>
    </xf>
    <xf numFmtId="169" fontId="16" fillId="0" borderId="1" xfId="0" applyNumberFormat="1" applyFont="1" applyFill="1" applyBorder="1" applyAlignment="1">
      <alignment horizontal="center" vertical="center" wrapText="1"/>
    </xf>
    <xf numFmtId="170" fontId="12" fillId="0" borderId="0" xfId="0" applyNumberFormat="1" applyFont="1" applyBorder="1" applyAlignment="1">
      <alignment horizontal="center" vertical="center" textRotation="90" wrapText="1"/>
    </xf>
    <xf numFmtId="170" fontId="12" fillId="0" borderId="1" xfId="0" applyNumberFormat="1" applyFont="1" applyBorder="1" applyAlignment="1">
      <alignment horizontal="center" vertical="center" textRotation="90" wrapText="1"/>
    </xf>
    <xf numFmtId="169" fontId="12" fillId="0" borderId="1" xfId="0" applyNumberFormat="1" applyFont="1" applyBorder="1" applyAlignment="1">
      <alignment horizontal="center" vertical="center" textRotation="90" wrapText="1"/>
    </xf>
    <xf numFmtId="165" fontId="12" fillId="7" borderId="4" xfId="0" applyNumberFormat="1" applyFont="1" applyFill="1" applyBorder="1" applyAlignment="1">
      <alignment vertical="center" wrapText="1"/>
    </xf>
    <xf numFmtId="4" fontId="12" fillId="7" borderId="1" xfId="11" applyNumberFormat="1" applyFont="1" applyFill="1" applyBorder="1" applyAlignment="1">
      <alignment vertical="center"/>
    </xf>
    <xf numFmtId="4" fontId="20" fillId="0" borderId="1" xfId="11" applyNumberFormat="1" applyFont="1" applyBorder="1" applyAlignment="1">
      <alignment horizontal="center" vertical="center" wrapText="1"/>
    </xf>
    <xf numFmtId="4" fontId="12" fillId="7" borderId="3" xfId="0" applyNumberFormat="1" applyFont="1" applyFill="1" applyBorder="1" applyAlignment="1">
      <alignment vertical="center" wrapText="1"/>
    </xf>
    <xf numFmtId="0" fontId="16" fillId="0" borderId="1" xfId="0" applyFont="1" applyBorder="1" applyAlignment="1">
      <alignment vertical="top"/>
    </xf>
    <xf numFmtId="0" fontId="16" fillId="8" borderId="1" xfId="0" applyFont="1" applyFill="1" applyBorder="1" applyAlignment="1">
      <alignment wrapText="1"/>
    </xf>
    <xf numFmtId="170" fontId="16" fillId="0" borderId="1" xfId="0" applyNumberFormat="1" applyFont="1" applyBorder="1" applyAlignment="1">
      <alignment horizontal="center" vertical="center"/>
    </xf>
    <xf numFmtId="0" fontId="16" fillId="0" borderId="1" xfId="0" applyFont="1" applyFill="1" applyBorder="1" applyAlignment="1">
      <alignment vertical="top"/>
    </xf>
    <xf numFmtId="0" fontId="16" fillId="0" borderId="1" xfId="0" applyFont="1" applyFill="1" applyBorder="1" applyAlignment="1">
      <alignment wrapText="1"/>
    </xf>
    <xf numFmtId="170" fontId="16" fillId="0" borderId="1" xfId="0" applyNumberFormat="1" applyFont="1" applyFill="1" applyBorder="1" applyAlignment="1">
      <alignment horizontal="center" vertical="center"/>
    </xf>
    <xf numFmtId="4" fontId="12" fillId="7" borderId="4" xfId="0" applyNumberFormat="1" applyFont="1" applyFill="1" applyBorder="1" applyAlignment="1">
      <alignment vertical="center" wrapText="1"/>
    </xf>
    <xf numFmtId="0" fontId="16" fillId="8" borderId="1" xfId="0" applyFont="1" applyFill="1" applyBorder="1" applyAlignment="1">
      <alignment vertical="top"/>
    </xf>
    <xf numFmtId="4" fontId="16" fillId="8" borderId="1" xfId="11" applyNumberFormat="1" applyFont="1" applyFill="1" applyBorder="1" applyAlignment="1">
      <alignment horizontal="center" vertical="center" wrapText="1"/>
    </xf>
    <xf numFmtId="170" fontId="16" fillId="8" borderId="2" xfId="0" applyNumberFormat="1" applyFont="1" applyFill="1" applyBorder="1" applyAlignment="1">
      <alignment horizontal="center" vertical="center" wrapText="1"/>
    </xf>
    <xf numFmtId="170" fontId="16" fillId="8" borderId="1" xfId="0" applyNumberFormat="1" applyFont="1" applyFill="1" applyBorder="1" applyAlignment="1">
      <alignment horizontal="center" vertical="center" wrapText="1"/>
    </xf>
    <xf numFmtId="169" fontId="16" fillId="8" borderId="1" xfId="0" applyNumberFormat="1" applyFont="1" applyFill="1" applyBorder="1" applyAlignment="1">
      <alignment horizontal="center" vertical="center" wrapText="1"/>
    </xf>
    <xf numFmtId="0" fontId="12" fillId="7" borderId="6" xfId="0" applyFont="1" applyFill="1" applyBorder="1" applyAlignment="1">
      <alignment vertical="top"/>
    </xf>
    <xf numFmtId="0" fontId="12" fillId="7" borderId="6" xfId="0" applyFont="1" applyFill="1" applyBorder="1" applyAlignment="1">
      <alignment vertical="center"/>
    </xf>
    <xf numFmtId="0" fontId="12" fillId="7" borderId="6" xfId="0" applyFont="1" applyFill="1" applyBorder="1" applyAlignment="1">
      <alignment vertical="center" wrapText="1"/>
    </xf>
    <xf numFmtId="170" fontId="12" fillId="7" borderId="12" xfId="0" applyNumberFormat="1" applyFont="1" applyFill="1" applyBorder="1" applyAlignment="1">
      <alignment vertical="center" wrapText="1"/>
    </xf>
    <xf numFmtId="170" fontId="12" fillId="7" borderId="1" xfId="0" applyNumberFormat="1" applyFont="1" applyFill="1" applyBorder="1" applyAlignment="1">
      <alignment vertical="center" wrapText="1"/>
    </xf>
    <xf numFmtId="169" fontId="12" fillId="7" borderId="1" xfId="0" applyNumberFormat="1" applyFont="1" applyFill="1" applyBorder="1" applyAlignment="1">
      <alignment vertical="center" wrapText="1"/>
    </xf>
    <xf numFmtId="2" fontId="16" fillId="8" borderId="1" xfId="0" applyNumberFormat="1" applyFont="1" applyFill="1" applyBorder="1" applyAlignment="1">
      <alignment vertical="top" wrapText="1"/>
    </xf>
    <xf numFmtId="49" fontId="12" fillId="7" borderId="1" xfId="0" applyNumberFormat="1" applyFont="1" applyFill="1" applyBorder="1" applyAlignment="1">
      <alignment vertical="top"/>
    </xf>
    <xf numFmtId="49" fontId="12" fillId="7" borderId="2" xfId="0" applyNumberFormat="1" applyFont="1" applyFill="1" applyBorder="1" applyAlignment="1">
      <alignment vertical="top"/>
    </xf>
    <xf numFmtId="10" fontId="16" fillId="0" borderId="1" xfId="12" applyNumberFormat="1" applyFont="1" applyBorder="1" applyAlignment="1">
      <alignment horizontal="center" vertical="center" wrapText="1"/>
    </xf>
    <xf numFmtId="2" fontId="16" fillId="0" borderId="1" xfId="12" applyNumberFormat="1" applyFont="1" applyBorder="1" applyAlignment="1">
      <alignment horizontal="center" vertical="center" wrapText="1"/>
    </xf>
    <xf numFmtId="0" fontId="16" fillId="0" borderId="1" xfId="0" applyFont="1" applyBorder="1" applyAlignment="1">
      <alignment horizontal="center" vertical="top" wrapText="1"/>
    </xf>
    <xf numFmtId="2" fontId="16" fillId="0" borderId="1" xfId="0" applyNumberFormat="1" applyFont="1" applyBorder="1" applyAlignment="1">
      <alignment vertical="top" wrapText="1"/>
    </xf>
    <xf numFmtId="0" fontId="12" fillId="2" borderId="10" xfId="0" applyFont="1" applyFill="1" applyBorder="1" applyAlignment="1">
      <alignment vertical="center"/>
    </xf>
    <xf numFmtId="0" fontId="12" fillId="2" borderId="11" xfId="0" applyFont="1" applyFill="1" applyBorder="1" applyAlignment="1">
      <alignment vertical="center"/>
    </xf>
    <xf numFmtId="0" fontId="12" fillId="2" borderId="0" xfId="0" applyFont="1" applyFill="1" applyBorder="1" applyAlignment="1">
      <alignment horizontal="center" vertical="center" textRotation="90" wrapText="1"/>
    </xf>
    <xf numFmtId="170" fontId="12" fillId="2" borderId="0" xfId="0" applyNumberFormat="1" applyFont="1" applyFill="1" applyBorder="1" applyAlignment="1">
      <alignment horizontal="center" vertical="center" textRotation="90" wrapText="1"/>
    </xf>
    <xf numFmtId="170" fontId="12" fillId="2" borderId="1" xfId="0" applyNumberFormat="1" applyFont="1" applyFill="1" applyBorder="1" applyAlignment="1">
      <alignment horizontal="center" vertical="center" textRotation="90" wrapText="1"/>
    </xf>
    <xf numFmtId="169" fontId="12" fillId="2" borderId="1" xfId="0" applyNumberFormat="1" applyFont="1" applyFill="1" applyBorder="1" applyAlignment="1">
      <alignment horizontal="center" vertical="center" textRotation="90" wrapText="1"/>
    </xf>
    <xf numFmtId="0" fontId="16" fillId="0" borderId="1" xfId="0" applyNumberFormat="1" applyFont="1" applyBorder="1" applyAlignment="1">
      <alignment vertical="top" wrapText="1"/>
    </xf>
    <xf numFmtId="0" fontId="12" fillId="7" borderId="1" xfId="0" applyFont="1" applyFill="1" applyBorder="1" applyAlignment="1">
      <alignment vertical="center"/>
    </xf>
    <xf numFmtId="0" fontId="12" fillId="7" borderId="1" xfId="0" applyFont="1" applyFill="1" applyBorder="1" applyAlignment="1">
      <alignment vertical="center" wrapText="1"/>
    </xf>
    <xf numFmtId="0" fontId="16"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13" xfId="0"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4" fontId="16" fillId="0" borderId="1" xfId="0" applyNumberFormat="1" applyFont="1" applyFill="1" applyBorder="1" applyAlignment="1">
      <alignment horizontal="center" vertical="center" wrapText="1"/>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lignment horizontal="left" vertical="center" wrapText="1"/>
    </xf>
    <xf numFmtId="4" fontId="12" fillId="2" borderId="0" xfId="0" applyNumberFormat="1" applyFont="1" applyFill="1" applyBorder="1" applyAlignment="1">
      <alignment horizontal="center" vertical="center" wrapText="1"/>
    </xf>
    <xf numFmtId="171" fontId="16" fillId="0" borderId="1" xfId="11" applyNumberFormat="1" applyFont="1" applyBorder="1" applyAlignment="1">
      <alignment horizontal="center" vertical="center" wrapText="1"/>
    </xf>
    <xf numFmtId="4" fontId="16" fillId="0" borderId="6" xfId="0" applyNumberFormat="1" applyFont="1" applyFill="1" applyBorder="1" applyAlignment="1">
      <alignment horizontal="center" vertical="center"/>
    </xf>
    <xf numFmtId="170" fontId="16" fillId="0" borderId="12" xfId="0"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0" fontId="16" fillId="0" borderId="0" xfId="0" applyFont="1" applyAlignment="1">
      <alignment vertical="top"/>
    </xf>
    <xf numFmtId="0" fontId="16" fillId="0" borderId="0" xfId="0" applyFont="1"/>
    <xf numFmtId="0" fontId="16" fillId="8" borderId="0" xfId="0" applyFont="1" applyFill="1"/>
    <xf numFmtId="0" fontId="16" fillId="0" borderId="0" xfId="0" applyFont="1" applyFill="1"/>
    <xf numFmtId="0" fontId="12" fillId="0" borderId="17" xfId="0" applyFont="1" applyBorder="1" applyAlignment="1">
      <alignment horizontal="center" vertical="center"/>
    </xf>
    <xf numFmtId="0" fontId="12" fillId="0" borderId="16" xfId="0" applyFont="1" applyBorder="1" applyAlignment="1">
      <alignment horizontal="center" vertical="center" textRotation="90" wrapText="1"/>
    </xf>
    <xf numFmtId="0" fontId="12" fillId="0" borderId="17" xfId="0" applyFont="1" applyBorder="1" applyAlignment="1">
      <alignment horizontal="center" vertical="center" textRotation="90" wrapText="1"/>
    </xf>
    <xf numFmtId="0" fontId="12" fillId="0" borderId="18" xfId="0" applyFont="1" applyBorder="1" applyAlignment="1">
      <alignment vertical="center" textRotation="90" wrapText="1"/>
    </xf>
    <xf numFmtId="0" fontId="12" fillId="0" borderId="17" xfId="0" applyFont="1" applyBorder="1" applyAlignment="1">
      <alignment vertical="center" textRotation="90" wrapText="1"/>
    </xf>
    <xf numFmtId="0" fontId="12" fillId="0" borderId="0" xfId="0" applyFont="1" applyBorder="1" applyAlignment="1">
      <alignment vertical="center" textRotation="90" wrapText="1"/>
    </xf>
    <xf numFmtId="4" fontId="12" fillId="7" borderId="1" xfId="0" applyNumberFormat="1" applyFont="1" applyFill="1" applyBorder="1" applyAlignment="1">
      <alignment horizontal="center" vertical="center" wrapText="1"/>
    </xf>
    <xf numFmtId="0" fontId="16" fillId="7" borderId="1" xfId="0" applyFont="1" applyFill="1" applyBorder="1"/>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0" xfId="0" applyFont="1" applyFill="1"/>
    <xf numFmtId="4" fontId="16" fillId="0" borderId="1" xfId="0" applyNumberFormat="1" applyFont="1" applyBorder="1" applyAlignment="1">
      <alignment horizontal="center" vertical="center" wrapText="1"/>
    </xf>
    <xf numFmtId="0" fontId="16" fillId="0" borderId="1" xfId="0" applyFont="1" applyBorder="1"/>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16" fillId="8" borderId="3"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21" fillId="0" borderId="0" xfId="0" applyFont="1" applyFill="1"/>
    <xf numFmtId="4" fontId="16" fillId="0" borderId="6" xfId="0" applyNumberFormat="1" applyFont="1" applyBorder="1" applyAlignment="1">
      <alignment horizontal="center" vertical="center" wrapText="1"/>
    </xf>
    <xf numFmtId="0" fontId="16" fillId="8" borderId="6" xfId="0" applyFont="1" applyFill="1" applyBorder="1" applyAlignment="1">
      <alignment horizontal="center" vertical="center" wrapText="1"/>
    </xf>
    <xf numFmtId="0" fontId="16" fillId="8" borderId="6" xfId="0" applyFont="1" applyFill="1" applyBorder="1" applyAlignment="1">
      <alignment horizontal="center" vertical="center"/>
    </xf>
    <xf numFmtId="0" fontId="16" fillId="8" borderId="12" xfId="0" applyFont="1" applyFill="1" applyBorder="1" applyAlignment="1">
      <alignment horizontal="center" vertical="center" wrapText="1"/>
    </xf>
    <xf numFmtId="0" fontId="16" fillId="8" borderId="6" xfId="0" applyFont="1" applyFill="1" applyBorder="1"/>
    <xf numFmtId="0" fontId="16" fillId="8" borderId="19" xfId="0" applyFont="1" applyFill="1" applyBorder="1" applyAlignment="1">
      <alignment horizontal="center" vertical="center"/>
    </xf>
    <xf numFmtId="0" fontId="16" fillId="8" borderId="1" xfId="0" applyFont="1" applyFill="1" applyBorder="1" applyAlignment="1">
      <alignment horizontal="center" vertical="center" wrapText="1"/>
    </xf>
    <xf numFmtId="172" fontId="16" fillId="0" borderId="1" xfId="0" applyNumberFormat="1" applyFont="1" applyFill="1" applyBorder="1" applyAlignment="1">
      <alignment horizontal="center" vertical="center" wrapText="1"/>
    </xf>
    <xf numFmtId="0" fontId="16" fillId="0" borderId="1"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6" fillId="8" borderId="1" xfId="0" applyFont="1" applyFill="1" applyBorder="1"/>
    <xf numFmtId="0" fontId="16" fillId="7" borderId="1" xfId="0"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16" fillId="0" borderId="2" xfId="0" applyNumberFormat="1" applyFont="1" applyBorder="1" applyAlignment="1">
      <alignment horizontal="center" vertical="center" wrapText="1"/>
    </xf>
    <xf numFmtId="0" fontId="16" fillId="6" borderId="1" xfId="0" applyFont="1" applyFill="1" applyBorder="1" applyAlignment="1">
      <alignment horizontal="center" vertical="center" wrapText="1"/>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wrapText="1"/>
    </xf>
    <xf numFmtId="0" fontId="16" fillId="0" borderId="1" xfId="0" applyFont="1" applyBorder="1" applyAlignment="1">
      <alignment wrapText="1"/>
    </xf>
    <xf numFmtId="0" fontId="16" fillId="8" borderId="3" xfId="0" applyFont="1" applyFill="1" applyBorder="1" applyAlignment="1">
      <alignment horizontal="center" vertical="center" wrapText="1"/>
    </xf>
    <xf numFmtId="0" fontId="16" fillId="0" borderId="0" xfId="0" applyFont="1" applyFill="1" applyAlignment="1">
      <alignment wrapText="1"/>
    </xf>
    <xf numFmtId="0" fontId="16" fillId="0" borderId="0" xfId="0" applyFont="1" applyAlignment="1">
      <alignment wrapText="1"/>
    </xf>
    <xf numFmtId="167" fontId="16" fillId="0" borderId="1"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 fontId="16" fillId="8" borderId="2" xfId="0"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0" xfId="0" applyFont="1" applyFill="1" applyAlignment="1">
      <alignment wrapText="1"/>
    </xf>
    <xf numFmtId="167" fontId="16" fillId="0" borderId="1" xfId="0" applyNumberFormat="1" applyFont="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6" fillId="7" borderId="19" xfId="0" applyFont="1" applyFill="1" applyBorder="1"/>
    <xf numFmtId="0" fontId="16" fillId="7" borderId="6" xfId="0" applyFont="1" applyFill="1" applyBorder="1"/>
    <xf numFmtId="0" fontId="16" fillId="7" borderId="12" xfId="0" applyFont="1" applyFill="1" applyBorder="1"/>
    <xf numFmtId="0" fontId="16" fillId="8" borderId="1" xfId="0" applyFont="1" applyFill="1" applyBorder="1" applyAlignment="1">
      <alignment horizontal="center" vertical="top" wrapText="1"/>
    </xf>
    <xf numFmtId="0" fontId="16" fillId="8" borderId="1" xfId="0" applyFont="1" applyFill="1" applyBorder="1" applyAlignment="1">
      <alignment horizontal="center" wrapText="1"/>
    </xf>
    <xf numFmtId="0" fontId="16" fillId="2" borderId="1" xfId="0" applyFont="1" applyFill="1" applyBorder="1"/>
    <xf numFmtId="0" fontId="12" fillId="2" borderId="0" xfId="0" applyFont="1" applyFill="1" applyBorder="1" applyAlignment="1">
      <alignment vertical="center" textRotation="90" wrapText="1"/>
    </xf>
    <xf numFmtId="0" fontId="16" fillId="2" borderId="0" xfId="0" applyFont="1" applyFill="1"/>
    <xf numFmtId="0" fontId="12" fillId="2" borderId="1" xfId="0" applyFont="1" applyFill="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2" borderId="3" xfId="0" applyFont="1" applyFill="1" applyBorder="1" applyAlignment="1">
      <alignment horizontal="center" vertical="center" textRotation="90" wrapText="1"/>
    </xf>
    <xf numFmtId="0" fontId="12" fillId="2" borderId="1" xfId="0" applyFont="1" applyFill="1" applyBorder="1" applyAlignment="1">
      <alignment vertical="center" textRotation="90" wrapText="1"/>
    </xf>
    <xf numFmtId="174" fontId="16" fillId="0" borderId="3" xfId="0" applyNumberFormat="1" applyFont="1" applyFill="1" applyBorder="1" applyAlignment="1">
      <alignment horizontal="center" vertical="center"/>
    </xf>
    <xf numFmtId="174" fontId="16" fillId="0" borderId="1" xfId="0" applyNumberFormat="1" applyFont="1" applyFill="1" applyBorder="1" applyAlignment="1">
      <alignment horizontal="center" vertical="center"/>
    </xf>
    <xf numFmtId="174" fontId="16" fillId="8" borderId="3" xfId="0" applyNumberFormat="1" applyFont="1" applyFill="1" applyBorder="1" applyAlignment="1">
      <alignment horizontal="center" vertical="center"/>
    </xf>
    <xf numFmtId="0" fontId="16" fillId="8" borderId="1" xfId="0" applyFont="1" applyFill="1" applyBorder="1" applyAlignment="1">
      <alignment horizontal="distributed" vertical="top" readingOrder="1"/>
    </xf>
    <xf numFmtId="0" fontId="16" fillId="8" borderId="2" xfId="0" applyFont="1" applyFill="1" applyBorder="1" applyAlignment="1">
      <alignment horizontal="distributed" vertical="top" readingOrder="1"/>
    </xf>
    <xf numFmtId="0" fontId="16" fillId="8" borderId="3" xfId="0" applyFont="1" applyFill="1" applyBorder="1" applyAlignment="1">
      <alignment horizontal="distributed" vertical="top" readingOrder="1"/>
    </xf>
    <xf numFmtId="0" fontId="16" fillId="8" borderId="1" xfId="0" applyFont="1" applyFill="1" applyBorder="1" applyAlignment="1">
      <alignment horizontal="center" vertical="distributed"/>
    </xf>
    <xf numFmtId="0" fontId="16" fillId="8" borderId="1" xfId="0" applyFont="1" applyFill="1" applyBorder="1" applyAlignment="1">
      <alignment horizontal="distributed" vertical="distributed" readingOrder="1"/>
    </xf>
    <xf numFmtId="0" fontId="16" fillId="8" borderId="1" xfId="0" applyFont="1" applyFill="1" applyBorder="1" applyAlignment="1">
      <alignment horizontal="distributed" vertical="top" wrapText="1" readingOrder="1"/>
    </xf>
    <xf numFmtId="0" fontId="12" fillId="9" borderId="7" xfId="0" applyFont="1" applyFill="1" applyBorder="1" applyAlignment="1">
      <alignment vertical="center"/>
    </xf>
    <xf numFmtId="0" fontId="12" fillId="9" borderId="7" xfId="0" applyFont="1" applyFill="1" applyBorder="1" applyAlignment="1">
      <alignment vertical="center" wrapText="1"/>
    </xf>
    <xf numFmtId="0" fontId="12" fillId="9" borderId="0" xfId="0" applyFont="1" applyFill="1" applyBorder="1" applyAlignment="1">
      <alignment horizontal="center" vertical="center" textRotation="90" wrapText="1"/>
    </xf>
    <xf numFmtId="4" fontId="12" fillId="9" borderId="0" xfId="0" applyNumberFormat="1" applyFont="1" applyFill="1" applyBorder="1" applyAlignment="1">
      <alignment horizontal="center" vertical="center" wrapText="1"/>
    </xf>
    <xf numFmtId="14" fontId="12" fillId="9" borderId="0" xfId="0" applyNumberFormat="1" applyFont="1" applyFill="1" applyBorder="1" applyAlignment="1">
      <alignment horizontal="center" vertical="center"/>
    </xf>
    <xf numFmtId="0" fontId="12" fillId="9" borderId="0" xfId="0" applyFont="1" applyFill="1" applyBorder="1" applyAlignment="1">
      <alignment vertical="center" textRotation="90" wrapText="1"/>
    </xf>
    <xf numFmtId="0" fontId="12" fillId="0" borderId="0" xfId="0" applyFont="1" applyBorder="1" applyAlignment="1">
      <alignment vertical="center"/>
    </xf>
    <xf numFmtId="14" fontId="12" fillId="0" borderId="0" xfId="0" applyNumberFormat="1" applyFont="1" applyBorder="1" applyAlignment="1">
      <alignment horizontal="center" vertical="center" textRotation="90"/>
    </xf>
    <xf numFmtId="0" fontId="12" fillId="0" borderId="0" xfId="0" applyFont="1" applyBorder="1" applyAlignment="1">
      <alignment vertical="center" wrapText="1"/>
    </xf>
    <xf numFmtId="4" fontId="12" fillId="0" borderId="0" xfId="0" applyNumberFormat="1" applyFont="1" applyBorder="1" applyAlignment="1">
      <alignment horizontal="center" vertical="center" textRotation="1" wrapText="1"/>
    </xf>
    <xf numFmtId="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6" fillId="8" borderId="0" xfId="0" applyFont="1" applyFill="1" applyAlignment="1"/>
    <xf numFmtId="0" fontId="16" fillId="0" borderId="0" xfId="0" applyFont="1" applyFill="1" applyBorder="1" applyAlignment="1">
      <alignment vertical="top"/>
    </xf>
    <xf numFmtId="2" fontId="12" fillId="0" borderId="0" xfId="0" applyNumberFormat="1" applyFont="1" applyFill="1" applyBorder="1" applyAlignment="1">
      <alignment horizontal="right" vertical="top" wrapText="1"/>
    </xf>
    <xf numFmtId="0" fontId="16" fillId="0" borderId="0" xfId="0" applyFont="1" applyFill="1" applyBorder="1" applyAlignment="1">
      <alignment vertical="top" wrapText="1"/>
    </xf>
    <xf numFmtId="43" fontId="16" fillId="0" borderId="0" xfId="11" applyFont="1" applyFill="1" applyBorder="1" applyAlignment="1">
      <alignment vertical="top" wrapText="1"/>
    </xf>
    <xf numFmtId="43" fontId="12" fillId="0" borderId="0" xfId="11" applyFont="1" applyFill="1" applyBorder="1" applyAlignment="1">
      <alignment vertical="top" wrapText="1"/>
    </xf>
    <xf numFmtId="0" fontId="16" fillId="0" borderId="0" xfId="0" applyFont="1" applyFill="1" applyBorder="1" applyAlignment="1"/>
    <xf numFmtId="0" fontId="16" fillId="0" borderId="0" xfId="0" applyFont="1" applyFill="1" applyBorder="1"/>
    <xf numFmtId="0" fontId="16" fillId="0" borderId="0" xfId="0" applyFont="1" applyAlignment="1">
      <alignment horizontal="left" vertical="center"/>
    </xf>
    <xf numFmtId="0" fontId="16" fillId="0" borderId="0" xfId="0" applyFont="1" applyBorder="1"/>
    <xf numFmtId="4" fontId="16" fillId="0" borderId="0" xfId="0" applyNumberFormat="1" applyFont="1" applyBorder="1"/>
    <xf numFmtId="0" fontId="16" fillId="8" borderId="0" xfId="0" applyFont="1" applyFill="1" applyBorder="1" applyAlignment="1"/>
    <xf numFmtId="4" fontId="16" fillId="0" borderId="0" xfId="0" applyNumberFormat="1" applyFont="1"/>
    <xf numFmtId="0" fontId="16" fillId="8" borderId="0" xfId="0" applyFont="1" applyFill="1" applyBorder="1"/>
    <xf numFmtId="0" fontId="16" fillId="0" borderId="0" xfId="0" applyFont="1" applyBorder="1" applyAlignment="1">
      <alignment horizontal="center" vertical="center" wrapText="1"/>
    </xf>
    <xf numFmtId="0" fontId="16" fillId="0" borderId="0" xfId="0" applyFont="1" applyAlignment="1"/>
    <xf numFmtId="0" fontId="10" fillId="0" borderId="0" xfId="0" applyFont="1" applyBorder="1" applyAlignment="1">
      <alignment horizontal="center" vertical="center" wrapText="1"/>
    </xf>
    <xf numFmtId="0" fontId="16" fillId="0" borderId="0" xfId="0" applyFont="1" applyAlignment="1">
      <alignment vertical="center"/>
    </xf>
    <xf numFmtId="0" fontId="12" fillId="0" borderId="11" xfId="0" applyFont="1" applyBorder="1" applyAlignment="1">
      <alignment horizontal="center" vertical="center" wrapText="1"/>
    </xf>
    <xf numFmtId="0" fontId="12" fillId="0" borderId="11" xfId="0" applyFont="1" applyBorder="1" applyAlignment="1">
      <alignment horizontal="left" vertical="center"/>
    </xf>
    <xf numFmtId="0" fontId="12" fillId="0" borderId="10" xfId="0" applyFont="1" applyBorder="1" applyAlignment="1">
      <alignment horizontal="left" vertical="center"/>
    </xf>
    <xf numFmtId="170" fontId="12" fillId="0" borderId="6" xfId="0" applyNumberFormat="1" applyFont="1" applyBorder="1" applyAlignment="1">
      <alignment horizontal="center" vertical="center" textRotation="90" wrapText="1"/>
    </xf>
    <xf numFmtId="169" fontId="12" fillId="0" borderId="6" xfId="0" applyNumberFormat="1" applyFont="1" applyBorder="1" applyAlignment="1">
      <alignment horizontal="center" vertical="center" textRotation="90" wrapText="1"/>
    </xf>
    <xf numFmtId="0" fontId="16" fillId="0" borderId="6" xfId="0" applyFont="1" applyBorder="1"/>
    <xf numFmtId="0" fontId="12" fillId="8" borderId="1" xfId="0" applyFont="1" applyFill="1" applyBorder="1" applyAlignment="1">
      <alignment horizontal="left" vertical="center"/>
    </xf>
    <xf numFmtId="2" fontId="12" fillId="8" borderId="1" xfId="0" applyNumberFormat="1" applyFont="1" applyFill="1" applyBorder="1" applyAlignment="1">
      <alignment vertical="center"/>
    </xf>
    <xf numFmtId="0" fontId="12" fillId="7" borderId="12" xfId="0" applyFont="1" applyFill="1" applyBorder="1" applyAlignment="1">
      <alignment vertical="top"/>
    </xf>
    <xf numFmtId="0" fontId="12" fillId="7" borderId="12" xfId="0" applyFont="1" applyFill="1" applyBorder="1" applyAlignment="1">
      <alignment vertical="center"/>
    </xf>
    <xf numFmtId="0" fontId="12" fillId="7" borderId="9" xfId="0" applyFont="1" applyFill="1" applyBorder="1" applyAlignment="1">
      <alignment vertical="center" wrapText="1"/>
    </xf>
    <xf numFmtId="0" fontId="12" fillId="7" borderId="19" xfId="0" applyFont="1" applyFill="1" applyBorder="1" applyAlignment="1">
      <alignment vertical="center" wrapText="1"/>
    </xf>
    <xf numFmtId="170" fontId="12" fillId="7" borderId="12" xfId="0" applyNumberFormat="1"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169" fontId="12" fillId="7" borderId="6" xfId="0" applyNumberFormat="1" applyFont="1" applyFill="1" applyBorder="1" applyAlignment="1">
      <alignment horizontal="center" vertical="center" wrapText="1"/>
    </xf>
    <xf numFmtId="4" fontId="12" fillId="7" borderId="6" xfId="0" applyNumberFormat="1" applyFont="1" applyFill="1" applyBorder="1" applyAlignment="1">
      <alignment horizontal="center" vertical="center" wrapText="1"/>
    </xf>
    <xf numFmtId="4" fontId="12" fillId="7" borderId="12" xfId="0" applyNumberFormat="1" applyFont="1" applyFill="1" applyBorder="1" applyAlignment="1">
      <alignment horizontal="center" vertical="center" wrapText="1"/>
    </xf>
    <xf numFmtId="0" fontId="16" fillId="7" borderId="19"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12" xfId="0" applyFont="1" applyFill="1" applyBorder="1" applyAlignment="1">
      <alignment horizontal="center" vertical="center"/>
    </xf>
    <xf numFmtId="0" fontId="12" fillId="0" borderId="1" xfId="0" applyFont="1" applyBorder="1" applyAlignment="1">
      <alignment horizontal="left" vertical="center"/>
    </xf>
    <xf numFmtId="4" fontId="16" fillId="0" borderId="1" xfId="0" applyNumberFormat="1" applyFont="1" applyFill="1" applyBorder="1" applyAlignment="1">
      <alignment horizontal="center" vertical="center"/>
    </xf>
    <xf numFmtId="0" fontId="12" fillId="2" borderId="1" xfId="0" applyFont="1" applyFill="1" applyBorder="1" applyAlignment="1">
      <alignment vertical="center"/>
    </xf>
    <xf numFmtId="0" fontId="6" fillId="0" borderId="0" xfId="0" applyFont="1" applyBorder="1" applyAlignment="1">
      <alignment vertical="center" wrapText="1"/>
    </xf>
    <xf numFmtId="0" fontId="6" fillId="0" borderId="1" xfId="0" applyFont="1" applyFill="1" applyBorder="1" applyAlignment="1">
      <alignment vertical="center"/>
    </xf>
    <xf numFmtId="0" fontId="10" fillId="2" borderId="1" xfId="0" applyFont="1" applyFill="1" applyBorder="1" applyAlignment="1">
      <alignment vertical="center"/>
    </xf>
    <xf numFmtId="0" fontId="6" fillId="2" borderId="1" xfId="0" applyFont="1" applyFill="1" applyBorder="1" applyAlignment="1">
      <alignment vertical="center"/>
    </xf>
    <xf numFmtId="0" fontId="10" fillId="0" borderId="1" xfId="0" applyFont="1" applyFill="1" applyBorder="1" applyAlignment="1">
      <alignment vertical="center"/>
    </xf>
    <xf numFmtId="0" fontId="10" fillId="0" borderId="2" xfId="0" applyFont="1" applyFill="1" applyBorder="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left" vertical="top" wrapText="1"/>
    </xf>
    <xf numFmtId="0" fontId="24" fillId="0" borderId="0" xfId="0" applyFont="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2" borderId="2" xfId="0" applyFont="1" applyFill="1" applyBorder="1" applyAlignment="1">
      <alignment vertical="center" wrapText="1"/>
    </xf>
    <xf numFmtId="0" fontId="10" fillId="0" borderId="27" xfId="0" applyFont="1" applyFill="1" applyBorder="1" applyAlignment="1">
      <alignment vertical="center" wrapText="1"/>
    </xf>
    <xf numFmtId="0" fontId="3" fillId="0" borderId="1" xfId="0" applyFont="1" applyFill="1" applyBorder="1" applyAlignment="1">
      <alignment vertical="center" wrapText="1"/>
    </xf>
    <xf numFmtId="0" fontId="26" fillId="10" borderId="32" xfId="0" applyFont="1" applyFill="1" applyBorder="1" applyAlignment="1" applyProtection="1">
      <alignment horizontal="center" vertical="top" wrapText="1" readingOrder="1"/>
      <protection locked="0"/>
    </xf>
    <xf numFmtId="0" fontId="25" fillId="0" borderId="32" xfId="0" applyFont="1" applyBorder="1" applyAlignment="1" applyProtection="1">
      <alignment horizontal="left" vertical="top" wrapText="1" readingOrder="1"/>
      <protection locked="0"/>
    </xf>
    <xf numFmtId="176" fontId="25" fillId="0" borderId="32" xfId="0" applyNumberFormat="1" applyFont="1" applyBorder="1" applyAlignment="1" applyProtection="1">
      <alignment horizontal="left" vertical="top" wrapText="1" readingOrder="1"/>
      <protection locked="0"/>
    </xf>
    <xf numFmtId="175" fontId="25" fillId="0" borderId="32" xfId="0" applyNumberFormat="1" applyFont="1" applyBorder="1" applyAlignment="1" applyProtection="1">
      <alignment horizontal="left" vertical="top" wrapText="1" readingOrder="1"/>
      <protection locked="0"/>
    </xf>
    <xf numFmtId="0" fontId="26" fillId="10" borderId="32" xfId="0" applyFont="1" applyFill="1" applyBorder="1" applyAlignment="1" applyProtection="1">
      <alignment vertical="top" wrapText="1" readingOrder="1"/>
      <protection locked="0"/>
    </xf>
    <xf numFmtId="0" fontId="16" fillId="0" borderId="0" xfId="0" applyFont="1" applyFill="1" applyAlignment="1">
      <alignment vertical="top" wrapText="1"/>
    </xf>
    <xf numFmtId="0" fontId="12" fillId="0" borderId="0" xfId="0" applyFont="1" applyFill="1" applyAlignment="1">
      <alignment wrapText="1"/>
    </xf>
    <xf numFmtId="0" fontId="16" fillId="7" borderId="0" xfId="0" applyFont="1" applyFill="1" applyAlignment="1">
      <alignment wrapText="1"/>
    </xf>
    <xf numFmtId="0" fontId="27" fillId="10" borderId="35" xfId="0" applyFont="1" applyFill="1" applyBorder="1" applyAlignment="1" applyProtection="1">
      <alignment horizontal="center" vertical="top" wrapText="1" readingOrder="1"/>
      <protection locked="0"/>
    </xf>
    <xf numFmtId="0" fontId="28" fillId="10" borderId="36" xfId="0" applyFont="1" applyFill="1" applyBorder="1" applyAlignment="1" applyProtection="1">
      <alignment horizontal="center" vertical="top" wrapText="1" readingOrder="1"/>
      <protection locked="0"/>
    </xf>
    <xf numFmtId="0" fontId="27" fillId="10" borderId="36" xfId="0" applyFont="1" applyFill="1" applyBorder="1" applyAlignment="1" applyProtection="1">
      <alignment horizontal="center" vertical="top" wrapText="1" readingOrder="1"/>
      <protection locked="0"/>
    </xf>
    <xf numFmtId="0" fontId="28" fillId="10" borderId="35" xfId="0" applyFont="1" applyFill="1" applyBorder="1" applyAlignment="1" applyProtection="1">
      <alignment vertical="top" wrapText="1" readingOrder="1"/>
      <protection locked="0"/>
    </xf>
    <xf numFmtId="0" fontId="29" fillId="10" borderId="35" xfId="0" applyFont="1" applyFill="1" applyBorder="1" applyAlignment="1" applyProtection="1">
      <alignment vertical="top" wrapText="1" readingOrder="1"/>
      <protection locked="0"/>
    </xf>
    <xf numFmtId="0" fontId="28" fillId="10" borderId="32" xfId="0" applyFont="1" applyFill="1" applyBorder="1" applyAlignment="1" applyProtection="1">
      <alignment horizontal="center" vertical="top" wrapText="1" readingOrder="1"/>
      <protection locked="0"/>
    </xf>
    <xf numFmtId="0" fontId="30" fillId="11" borderId="32" xfId="0" applyFont="1" applyFill="1" applyBorder="1" applyAlignment="1" applyProtection="1">
      <alignment vertical="top" wrapText="1" readingOrder="1"/>
      <protection locked="0"/>
    </xf>
    <xf numFmtId="175" fontId="30" fillId="0" borderId="32" xfId="0" applyNumberFormat="1" applyFont="1" applyBorder="1" applyAlignment="1" applyProtection="1">
      <alignment horizontal="right" vertical="top" wrapText="1" readingOrder="1"/>
      <protection locked="0"/>
    </xf>
    <xf numFmtId="0" fontId="31" fillId="10" borderId="35" xfId="0" applyFont="1" applyFill="1" applyBorder="1" applyAlignment="1" applyProtection="1">
      <alignment horizontal="center" vertical="center" wrapText="1" readingOrder="1"/>
      <protection locked="0"/>
    </xf>
    <xf numFmtId="0" fontId="32" fillId="10" borderId="32" xfId="0" applyFont="1" applyFill="1" applyBorder="1" applyAlignment="1" applyProtection="1">
      <alignment horizontal="center" vertical="top" wrapText="1" readingOrder="1"/>
      <protection locked="0"/>
    </xf>
    <xf numFmtId="0" fontId="33" fillId="11" borderId="32" xfId="0" applyFont="1" applyFill="1" applyBorder="1" applyAlignment="1" applyProtection="1">
      <alignment vertical="top" wrapText="1" readingOrder="1"/>
      <protection locked="0"/>
    </xf>
    <xf numFmtId="177" fontId="33" fillId="11" borderId="32" xfId="0" applyNumberFormat="1" applyFont="1" applyFill="1" applyBorder="1" applyAlignment="1" applyProtection="1">
      <alignment horizontal="right" vertical="top" wrapText="1" readingOrder="1"/>
      <protection locked="0"/>
    </xf>
    <xf numFmtId="0" fontId="3" fillId="0" borderId="12" xfId="0" applyFont="1" applyFill="1" applyBorder="1" applyAlignment="1">
      <alignment vertical="center" wrapText="1"/>
    </xf>
    <xf numFmtId="0" fontId="10" fillId="0" borderId="2" xfId="2" applyFont="1" applyFill="1" applyBorder="1" applyAlignment="1">
      <alignment vertical="top"/>
    </xf>
    <xf numFmtId="0" fontId="3" fillId="0" borderId="1" xfId="0" applyFont="1" applyFill="1" applyBorder="1" applyAlignment="1">
      <alignment vertical="top" wrapText="1"/>
    </xf>
    <xf numFmtId="0" fontId="0" fillId="0" borderId="0" xfId="0" applyFont="1"/>
    <xf numFmtId="0" fontId="2" fillId="2" borderId="12" xfId="0" applyFont="1" applyFill="1" applyBorder="1" applyAlignment="1">
      <alignment vertical="center" wrapText="1"/>
    </xf>
    <xf numFmtId="0" fontId="6" fillId="2" borderId="2" xfId="2" applyFont="1" applyFill="1" applyBorder="1" applyAlignment="1">
      <alignment vertical="top"/>
    </xf>
    <xf numFmtId="0" fontId="2" fillId="2" borderId="1" xfId="0" applyFont="1" applyFill="1" applyBorder="1" applyAlignment="1">
      <alignment vertical="top"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25"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3" fillId="0" borderId="26" xfId="0" applyFont="1" applyFill="1" applyBorder="1" applyAlignment="1">
      <alignment vertical="top" wrapText="1"/>
    </xf>
    <xf numFmtId="0" fontId="2" fillId="2" borderId="26" xfId="0"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6" fillId="2" borderId="26" xfId="0" applyFont="1" applyFill="1" applyBorder="1" applyAlignment="1">
      <alignment vertical="center"/>
    </xf>
    <xf numFmtId="0" fontId="10" fillId="0" borderId="26"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3" fillId="0" borderId="44" xfId="0" applyFont="1" applyFill="1" applyBorder="1" applyAlignment="1">
      <alignment vertical="center" wrapText="1"/>
    </xf>
    <xf numFmtId="0" fontId="10" fillId="0" borderId="30" xfId="2" applyFont="1" applyFill="1" applyBorder="1" applyAlignment="1">
      <alignment vertical="top"/>
    </xf>
    <xf numFmtId="0" fontId="2" fillId="2" borderId="27" xfId="0" applyFont="1" applyFill="1" applyBorder="1" applyAlignment="1">
      <alignment vertical="top" wrapText="1"/>
    </xf>
    <xf numFmtId="0" fontId="3" fillId="0" borderId="27" xfId="0" applyFont="1" applyFill="1" applyBorder="1" applyAlignment="1">
      <alignment vertical="top" wrapText="1"/>
    </xf>
    <xf numFmtId="0" fontId="3" fillId="0" borderId="26" xfId="0" applyFont="1" applyFill="1" applyBorder="1" applyAlignment="1">
      <alignment vertical="center" wrapText="1"/>
    </xf>
    <xf numFmtId="0" fontId="2" fillId="2" borderId="26" xfId="0" applyFont="1" applyFill="1" applyBorder="1" applyAlignment="1">
      <alignment vertical="center" wrapText="1"/>
    </xf>
    <xf numFmtId="0" fontId="2" fillId="2" borderId="1" xfId="0" applyFont="1" applyFill="1" applyBorder="1" applyAlignment="1">
      <alignment vertical="center" wrapText="1"/>
    </xf>
    <xf numFmtId="0" fontId="35" fillId="2" borderId="1" xfId="0" applyFont="1" applyFill="1" applyBorder="1"/>
    <xf numFmtId="0" fontId="35" fillId="2" borderId="27" xfId="0" applyFont="1" applyFill="1" applyBorder="1"/>
    <xf numFmtId="0" fontId="34" fillId="0" borderId="1" xfId="0" applyFont="1" applyFill="1" applyBorder="1"/>
    <xf numFmtId="0" fontId="34" fillId="0" borderId="27" xfId="0" applyFont="1" applyFill="1" applyBorder="1"/>
    <xf numFmtId="0" fontId="34" fillId="0" borderId="29" xfId="0" applyFont="1" applyFill="1" applyBorder="1"/>
    <xf numFmtId="0" fontId="34" fillId="0" borderId="31" xfId="0" applyFont="1" applyFill="1" applyBorder="1"/>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1" xfId="0" applyFont="1" applyFill="1" applyBorder="1" applyAlignment="1">
      <alignment vertical="top" wrapText="1"/>
    </xf>
    <xf numFmtId="0" fontId="12" fillId="0" borderId="16" xfId="0" applyFont="1" applyBorder="1" applyAlignment="1">
      <alignment horizontal="center" vertical="center" wrapText="1"/>
    </xf>
    <xf numFmtId="0" fontId="15" fillId="8" borderId="1" xfId="0" applyFont="1" applyFill="1" applyBorder="1" applyAlignment="1">
      <alignment horizontal="center" vertical="center"/>
    </xf>
    <xf numFmtId="0" fontId="16" fillId="0" borderId="0" xfId="0" applyFont="1" applyFill="1" applyAlignment="1"/>
    <xf numFmtId="4" fontId="10" fillId="0" borderId="1" xfId="0" applyNumberFormat="1" applyFont="1" applyFill="1" applyBorder="1" applyAlignment="1">
      <alignment vertical="top"/>
    </xf>
    <xf numFmtId="4" fontId="10" fillId="0" borderId="1" xfId="0" applyNumberFormat="1" applyFont="1" applyFill="1" applyBorder="1" applyAlignment="1">
      <alignment vertical="center" wrapText="1"/>
    </xf>
    <xf numFmtId="0" fontId="16" fillId="0" borderId="0" xfId="0" applyFont="1" applyFill="1" applyBorder="1" applyAlignment="1">
      <alignment horizontal="left" vertical="top" wrapText="1"/>
    </xf>
    <xf numFmtId="0" fontId="12" fillId="0" borderId="16" xfId="0" applyFont="1" applyBorder="1" applyAlignment="1">
      <alignment horizontal="center" vertical="center" wrapText="1"/>
    </xf>
    <xf numFmtId="0" fontId="6" fillId="0" borderId="1" xfId="0" applyFont="1" applyBorder="1" applyAlignment="1">
      <alignment horizontal="center" vertical="center" wrapText="1"/>
    </xf>
    <xf numFmtId="169" fontId="10" fillId="2" borderId="1" xfId="0" applyNumberFormat="1" applyFont="1" applyFill="1" applyBorder="1" applyAlignment="1">
      <alignment vertical="top"/>
    </xf>
    <xf numFmtId="4" fontId="10" fillId="2" borderId="1" xfId="0" applyNumberFormat="1" applyFont="1" applyFill="1" applyBorder="1" applyAlignment="1">
      <alignment vertical="top"/>
    </xf>
    <xf numFmtId="0" fontId="9" fillId="0" borderId="0" xfId="0" applyFont="1" applyAlignment="1"/>
    <xf numFmtId="169" fontId="10" fillId="0" borderId="1" xfId="0" applyNumberFormat="1" applyFont="1" applyFill="1" applyBorder="1" applyAlignment="1">
      <alignment vertical="top"/>
    </xf>
    <xf numFmtId="0" fontId="10" fillId="0" borderId="0" xfId="0" applyFont="1" applyBorder="1" applyAlignment="1">
      <alignment vertical="center" wrapText="1"/>
    </xf>
    <xf numFmtId="0" fontId="5" fillId="0" borderId="0" xfId="0" applyFont="1" applyBorder="1" applyAlignment="1">
      <alignment vertical="top" wrapText="1"/>
    </xf>
    <xf numFmtId="0" fontId="36" fillId="0" borderId="0" xfId="2" quotePrefix="1" applyFont="1" applyBorder="1" applyAlignment="1">
      <alignment vertical="top" wrapText="1"/>
    </xf>
    <xf numFmtId="0" fontId="23" fillId="0" borderId="0" xfId="0" applyFont="1" applyAlignment="1">
      <alignment vertical="center"/>
    </xf>
    <xf numFmtId="0" fontId="9" fillId="0" borderId="0" xfId="0" applyFont="1" applyAlignment="1">
      <alignment wrapText="1"/>
    </xf>
    <xf numFmtId="0" fontId="5" fillId="2" borderId="1" xfId="0" applyFont="1" applyFill="1" applyBorder="1" applyAlignment="1">
      <alignment vertical="top" wrapText="1"/>
    </xf>
    <xf numFmtId="4" fontId="10" fillId="2" borderId="1" xfId="0" applyNumberFormat="1" applyFont="1" applyFill="1" applyBorder="1" applyAlignment="1">
      <alignment vertical="center" wrapText="1"/>
    </xf>
    <xf numFmtId="0" fontId="5" fillId="0" borderId="1" xfId="0" applyFont="1" applyFill="1" applyBorder="1" applyAlignment="1">
      <alignment vertical="top" wrapText="1"/>
    </xf>
    <xf numFmtId="0" fontId="23" fillId="0" borderId="0" xfId="0" applyFont="1"/>
    <xf numFmtId="43" fontId="12" fillId="0" borderId="0" xfId="11" applyFont="1" applyFill="1" applyBorder="1" applyAlignment="1">
      <alignment horizontal="right" vertical="center" wrapText="1"/>
    </xf>
    <xf numFmtId="0" fontId="16" fillId="0" borderId="0" xfId="0" applyFont="1" applyFill="1" applyBorder="1" applyAlignment="1">
      <alignment horizontal="left" vertical="top" wrapText="1"/>
    </xf>
    <xf numFmtId="0" fontId="12" fillId="8" borderId="20" xfId="0" applyFont="1" applyFill="1" applyBorder="1" applyAlignment="1">
      <alignment horizontal="center" vertical="center"/>
    </xf>
    <xf numFmtId="0" fontId="12" fillId="8" borderId="21"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8" borderId="14" xfId="0" applyFont="1" applyFill="1" applyBorder="1" applyAlignment="1">
      <alignment horizontal="center" vertical="center"/>
    </xf>
    <xf numFmtId="0" fontId="12" fillId="8" borderId="15" xfId="0" applyFont="1" applyFill="1" applyBorder="1" applyAlignment="1">
      <alignment horizontal="center" vertical="center"/>
    </xf>
    <xf numFmtId="0" fontId="12" fillId="8" borderId="16" xfId="0" applyFont="1" applyFill="1" applyBorder="1" applyAlignment="1">
      <alignment horizontal="center" vertical="center"/>
    </xf>
    <xf numFmtId="0" fontId="23" fillId="0" borderId="0" xfId="0" applyFont="1" applyAlignment="1">
      <alignment vertical="center" wrapText="1"/>
    </xf>
    <xf numFmtId="0" fontId="9" fillId="0" borderId="0" xfId="0" applyFont="1" applyAlignment="1">
      <alignment wrapText="1"/>
    </xf>
    <xf numFmtId="0" fontId="6"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center" vertical="center"/>
    </xf>
    <xf numFmtId="0" fontId="5" fillId="0" borderId="7" xfId="0" applyFont="1" applyBorder="1" applyAlignment="1">
      <alignment vertical="center" wrapText="1"/>
    </xf>
    <xf numFmtId="0" fontId="9" fillId="0" borderId="7" xfId="0" applyFont="1" applyBorder="1" applyAlignment="1">
      <alignment wrapText="1"/>
    </xf>
    <xf numFmtId="0" fontId="9" fillId="0" borderId="0" xfId="0" applyFont="1" applyBorder="1" applyAlignment="1">
      <alignment wrapText="1"/>
    </xf>
    <xf numFmtId="0" fontId="6" fillId="0" borderId="5" xfId="0" applyFont="1" applyBorder="1" applyAlignment="1">
      <alignment horizontal="center" vertical="center" wrapText="1"/>
    </xf>
    <xf numFmtId="0" fontId="9" fillId="0" borderId="6" xfId="0" applyFont="1" applyBorder="1" applyAlignment="1">
      <alignment horizontal="center" vertical="center" wrapText="1"/>
    </xf>
    <xf numFmtId="0" fontId="6"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4" xfId="0" applyFont="1" applyBorder="1" applyAlignment="1"/>
    <xf numFmtId="0" fontId="9" fillId="0" borderId="3" xfId="0" applyFont="1" applyBorder="1" applyAlignment="1"/>
    <xf numFmtId="0" fontId="6" fillId="0" borderId="5" xfId="1" applyFont="1" applyFill="1" applyBorder="1" applyAlignment="1">
      <alignment horizontal="center" vertical="center" wrapText="1"/>
    </xf>
    <xf numFmtId="0" fontId="9" fillId="0" borderId="8" xfId="0"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9" fillId="0" borderId="1" xfId="0" applyFont="1" applyBorder="1" applyAlignment="1">
      <alignment horizontal="center" vertical="center" wrapText="1"/>
    </xf>
    <xf numFmtId="0" fontId="6" fillId="0" borderId="6"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39" xfId="0" applyFont="1" applyBorder="1" applyAlignment="1">
      <alignment horizontal="center" vertical="center" wrapText="1"/>
    </xf>
    <xf numFmtId="0" fontId="34" fillId="0" borderId="41" xfId="0" applyFont="1" applyBorder="1" applyAlignment="1"/>
    <xf numFmtId="0" fontId="34" fillId="0" borderId="42" xfId="0" applyFont="1" applyBorder="1" applyAlignment="1"/>
    <xf numFmtId="0" fontId="6" fillId="0" borderId="37" xfId="0" applyFont="1" applyBorder="1" applyAlignment="1">
      <alignment horizontal="center" vertical="center" wrapText="1"/>
    </xf>
    <xf numFmtId="0" fontId="6"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12" xfId="0" applyFont="1" applyBorder="1" applyAlignment="1">
      <alignment horizontal="center" vertical="center" wrapText="1"/>
    </xf>
    <xf numFmtId="0" fontId="26" fillId="10" borderId="32" xfId="0" applyFont="1" applyFill="1" applyBorder="1" applyAlignment="1" applyProtection="1">
      <alignment horizontal="center" vertical="top" wrapText="1" readingOrder="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25" fillId="0" borderId="32" xfId="0" applyFont="1" applyBorder="1" applyAlignment="1" applyProtection="1">
      <alignment horizontal="left" vertical="top" wrapText="1" readingOrder="1"/>
      <protection locked="0"/>
    </xf>
  </cellXfs>
  <cellStyles count="13">
    <cellStyle name="20% – paryškinimas 1 2" xfId="5"/>
    <cellStyle name="20% – paryškinimas 2 2" xfId="6"/>
    <cellStyle name="20% – paryškinimas 4 2" xfId="4"/>
    <cellStyle name="Comma [0] 2" xfId="7"/>
    <cellStyle name="Comma 2" xfId="9"/>
    <cellStyle name="Hipersaitas" xfId="2" builtinId="8"/>
    <cellStyle name="Įprastas" xfId="0" builtinId="0"/>
    <cellStyle name="Įprastas 2" xfId="1"/>
    <cellStyle name="Įprastas 3" xfId="3"/>
    <cellStyle name="Kablelis" xfId="11" builtinId="3"/>
    <cellStyle name="Kablelis 2" xfId="8"/>
    <cellStyle name="Kablelis 2 2" xfId="10"/>
    <cellStyle name="Procentai"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447675</xdr:colOff>
      <xdr:row>127</xdr:row>
      <xdr:rowOff>0</xdr:rowOff>
    </xdr:from>
    <xdr:ext cx="184731" cy="264560"/>
    <xdr:sp macro="" textlink="">
      <xdr:nvSpPr>
        <xdr:cNvPr id="2" name="TextBox 1"/>
        <xdr:cNvSpPr txBox="1"/>
      </xdr:nvSpPr>
      <xdr:spPr>
        <a:xfrm>
          <a:off x="20612100" y="4294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27</xdr:col>
      <xdr:colOff>447675</xdr:colOff>
      <xdr:row>127</xdr:row>
      <xdr:rowOff>514350</xdr:rowOff>
    </xdr:from>
    <xdr:ext cx="184731" cy="264560"/>
    <xdr:sp macro="" textlink="">
      <xdr:nvSpPr>
        <xdr:cNvPr id="3" name="TextBox 2"/>
        <xdr:cNvSpPr txBox="1"/>
      </xdr:nvSpPr>
      <xdr:spPr>
        <a:xfrm>
          <a:off x="20612100" y="432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PD%20Asta/Documents/Asta/Documents/Mano/VRM/RPT/2017/2017%2006%2009/RPP%20keitimas/sprendimo%20priedas%20RPP%20Priemoniu%20planas%20ir%20Stebesena%20201706%20tik%20keiciamos%20eilu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Visi duomenys"/>
      <sheetName val="Lapas2"/>
      <sheetName val="Priemonių planas"/>
      <sheetName val="PP Lentelė 1 "/>
      <sheetName val="PP Lentelė 2"/>
      <sheetName val="PP Lentelė 3"/>
      <sheetName val="Veiklų grupės"/>
      <sheetName val="PP Lentelė 4"/>
      <sheetName val="PP Lentelė 5"/>
      <sheetName val="PP Lentelė 6"/>
      <sheetName val="PP Lentelė 7"/>
      <sheetName val="PP Lentelė 8"/>
      <sheetName val="Stebėsena"/>
      <sheetName val="ST Lentelė 1"/>
      <sheetName val="ST lentelė 2"/>
      <sheetName val="ST Lentelė 3"/>
      <sheetName val="ST Lentelė 4"/>
      <sheetName val="ST Lentelė 5"/>
      <sheetName val="ST Lentelė 6"/>
      <sheetName val="ST Lentelė 7"/>
    </sheetNames>
    <sheetDataSet>
      <sheetData sheetId="0" refreshError="1"/>
      <sheetData sheetId="1" refreshError="1">
        <row r="87">
          <cell r="J87">
            <v>510000</v>
          </cell>
          <cell r="K87">
            <v>76500</v>
          </cell>
          <cell r="O87">
            <v>433500</v>
          </cell>
        </row>
        <row r="88">
          <cell r="J88">
            <v>421508</v>
          </cell>
          <cell r="K88">
            <v>63227</v>
          </cell>
          <cell r="O88">
            <v>358281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
  <sheetViews>
    <sheetView workbookViewId="0">
      <selection activeCell="A3" sqref="A3:S6"/>
    </sheetView>
  </sheetViews>
  <sheetFormatPr defaultRowHeight="15" x14ac:dyDescent="0.25"/>
  <cols>
    <col min="2" max="2" width="18.28515625" customWidth="1"/>
    <col min="3" max="3" width="22.5703125" customWidth="1"/>
    <col min="4" max="4" width="31.5703125" customWidth="1"/>
    <col min="25" max="25" width="24.140625" customWidth="1"/>
    <col min="27" max="27" width="27.5703125" customWidth="1"/>
    <col min="30" max="30" width="31.85546875" customWidth="1"/>
    <col min="32" max="32" width="77.28515625" customWidth="1"/>
    <col min="33" max="33" width="19.85546875" customWidth="1"/>
  </cols>
  <sheetData>
    <row r="1" spans="1:33" ht="150.75" thickBot="1" x14ac:dyDescent="0.3">
      <c r="A1" s="106" t="s">
        <v>83</v>
      </c>
      <c r="B1" s="315" t="s">
        <v>17</v>
      </c>
      <c r="C1" s="315" t="s">
        <v>263</v>
      </c>
      <c r="D1" s="315" t="s">
        <v>106</v>
      </c>
      <c r="E1" s="107" t="s">
        <v>107</v>
      </c>
      <c r="F1" s="107" t="s">
        <v>723</v>
      </c>
      <c r="G1" s="107" t="s">
        <v>2</v>
      </c>
      <c r="H1" s="107" t="s">
        <v>724</v>
      </c>
      <c r="I1" s="107" t="s">
        <v>725</v>
      </c>
      <c r="J1" s="107" t="s">
        <v>726</v>
      </c>
      <c r="K1" s="107" t="s">
        <v>36</v>
      </c>
      <c r="L1" s="107" t="s">
        <v>37</v>
      </c>
      <c r="M1" s="107" t="s">
        <v>727</v>
      </c>
      <c r="N1" s="107" t="s">
        <v>108</v>
      </c>
      <c r="O1" s="107" t="s">
        <v>109</v>
      </c>
      <c r="P1" s="107" t="s">
        <v>110</v>
      </c>
      <c r="Q1" s="107" t="s">
        <v>111</v>
      </c>
      <c r="R1" s="107" t="s">
        <v>112</v>
      </c>
      <c r="S1" s="107" t="s">
        <v>85</v>
      </c>
      <c r="T1" s="108" t="s">
        <v>728</v>
      </c>
      <c r="U1" s="108" t="s">
        <v>729</v>
      </c>
      <c r="V1" s="109" t="s">
        <v>730</v>
      </c>
      <c r="W1" s="108" t="s">
        <v>113</v>
      </c>
      <c r="X1" s="108" t="s">
        <v>229</v>
      </c>
      <c r="Y1" s="108" t="s">
        <v>734</v>
      </c>
      <c r="Z1" s="110" t="s">
        <v>740</v>
      </c>
      <c r="AA1" s="110" t="s">
        <v>170</v>
      </c>
      <c r="AB1" s="110" t="s">
        <v>49</v>
      </c>
      <c r="AC1" s="110" t="s">
        <v>73</v>
      </c>
      <c r="AD1" s="108" t="s">
        <v>171</v>
      </c>
      <c r="AE1" s="110" t="s">
        <v>50</v>
      </c>
      <c r="AF1" s="261" t="s">
        <v>801</v>
      </c>
      <c r="AG1" s="150" t="s">
        <v>1017</v>
      </c>
    </row>
    <row r="2" spans="1:33" x14ac:dyDescent="0.25">
      <c r="A2" s="23" t="s">
        <v>384</v>
      </c>
      <c r="B2" s="24" t="s">
        <v>87</v>
      </c>
      <c r="C2" s="24"/>
      <c r="D2" s="25" t="s">
        <v>385</v>
      </c>
      <c r="E2" s="26"/>
      <c r="F2" s="26"/>
      <c r="G2" s="26"/>
      <c r="H2" s="26"/>
      <c r="I2" s="26"/>
      <c r="J2" s="26"/>
      <c r="K2" s="26"/>
      <c r="L2" s="26"/>
      <c r="M2" s="26"/>
      <c r="N2" s="62"/>
      <c r="O2" s="26"/>
      <c r="P2" s="62"/>
      <c r="Q2" s="26"/>
      <c r="R2" s="26"/>
      <c r="S2" s="27"/>
      <c r="T2" s="28"/>
      <c r="U2" s="41"/>
      <c r="V2" s="41"/>
      <c r="W2" s="31" t="s">
        <v>279</v>
      </c>
      <c r="X2" s="116"/>
      <c r="Y2" s="114"/>
      <c r="Z2" s="114"/>
      <c r="AA2" s="114"/>
      <c r="AB2" s="114"/>
      <c r="AC2" s="114"/>
      <c r="AD2" s="114"/>
      <c r="AE2" s="114"/>
      <c r="AF2" s="150"/>
      <c r="AG2" s="126" t="s">
        <v>279</v>
      </c>
    </row>
    <row r="3" spans="1:33" ht="38.25" x14ac:dyDescent="0.25">
      <c r="A3" s="63" t="s">
        <v>386</v>
      </c>
      <c r="B3" s="63" t="s">
        <v>387</v>
      </c>
      <c r="C3" s="63" t="s">
        <v>388</v>
      </c>
      <c r="D3" s="34" t="s">
        <v>389</v>
      </c>
      <c r="E3" s="34" t="s">
        <v>276</v>
      </c>
      <c r="F3" s="34" t="s">
        <v>122</v>
      </c>
      <c r="G3" s="34" t="s">
        <v>294</v>
      </c>
      <c r="H3" s="35" t="s">
        <v>124</v>
      </c>
      <c r="I3" s="34" t="s">
        <v>119</v>
      </c>
      <c r="J3" s="34" t="s">
        <v>116</v>
      </c>
      <c r="K3" s="34"/>
      <c r="L3" s="34"/>
      <c r="M3" s="34"/>
      <c r="N3" s="64" t="s">
        <v>1061</v>
      </c>
      <c r="O3" s="64" t="s">
        <v>1060</v>
      </c>
      <c r="P3" s="64">
        <v>0</v>
      </c>
      <c r="Q3" s="64">
        <v>0</v>
      </c>
      <c r="R3" s="64">
        <v>0</v>
      </c>
      <c r="S3" s="64" t="s">
        <v>1059</v>
      </c>
      <c r="T3" s="65">
        <v>42644</v>
      </c>
      <c r="U3" s="66">
        <v>42767</v>
      </c>
      <c r="V3" s="66">
        <v>42885</v>
      </c>
      <c r="W3" s="67">
        <v>43646</v>
      </c>
      <c r="X3" s="149">
        <v>44</v>
      </c>
      <c r="Y3" s="124" t="s">
        <v>259</v>
      </c>
      <c r="Z3" s="124" t="s">
        <v>180</v>
      </c>
      <c r="AA3" s="124" t="s">
        <v>751</v>
      </c>
      <c r="AB3" s="124">
        <v>1</v>
      </c>
      <c r="AC3" s="124" t="s">
        <v>181</v>
      </c>
      <c r="AD3" s="124" t="s">
        <v>752</v>
      </c>
      <c r="AE3" s="316">
        <v>7600</v>
      </c>
      <c r="AF3" s="317" t="s">
        <v>818</v>
      </c>
      <c r="AG3" s="126" t="s">
        <v>943</v>
      </c>
    </row>
    <row r="4" spans="1:33" ht="38.25" x14ac:dyDescent="0.25">
      <c r="A4" s="63" t="s">
        <v>390</v>
      </c>
      <c r="B4" s="63" t="s">
        <v>391</v>
      </c>
      <c r="C4" s="63" t="s">
        <v>392</v>
      </c>
      <c r="D4" s="35" t="s">
        <v>393</v>
      </c>
      <c r="E4" s="35" t="s">
        <v>270</v>
      </c>
      <c r="F4" s="35" t="s">
        <v>122</v>
      </c>
      <c r="G4" s="35" t="s">
        <v>394</v>
      </c>
      <c r="H4" s="35" t="s">
        <v>124</v>
      </c>
      <c r="I4" s="35" t="s">
        <v>119</v>
      </c>
      <c r="J4" s="35"/>
      <c r="K4" s="35"/>
      <c r="L4" s="35"/>
      <c r="M4" s="35"/>
      <c r="N4" s="36" t="s">
        <v>1064</v>
      </c>
      <c r="O4" s="36" t="s">
        <v>1063</v>
      </c>
      <c r="P4" s="36">
        <v>0</v>
      </c>
      <c r="Q4" s="36">
        <v>0</v>
      </c>
      <c r="R4" s="36">
        <v>0</v>
      </c>
      <c r="S4" s="36" t="s">
        <v>1062</v>
      </c>
      <c r="T4" s="37">
        <v>42705</v>
      </c>
      <c r="U4" s="38">
        <v>42795</v>
      </c>
      <c r="V4" s="38">
        <v>42916</v>
      </c>
      <c r="W4" s="39">
        <v>43496</v>
      </c>
      <c r="X4" s="149">
        <v>44</v>
      </c>
      <c r="Y4" s="124" t="s">
        <v>259</v>
      </c>
      <c r="Z4" s="124" t="s">
        <v>180</v>
      </c>
      <c r="AA4" s="124" t="s">
        <v>751</v>
      </c>
      <c r="AB4" s="124">
        <v>1</v>
      </c>
      <c r="AC4" s="124" t="s">
        <v>181</v>
      </c>
      <c r="AD4" s="124" t="s">
        <v>752</v>
      </c>
      <c r="AE4" s="124">
        <v>150</v>
      </c>
      <c r="AF4" s="317" t="s">
        <v>820</v>
      </c>
      <c r="AG4" s="126" t="s">
        <v>943</v>
      </c>
    </row>
    <row r="5" spans="1:33" ht="63.75" x14ac:dyDescent="0.25">
      <c r="A5" s="63" t="s">
        <v>395</v>
      </c>
      <c r="B5" s="63" t="s">
        <v>396</v>
      </c>
      <c r="C5" s="63" t="s">
        <v>397</v>
      </c>
      <c r="D5" s="35" t="s">
        <v>398</v>
      </c>
      <c r="E5" s="35" t="s">
        <v>284</v>
      </c>
      <c r="F5" s="35" t="s">
        <v>122</v>
      </c>
      <c r="G5" s="35" t="s">
        <v>285</v>
      </c>
      <c r="H5" s="35" t="s">
        <v>124</v>
      </c>
      <c r="I5" s="35" t="s">
        <v>119</v>
      </c>
      <c r="J5" s="35" t="s">
        <v>116</v>
      </c>
      <c r="K5" s="35"/>
      <c r="L5" s="35"/>
      <c r="M5" s="35"/>
      <c r="N5" s="36">
        <v>129468.93</v>
      </c>
      <c r="O5" s="36" t="s">
        <v>1068</v>
      </c>
      <c r="P5" s="36">
        <v>0</v>
      </c>
      <c r="Q5" s="36">
        <v>0</v>
      </c>
      <c r="R5" s="36">
        <v>0</v>
      </c>
      <c r="S5" s="36" t="s">
        <v>1069</v>
      </c>
      <c r="T5" s="37">
        <v>42644</v>
      </c>
      <c r="U5" s="58">
        <v>42767</v>
      </c>
      <c r="V5" s="38">
        <v>42855</v>
      </c>
      <c r="W5" s="39">
        <v>43616</v>
      </c>
      <c r="X5" s="149">
        <v>44</v>
      </c>
      <c r="Y5" s="124" t="s">
        <v>753</v>
      </c>
      <c r="Z5" s="124" t="s">
        <v>180</v>
      </c>
      <c r="AA5" s="124" t="s">
        <v>751</v>
      </c>
      <c r="AB5" s="124">
        <v>1</v>
      </c>
      <c r="AC5" s="124" t="s">
        <v>181</v>
      </c>
      <c r="AD5" s="124" t="s">
        <v>752</v>
      </c>
      <c r="AE5" s="121">
        <v>100</v>
      </c>
      <c r="AF5" s="317" t="s">
        <v>819</v>
      </c>
      <c r="AG5" s="126" t="s">
        <v>945</v>
      </c>
    </row>
    <row r="6" spans="1:33" ht="38.25" x14ac:dyDescent="0.25">
      <c r="A6" s="63" t="s">
        <v>399</v>
      </c>
      <c r="B6" s="63" t="s">
        <v>400</v>
      </c>
      <c r="C6" s="63" t="s">
        <v>401</v>
      </c>
      <c r="D6" s="56" t="s">
        <v>402</v>
      </c>
      <c r="E6" s="35" t="s">
        <v>301</v>
      </c>
      <c r="F6" s="35" t="s">
        <v>122</v>
      </c>
      <c r="G6" s="35" t="s">
        <v>403</v>
      </c>
      <c r="H6" s="35" t="s">
        <v>124</v>
      </c>
      <c r="I6" s="35" t="s">
        <v>119</v>
      </c>
      <c r="J6" s="35"/>
      <c r="K6" s="35"/>
      <c r="L6" s="35"/>
      <c r="M6" s="35"/>
      <c r="N6" s="36" t="s">
        <v>1065</v>
      </c>
      <c r="O6" s="36" t="s">
        <v>1067</v>
      </c>
      <c r="P6" s="36">
        <v>0</v>
      </c>
      <c r="Q6" s="36">
        <v>0</v>
      </c>
      <c r="R6" s="36">
        <v>0</v>
      </c>
      <c r="S6" s="45" t="s">
        <v>1066</v>
      </c>
      <c r="T6" s="37">
        <v>42675</v>
      </c>
      <c r="U6" s="58">
        <v>43189</v>
      </c>
      <c r="V6" s="38">
        <v>43281</v>
      </c>
      <c r="W6" s="39">
        <v>43677</v>
      </c>
      <c r="X6" s="149">
        <v>44</v>
      </c>
      <c r="Y6" s="124" t="s">
        <v>259</v>
      </c>
      <c r="Z6" s="124" t="s">
        <v>180</v>
      </c>
      <c r="AA6" s="124" t="s">
        <v>751</v>
      </c>
      <c r="AB6" s="124">
        <v>1</v>
      </c>
      <c r="AC6" s="124" t="s">
        <v>181</v>
      </c>
      <c r="AD6" s="124" t="s">
        <v>752</v>
      </c>
      <c r="AE6" s="121">
        <v>1000</v>
      </c>
      <c r="AF6" s="317" t="s">
        <v>821</v>
      </c>
      <c r="AG6" s="126" t="s">
        <v>945</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A64" workbookViewId="0">
      <selection activeCell="J10" sqref="J10"/>
    </sheetView>
  </sheetViews>
  <sheetFormatPr defaultRowHeight="15" x14ac:dyDescent="0.25"/>
  <cols>
    <col min="1" max="7" width="13" style="1" customWidth="1"/>
    <col min="8" max="256" width="9.140625" style="1"/>
    <col min="257" max="263" width="13" style="1" customWidth="1"/>
    <col min="264" max="512" width="9.140625" style="1"/>
    <col min="513" max="519" width="13" style="1" customWidth="1"/>
    <col min="520" max="768" width="9.140625" style="1"/>
    <col min="769" max="775" width="13" style="1" customWidth="1"/>
    <col min="776" max="1024" width="9.140625" style="1"/>
    <col min="1025" max="1031" width="13" style="1" customWidth="1"/>
    <col min="1032" max="1280" width="9.140625" style="1"/>
    <col min="1281" max="1287" width="13" style="1" customWidth="1"/>
    <col min="1288" max="1536" width="9.140625" style="1"/>
    <col min="1537" max="1543" width="13" style="1" customWidth="1"/>
    <col min="1544" max="1792" width="9.140625" style="1"/>
    <col min="1793" max="1799" width="13" style="1" customWidth="1"/>
    <col min="1800" max="2048" width="9.140625" style="1"/>
    <col min="2049" max="2055" width="13" style="1" customWidth="1"/>
    <col min="2056" max="2304" width="9.140625" style="1"/>
    <col min="2305" max="2311" width="13" style="1" customWidth="1"/>
    <col min="2312" max="2560" width="9.140625" style="1"/>
    <col min="2561" max="2567" width="13" style="1" customWidth="1"/>
    <col min="2568" max="2816" width="9.140625" style="1"/>
    <col min="2817" max="2823" width="13" style="1" customWidth="1"/>
    <col min="2824" max="3072" width="9.140625" style="1"/>
    <col min="3073" max="3079" width="13" style="1" customWidth="1"/>
    <col min="3080" max="3328" width="9.140625" style="1"/>
    <col min="3329" max="3335" width="13" style="1" customWidth="1"/>
    <col min="3336" max="3584" width="9.140625" style="1"/>
    <col min="3585" max="3591" width="13" style="1" customWidth="1"/>
    <col min="3592" max="3840" width="9.140625" style="1"/>
    <col min="3841" max="3847" width="13" style="1" customWidth="1"/>
    <col min="3848" max="4096" width="9.140625" style="1"/>
    <col min="4097" max="4103" width="13" style="1" customWidth="1"/>
    <col min="4104" max="4352" width="9.140625" style="1"/>
    <col min="4353" max="4359" width="13" style="1" customWidth="1"/>
    <col min="4360" max="4608" width="9.140625" style="1"/>
    <col min="4609" max="4615" width="13" style="1" customWidth="1"/>
    <col min="4616" max="4864" width="9.140625" style="1"/>
    <col min="4865" max="4871" width="13" style="1" customWidth="1"/>
    <col min="4872" max="5120" width="9.140625" style="1"/>
    <col min="5121" max="5127" width="13" style="1" customWidth="1"/>
    <col min="5128" max="5376" width="9.140625" style="1"/>
    <col min="5377" max="5383" width="13" style="1" customWidth="1"/>
    <col min="5384" max="5632" width="9.140625" style="1"/>
    <col min="5633" max="5639" width="13" style="1" customWidth="1"/>
    <col min="5640" max="5888" width="9.140625" style="1"/>
    <col min="5889" max="5895" width="13" style="1" customWidth="1"/>
    <col min="5896" max="6144" width="9.140625" style="1"/>
    <col min="6145" max="6151" width="13" style="1" customWidth="1"/>
    <col min="6152" max="6400" width="9.140625" style="1"/>
    <col min="6401" max="6407" width="13" style="1" customWidth="1"/>
    <col min="6408" max="6656" width="9.140625" style="1"/>
    <col min="6657" max="6663" width="13" style="1" customWidth="1"/>
    <col min="6664" max="6912" width="9.140625" style="1"/>
    <col min="6913" max="6919" width="13" style="1" customWidth="1"/>
    <col min="6920" max="7168" width="9.140625" style="1"/>
    <col min="7169" max="7175" width="13" style="1" customWidth="1"/>
    <col min="7176" max="7424" width="9.140625" style="1"/>
    <col min="7425" max="7431" width="13" style="1" customWidth="1"/>
    <col min="7432" max="7680" width="9.140625" style="1"/>
    <col min="7681" max="7687" width="13" style="1" customWidth="1"/>
    <col min="7688" max="7936" width="9.140625" style="1"/>
    <col min="7937" max="7943" width="13" style="1" customWidth="1"/>
    <col min="7944" max="8192" width="9.140625" style="1"/>
    <col min="8193" max="8199" width="13" style="1" customWidth="1"/>
    <col min="8200" max="8448" width="9.140625" style="1"/>
    <col min="8449" max="8455" width="13" style="1" customWidth="1"/>
    <col min="8456" max="8704" width="9.140625" style="1"/>
    <col min="8705" max="8711" width="13" style="1" customWidth="1"/>
    <col min="8712" max="8960" width="9.140625" style="1"/>
    <col min="8961" max="8967" width="13" style="1" customWidth="1"/>
    <col min="8968" max="9216" width="9.140625" style="1"/>
    <col min="9217" max="9223" width="13" style="1" customWidth="1"/>
    <col min="9224" max="9472" width="9.140625" style="1"/>
    <col min="9473" max="9479" width="13" style="1" customWidth="1"/>
    <col min="9480" max="9728" width="9.140625" style="1"/>
    <col min="9729" max="9735" width="13" style="1" customWidth="1"/>
    <col min="9736" max="9984" width="9.140625" style="1"/>
    <col min="9985" max="9991" width="13" style="1" customWidth="1"/>
    <col min="9992" max="10240" width="9.140625" style="1"/>
    <col min="10241" max="10247" width="13" style="1" customWidth="1"/>
    <col min="10248" max="10496" width="9.140625" style="1"/>
    <col min="10497" max="10503" width="13" style="1" customWidth="1"/>
    <col min="10504" max="10752" width="9.140625" style="1"/>
    <col min="10753" max="10759" width="13" style="1" customWidth="1"/>
    <col min="10760" max="11008" width="9.140625" style="1"/>
    <col min="11009" max="11015" width="13" style="1" customWidth="1"/>
    <col min="11016" max="11264" width="9.140625" style="1"/>
    <col min="11265" max="11271" width="13" style="1" customWidth="1"/>
    <col min="11272" max="11520" width="9.140625" style="1"/>
    <col min="11521" max="11527" width="13" style="1" customWidth="1"/>
    <col min="11528" max="11776" width="9.140625" style="1"/>
    <col min="11777" max="11783" width="13" style="1" customWidth="1"/>
    <col min="11784" max="12032" width="9.140625" style="1"/>
    <col min="12033" max="12039" width="13" style="1" customWidth="1"/>
    <col min="12040" max="12288" width="9.140625" style="1"/>
    <col min="12289" max="12295" width="13" style="1" customWidth="1"/>
    <col min="12296" max="12544" width="9.140625" style="1"/>
    <col min="12545" max="12551" width="13" style="1" customWidth="1"/>
    <col min="12552" max="12800" width="9.140625" style="1"/>
    <col min="12801" max="12807" width="13" style="1" customWidth="1"/>
    <col min="12808" max="13056" width="9.140625" style="1"/>
    <col min="13057" max="13063" width="13" style="1" customWidth="1"/>
    <col min="13064" max="13312" width="9.140625" style="1"/>
    <col min="13313" max="13319" width="13" style="1" customWidth="1"/>
    <col min="13320" max="13568" width="9.140625" style="1"/>
    <col min="13569" max="13575" width="13" style="1" customWidth="1"/>
    <col min="13576" max="13824" width="9.140625" style="1"/>
    <col min="13825" max="13831" width="13" style="1" customWidth="1"/>
    <col min="13832" max="14080" width="9.140625" style="1"/>
    <col min="14081" max="14087" width="13" style="1" customWidth="1"/>
    <col min="14088" max="14336" width="9.140625" style="1"/>
    <col min="14337" max="14343" width="13" style="1" customWidth="1"/>
    <col min="14344" max="14592" width="9.140625" style="1"/>
    <col min="14593" max="14599" width="13" style="1" customWidth="1"/>
    <col min="14600" max="14848" width="9.140625" style="1"/>
    <col min="14849" max="14855" width="13" style="1" customWidth="1"/>
    <col min="14856" max="15104" width="9.140625" style="1"/>
    <col min="15105" max="15111" width="13" style="1" customWidth="1"/>
    <col min="15112" max="15360" width="9.140625" style="1"/>
    <col min="15361" max="15367" width="13" style="1" customWidth="1"/>
    <col min="15368" max="15616" width="9.140625" style="1"/>
    <col min="15617" max="15623" width="13" style="1" customWidth="1"/>
    <col min="15624" max="15872" width="9.140625" style="1"/>
    <col min="15873" max="15879" width="13" style="1" customWidth="1"/>
    <col min="15880" max="16128" width="9.140625" style="1"/>
    <col min="16129" max="16135" width="13" style="1" customWidth="1"/>
    <col min="16136" max="16384" width="9.140625" style="1"/>
  </cols>
  <sheetData>
    <row r="1" spans="1:7" ht="22.5" x14ac:dyDescent="0.25">
      <c r="A1" s="271" t="s">
        <v>802</v>
      </c>
      <c r="B1" s="271" t="s">
        <v>1048</v>
      </c>
      <c r="C1" s="271" t="s">
        <v>1020</v>
      </c>
      <c r="D1" s="271" t="s">
        <v>1049</v>
      </c>
      <c r="E1" s="271" t="s">
        <v>1050</v>
      </c>
      <c r="F1" s="271" t="s">
        <v>1051</v>
      </c>
      <c r="G1" s="271" t="s">
        <v>1052</v>
      </c>
    </row>
    <row r="2" spans="1:7" x14ac:dyDescent="0.25">
      <c r="A2" s="272" t="s">
        <v>1053</v>
      </c>
      <c r="B2" s="272" t="s">
        <v>1033</v>
      </c>
      <c r="C2" s="272" t="s">
        <v>1054</v>
      </c>
      <c r="D2" s="272" t="s">
        <v>1055</v>
      </c>
      <c r="E2" s="272" t="s">
        <v>1056</v>
      </c>
      <c r="F2" s="272" t="s">
        <v>1057</v>
      </c>
      <c r="G2" s="272" t="s">
        <v>1058</v>
      </c>
    </row>
    <row r="3" spans="1:7" ht="56.25" x14ac:dyDescent="0.25">
      <c r="A3" s="273" t="s">
        <v>363</v>
      </c>
      <c r="B3" s="273" t="s">
        <v>364</v>
      </c>
      <c r="C3" s="273" t="s">
        <v>944</v>
      </c>
      <c r="D3" s="274">
        <v>142676.6</v>
      </c>
      <c r="E3" s="274">
        <v>111268.99</v>
      </c>
      <c r="F3" s="274">
        <v>0</v>
      </c>
      <c r="G3" s="274">
        <v>31407.61</v>
      </c>
    </row>
    <row r="4" spans="1:7" ht="56.25" x14ac:dyDescent="0.25">
      <c r="A4" s="273" t="s">
        <v>356</v>
      </c>
      <c r="B4" s="273" t="s">
        <v>357</v>
      </c>
      <c r="C4" s="273" t="s">
        <v>946</v>
      </c>
      <c r="D4" s="274">
        <v>68889.52</v>
      </c>
      <c r="E4" s="274">
        <v>27184.71</v>
      </c>
      <c r="F4" s="274">
        <v>0</v>
      </c>
      <c r="G4" s="274">
        <v>41704.81</v>
      </c>
    </row>
    <row r="5" spans="1:7" ht="45" x14ac:dyDescent="0.25">
      <c r="A5" s="273" t="s">
        <v>351</v>
      </c>
      <c r="B5" s="273" t="s">
        <v>352</v>
      </c>
      <c r="C5" s="273" t="s">
        <v>944</v>
      </c>
      <c r="D5" s="274">
        <v>83796.47</v>
      </c>
      <c r="E5" s="274">
        <v>71227</v>
      </c>
      <c r="F5" s="274">
        <v>0</v>
      </c>
      <c r="G5" s="274">
        <v>12569.47</v>
      </c>
    </row>
    <row r="6" spans="1:7" ht="45" x14ac:dyDescent="0.25">
      <c r="A6" s="273" t="s">
        <v>677</v>
      </c>
      <c r="B6" s="273" t="s">
        <v>678</v>
      </c>
      <c r="C6" s="273" t="s">
        <v>946</v>
      </c>
      <c r="D6" s="274">
        <v>1161195.67</v>
      </c>
      <c r="E6" s="274">
        <v>945335.61</v>
      </c>
      <c r="F6" s="274">
        <v>0</v>
      </c>
      <c r="G6" s="274">
        <v>215860.06</v>
      </c>
    </row>
    <row r="7" spans="1:7" ht="56.25" x14ac:dyDescent="0.25">
      <c r="A7" s="273" t="s">
        <v>685</v>
      </c>
      <c r="B7" s="273" t="s">
        <v>686</v>
      </c>
      <c r="C7" s="273" t="s">
        <v>946</v>
      </c>
      <c r="D7" s="274">
        <v>1122807.67</v>
      </c>
      <c r="E7" s="274">
        <v>954386.52</v>
      </c>
      <c r="F7" s="274">
        <v>0</v>
      </c>
      <c r="G7" s="274">
        <v>168421.15</v>
      </c>
    </row>
    <row r="8" spans="1:7" ht="67.5" x14ac:dyDescent="0.25">
      <c r="A8" s="273" t="s">
        <v>649</v>
      </c>
      <c r="B8" s="273" t="s">
        <v>650</v>
      </c>
      <c r="C8" s="273" t="s">
        <v>946</v>
      </c>
      <c r="D8" s="274">
        <v>1888024.36</v>
      </c>
      <c r="E8" s="274">
        <v>1150720.97</v>
      </c>
      <c r="F8" s="274">
        <v>0</v>
      </c>
      <c r="G8" s="274">
        <v>737303.39</v>
      </c>
    </row>
    <row r="9" spans="1:7" ht="101.25" x14ac:dyDescent="0.25">
      <c r="A9" s="273" t="s">
        <v>644</v>
      </c>
      <c r="B9" s="273" t="s">
        <v>645</v>
      </c>
      <c r="C9" s="273" t="s">
        <v>946</v>
      </c>
      <c r="D9" s="274">
        <v>558166.56000000006</v>
      </c>
      <c r="E9" s="274">
        <v>321054.33</v>
      </c>
      <c r="F9" s="274">
        <v>0</v>
      </c>
      <c r="G9" s="274">
        <v>237112.23</v>
      </c>
    </row>
    <row r="10" spans="1:7" ht="67.5" x14ac:dyDescent="0.25">
      <c r="A10" s="273" t="s">
        <v>639</v>
      </c>
      <c r="B10" s="273" t="s">
        <v>640</v>
      </c>
      <c r="C10" s="273" t="s">
        <v>946</v>
      </c>
      <c r="D10" s="274">
        <v>160727.28</v>
      </c>
      <c r="E10" s="274">
        <v>97843.96</v>
      </c>
      <c r="F10" s="274">
        <v>0</v>
      </c>
      <c r="G10" s="274">
        <v>62883.32</v>
      </c>
    </row>
    <row r="11" spans="1:7" ht="78.75" x14ac:dyDescent="0.25">
      <c r="A11" s="273" t="s">
        <v>654</v>
      </c>
      <c r="B11" s="273" t="s">
        <v>655</v>
      </c>
      <c r="C11" s="273" t="s">
        <v>946</v>
      </c>
      <c r="D11" s="274">
        <v>2556090.12</v>
      </c>
      <c r="E11" s="274">
        <v>1474322.06</v>
      </c>
      <c r="F11" s="274">
        <v>0</v>
      </c>
      <c r="G11" s="274">
        <v>1081768.06</v>
      </c>
    </row>
    <row r="12" spans="1:7" ht="45" x14ac:dyDescent="0.25">
      <c r="A12" s="273" t="s">
        <v>663</v>
      </c>
      <c r="B12" s="273" t="s">
        <v>664</v>
      </c>
      <c r="C12" s="273" t="s">
        <v>946</v>
      </c>
      <c r="D12" s="274">
        <v>0</v>
      </c>
      <c r="E12" s="274">
        <v>0</v>
      </c>
      <c r="F12" s="274">
        <v>0</v>
      </c>
      <c r="G12" s="274">
        <v>0</v>
      </c>
    </row>
    <row r="13" spans="1:7" ht="101.25" x14ac:dyDescent="0.25">
      <c r="A13" s="273" t="s">
        <v>659</v>
      </c>
      <c r="B13" s="273" t="s">
        <v>660</v>
      </c>
      <c r="C13" s="273" t="s">
        <v>946</v>
      </c>
      <c r="D13" s="274">
        <v>61400.33</v>
      </c>
      <c r="E13" s="274">
        <v>20303.64</v>
      </c>
      <c r="F13" s="274">
        <v>0</v>
      </c>
      <c r="G13" s="274">
        <v>41096.69</v>
      </c>
    </row>
    <row r="14" spans="1:7" ht="67.5" x14ac:dyDescent="0.25">
      <c r="A14" s="273" t="s">
        <v>667</v>
      </c>
      <c r="B14" s="273" t="s">
        <v>668</v>
      </c>
      <c r="C14" s="273" t="s">
        <v>946</v>
      </c>
      <c r="D14" s="274">
        <v>10350</v>
      </c>
      <c r="E14" s="274">
        <v>5175</v>
      </c>
      <c r="F14" s="274">
        <v>0</v>
      </c>
      <c r="G14" s="274">
        <v>5175</v>
      </c>
    </row>
    <row r="15" spans="1:7" ht="78.75" x14ac:dyDescent="0.25">
      <c r="A15" s="273" t="s">
        <v>410</v>
      </c>
      <c r="B15" s="273" t="s">
        <v>411</v>
      </c>
      <c r="C15" s="273" t="s">
        <v>946</v>
      </c>
      <c r="D15" s="274">
        <v>189619.89</v>
      </c>
      <c r="E15" s="274">
        <v>161176.91</v>
      </c>
      <c r="F15" s="274">
        <v>0</v>
      </c>
      <c r="G15" s="274">
        <v>28442.98</v>
      </c>
    </row>
    <row r="16" spans="1:7" ht="78.75" x14ac:dyDescent="0.25">
      <c r="A16" s="273" t="s">
        <v>388</v>
      </c>
      <c r="B16" s="273" t="s">
        <v>389</v>
      </c>
      <c r="C16" s="273" t="s">
        <v>944</v>
      </c>
      <c r="D16" s="274">
        <v>427519.54</v>
      </c>
      <c r="E16" s="274">
        <v>325775.69</v>
      </c>
      <c r="F16" s="274">
        <v>0</v>
      </c>
      <c r="G16" s="274">
        <v>101743.85</v>
      </c>
    </row>
    <row r="17" spans="1:7" ht="135" x14ac:dyDescent="0.25">
      <c r="A17" s="273" t="s">
        <v>397</v>
      </c>
      <c r="B17" s="273" t="s">
        <v>398</v>
      </c>
      <c r="C17" s="273" t="s">
        <v>946</v>
      </c>
      <c r="D17" s="274">
        <v>95668.49</v>
      </c>
      <c r="E17" s="274">
        <v>71790.75</v>
      </c>
      <c r="F17" s="274">
        <v>0</v>
      </c>
      <c r="G17" s="274">
        <v>23877.74</v>
      </c>
    </row>
    <row r="18" spans="1:7" ht="101.25" x14ac:dyDescent="0.25">
      <c r="A18" s="273" t="s">
        <v>392</v>
      </c>
      <c r="B18" s="273" t="s">
        <v>967</v>
      </c>
      <c r="C18" s="273" t="s">
        <v>944</v>
      </c>
      <c r="D18" s="274">
        <v>192777.09</v>
      </c>
      <c r="E18" s="274">
        <v>163860.53</v>
      </c>
      <c r="F18" s="274">
        <v>0</v>
      </c>
      <c r="G18" s="274">
        <v>28916.560000000001</v>
      </c>
    </row>
    <row r="19" spans="1:7" ht="56.25" x14ac:dyDescent="0.25">
      <c r="A19" s="273" t="s">
        <v>401</v>
      </c>
      <c r="B19" s="273" t="s">
        <v>402</v>
      </c>
      <c r="C19" s="273" t="s">
        <v>946</v>
      </c>
      <c r="D19" s="274">
        <v>62293.440000000002</v>
      </c>
      <c r="E19" s="274">
        <v>49715.79</v>
      </c>
      <c r="F19" s="274">
        <v>0</v>
      </c>
      <c r="G19" s="274">
        <v>12577.65</v>
      </c>
    </row>
    <row r="20" spans="1:7" ht="33.75" x14ac:dyDescent="0.25">
      <c r="A20" s="273" t="s">
        <v>715</v>
      </c>
      <c r="B20" s="273" t="s">
        <v>716</v>
      </c>
      <c r="C20" s="273" t="s">
        <v>944</v>
      </c>
      <c r="D20" s="274">
        <v>372156.12</v>
      </c>
      <c r="E20" s="274">
        <v>316332.7</v>
      </c>
      <c r="F20" s="274">
        <v>0</v>
      </c>
      <c r="G20" s="274">
        <v>55823.42</v>
      </c>
    </row>
    <row r="21" spans="1:7" ht="45" x14ac:dyDescent="0.25">
      <c r="A21" s="273" t="s">
        <v>701</v>
      </c>
      <c r="B21" s="273" t="s">
        <v>702</v>
      </c>
      <c r="C21" s="273" t="s">
        <v>944</v>
      </c>
      <c r="D21" s="274">
        <v>51582.96</v>
      </c>
      <c r="E21" s="274">
        <v>43845.51</v>
      </c>
      <c r="F21" s="274">
        <v>0</v>
      </c>
      <c r="G21" s="274">
        <v>7737.45</v>
      </c>
    </row>
    <row r="22" spans="1:7" ht="56.25" x14ac:dyDescent="0.25">
      <c r="A22" s="273" t="s">
        <v>711</v>
      </c>
      <c r="B22" s="273" t="s">
        <v>712</v>
      </c>
      <c r="C22" s="273" t="s">
        <v>944</v>
      </c>
      <c r="D22" s="274">
        <v>280477.84999999998</v>
      </c>
      <c r="E22" s="274">
        <v>238406.17</v>
      </c>
      <c r="F22" s="274">
        <v>0</v>
      </c>
      <c r="G22" s="274">
        <v>42071.68</v>
      </c>
    </row>
    <row r="23" spans="1:7" ht="56.25" x14ac:dyDescent="0.25">
      <c r="A23" s="273" t="s">
        <v>696</v>
      </c>
      <c r="B23" s="273" t="s">
        <v>697</v>
      </c>
      <c r="C23" s="273" t="s">
        <v>946</v>
      </c>
      <c r="D23" s="274">
        <v>144748.5</v>
      </c>
      <c r="E23" s="274">
        <v>123036.23</v>
      </c>
      <c r="F23" s="274">
        <v>0</v>
      </c>
      <c r="G23" s="274">
        <v>21712.27</v>
      </c>
    </row>
    <row r="24" spans="1:7" ht="67.5" x14ac:dyDescent="0.25">
      <c r="A24" s="273" t="s">
        <v>336</v>
      </c>
      <c r="B24" s="273" t="s">
        <v>337</v>
      </c>
      <c r="C24" s="273" t="s">
        <v>946</v>
      </c>
      <c r="D24" s="274">
        <v>931228.96</v>
      </c>
      <c r="E24" s="274">
        <v>791544.62</v>
      </c>
      <c r="F24" s="274">
        <v>0</v>
      </c>
      <c r="G24" s="274">
        <v>139684.34</v>
      </c>
    </row>
    <row r="25" spans="1:7" ht="56.25" x14ac:dyDescent="0.25">
      <c r="A25" s="273" t="s">
        <v>318</v>
      </c>
      <c r="B25" s="273" t="s">
        <v>319</v>
      </c>
      <c r="C25" s="273" t="s">
        <v>946</v>
      </c>
      <c r="D25" s="274">
        <v>250780.56</v>
      </c>
      <c r="E25" s="274">
        <v>213163.48</v>
      </c>
      <c r="F25" s="274">
        <v>0</v>
      </c>
      <c r="G25" s="274">
        <v>37617.08</v>
      </c>
    </row>
    <row r="26" spans="1:7" ht="45" x14ac:dyDescent="0.25">
      <c r="A26" s="273" t="s">
        <v>328</v>
      </c>
      <c r="B26" s="273" t="s">
        <v>329</v>
      </c>
      <c r="C26" s="273" t="s">
        <v>946</v>
      </c>
      <c r="D26" s="274">
        <v>327747.86</v>
      </c>
      <c r="E26" s="274">
        <v>278585.68</v>
      </c>
      <c r="F26" s="274">
        <v>0</v>
      </c>
      <c r="G26" s="274">
        <v>49162.18</v>
      </c>
    </row>
    <row r="27" spans="1:7" ht="56.25" x14ac:dyDescent="0.25">
      <c r="A27" s="273" t="s">
        <v>323</v>
      </c>
      <c r="B27" s="273" t="s">
        <v>324</v>
      </c>
      <c r="C27" s="273" t="s">
        <v>944</v>
      </c>
      <c r="D27" s="274">
        <v>275093.36</v>
      </c>
      <c r="E27" s="274">
        <v>233829.35</v>
      </c>
      <c r="F27" s="274">
        <v>0</v>
      </c>
      <c r="G27" s="274">
        <v>41264.01</v>
      </c>
    </row>
    <row r="28" spans="1:7" ht="112.5" x14ac:dyDescent="0.25">
      <c r="A28" s="273" t="s">
        <v>288</v>
      </c>
      <c r="B28" s="273" t="s">
        <v>289</v>
      </c>
      <c r="C28" s="273" t="s">
        <v>944</v>
      </c>
      <c r="D28" s="274">
        <v>351133</v>
      </c>
      <c r="E28" s="274">
        <v>298463.05</v>
      </c>
      <c r="F28" s="274">
        <v>43891.62</v>
      </c>
      <c r="G28" s="274">
        <v>8778.33</v>
      </c>
    </row>
    <row r="29" spans="1:7" ht="56.25" x14ac:dyDescent="0.25">
      <c r="A29" s="273" t="s">
        <v>282</v>
      </c>
      <c r="B29" s="273" t="s">
        <v>283</v>
      </c>
      <c r="C29" s="273" t="s">
        <v>944</v>
      </c>
      <c r="D29" s="274">
        <v>477546.35</v>
      </c>
      <c r="E29" s="274">
        <v>405914.48</v>
      </c>
      <c r="F29" s="274">
        <v>59693.32</v>
      </c>
      <c r="G29" s="274">
        <v>11938.55</v>
      </c>
    </row>
    <row r="30" spans="1:7" ht="56.25" x14ac:dyDescent="0.25">
      <c r="A30" s="273" t="s">
        <v>299</v>
      </c>
      <c r="B30" s="273" t="s">
        <v>300</v>
      </c>
      <c r="C30" s="273" t="s">
        <v>944</v>
      </c>
      <c r="D30" s="274">
        <v>364031.13</v>
      </c>
      <c r="E30" s="274">
        <v>309426.46000000002</v>
      </c>
      <c r="F30" s="274">
        <v>27302.33</v>
      </c>
      <c r="G30" s="274">
        <v>27302.34</v>
      </c>
    </row>
    <row r="31" spans="1:7" ht="33.75" x14ac:dyDescent="0.25">
      <c r="A31" s="273" t="s">
        <v>382</v>
      </c>
      <c r="B31" s="273" t="s">
        <v>383</v>
      </c>
      <c r="C31" s="273" t="s">
        <v>946</v>
      </c>
      <c r="D31" s="274">
        <v>440259.68</v>
      </c>
      <c r="E31" s="274">
        <v>163792.28</v>
      </c>
      <c r="F31" s="274">
        <v>0</v>
      </c>
      <c r="G31" s="274">
        <v>276467.40000000002</v>
      </c>
    </row>
    <row r="32" spans="1:7" ht="33.75" x14ac:dyDescent="0.25">
      <c r="A32" s="273" t="s">
        <v>378</v>
      </c>
      <c r="B32" s="273" t="s">
        <v>379</v>
      </c>
      <c r="C32" s="273" t="s">
        <v>946</v>
      </c>
      <c r="D32" s="274">
        <v>533818.88</v>
      </c>
      <c r="E32" s="274">
        <v>366454.2</v>
      </c>
      <c r="F32" s="274">
        <v>0</v>
      </c>
      <c r="G32" s="274">
        <v>167364.68</v>
      </c>
    </row>
    <row r="33" spans="1:7" ht="78.75" x14ac:dyDescent="0.25">
      <c r="A33" s="273" t="s">
        <v>596</v>
      </c>
      <c r="B33" s="273" t="s">
        <v>597</v>
      </c>
      <c r="C33" s="273" t="s">
        <v>944</v>
      </c>
      <c r="D33" s="274">
        <v>77491.23</v>
      </c>
      <c r="E33" s="274">
        <v>55159.27</v>
      </c>
      <c r="F33" s="274">
        <v>0</v>
      </c>
      <c r="G33" s="274">
        <v>22331.96</v>
      </c>
    </row>
    <row r="34" spans="1:7" ht="56.25" x14ac:dyDescent="0.25">
      <c r="A34" s="273" t="s">
        <v>599</v>
      </c>
      <c r="B34" s="273" t="s">
        <v>600</v>
      </c>
      <c r="C34" s="273" t="s">
        <v>946</v>
      </c>
      <c r="D34" s="274">
        <v>157447.28</v>
      </c>
      <c r="E34" s="274">
        <v>133830.18</v>
      </c>
      <c r="F34" s="274">
        <v>0</v>
      </c>
      <c r="G34" s="274">
        <v>23617.1</v>
      </c>
    </row>
    <row r="35" spans="1:7" ht="112.5" x14ac:dyDescent="0.25">
      <c r="A35" s="273" t="s">
        <v>591</v>
      </c>
      <c r="B35" s="273" t="s">
        <v>592</v>
      </c>
      <c r="C35" s="273" t="s">
        <v>944</v>
      </c>
      <c r="D35" s="274">
        <v>163883.85</v>
      </c>
      <c r="E35" s="274">
        <v>139301.26999999999</v>
      </c>
      <c r="F35" s="274">
        <v>0</v>
      </c>
      <c r="G35" s="274">
        <v>24582.58</v>
      </c>
    </row>
    <row r="36" spans="1:7" ht="78.75" x14ac:dyDescent="0.25">
      <c r="A36" s="273" t="s">
        <v>602</v>
      </c>
      <c r="B36" s="273" t="s">
        <v>603</v>
      </c>
      <c r="C36" s="273" t="s">
        <v>946</v>
      </c>
      <c r="D36" s="274">
        <v>44085.2</v>
      </c>
      <c r="E36" s="274">
        <v>23837.599999999999</v>
      </c>
      <c r="F36" s="274">
        <v>0</v>
      </c>
      <c r="G36" s="274">
        <v>20247.599999999999</v>
      </c>
    </row>
    <row r="37" spans="1:7" ht="45" x14ac:dyDescent="0.25">
      <c r="A37" s="273" t="s">
        <v>614</v>
      </c>
      <c r="B37" s="273" t="s">
        <v>615</v>
      </c>
      <c r="C37" s="273" t="s">
        <v>946</v>
      </c>
      <c r="D37" s="274">
        <v>178067.34</v>
      </c>
      <c r="E37" s="274">
        <v>151356.85</v>
      </c>
      <c r="F37" s="274">
        <v>0</v>
      </c>
      <c r="G37" s="274">
        <v>26710.49</v>
      </c>
    </row>
    <row r="38" spans="1:7" ht="45" x14ac:dyDescent="0.25">
      <c r="A38" s="273" t="s">
        <v>606</v>
      </c>
      <c r="B38" s="273" t="s">
        <v>607</v>
      </c>
      <c r="C38" s="273" t="s">
        <v>946</v>
      </c>
      <c r="D38" s="274">
        <v>84743.27</v>
      </c>
      <c r="E38" s="274">
        <v>72031.63</v>
      </c>
      <c r="F38" s="274">
        <v>0</v>
      </c>
      <c r="G38" s="274">
        <v>12711.64</v>
      </c>
    </row>
    <row r="39" spans="1:7" ht="45" x14ac:dyDescent="0.25">
      <c r="A39" s="273" t="s">
        <v>617</v>
      </c>
      <c r="B39" s="273" t="s">
        <v>618</v>
      </c>
      <c r="C39" s="273" t="s">
        <v>946</v>
      </c>
      <c r="D39" s="274">
        <v>754741.55</v>
      </c>
      <c r="E39" s="274">
        <v>641529.96</v>
      </c>
      <c r="F39" s="274">
        <v>0</v>
      </c>
      <c r="G39" s="274">
        <v>113211.59</v>
      </c>
    </row>
    <row r="40" spans="1:7" ht="45" x14ac:dyDescent="0.25">
      <c r="A40" s="273" t="s">
        <v>610</v>
      </c>
      <c r="B40" s="273" t="s">
        <v>611</v>
      </c>
      <c r="C40" s="273" t="s">
        <v>946</v>
      </c>
      <c r="D40" s="274">
        <v>201959.4</v>
      </c>
      <c r="E40" s="274">
        <v>171665.49</v>
      </c>
      <c r="F40" s="274">
        <v>0</v>
      </c>
      <c r="G40" s="274">
        <v>30293.91</v>
      </c>
    </row>
    <row r="41" spans="1:7" ht="45" x14ac:dyDescent="0.25">
      <c r="A41" s="273" t="s">
        <v>575</v>
      </c>
      <c r="B41" s="273" t="s">
        <v>576</v>
      </c>
      <c r="C41" s="273" t="s">
        <v>946</v>
      </c>
      <c r="D41" s="274">
        <v>30865.07</v>
      </c>
      <c r="E41" s="274">
        <v>26235.31</v>
      </c>
      <c r="F41" s="274">
        <v>2314.88</v>
      </c>
      <c r="G41" s="274">
        <v>2314.88</v>
      </c>
    </row>
    <row r="42" spans="1:7" ht="45" x14ac:dyDescent="0.25">
      <c r="A42" s="273" t="s">
        <v>508</v>
      </c>
      <c r="B42" s="273" t="s">
        <v>509</v>
      </c>
      <c r="C42" s="273" t="s">
        <v>946</v>
      </c>
      <c r="D42" s="274">
        <v>8633.77</v>
      </c>
      <c r="E42" s="274">
        <v>7338.71</v>
      </c>
      <c r="F42" s="274">
        <v>647.53</v>
      </c>
      <c r="G42" s="274">
        <v>647.53</v>
      </c>
    </row>
    <row r="43" spans="1:7" ht="78.75" x14ac:dyDescent="0.25">
      <c r="A43" s="273" t="s">
        <v>585</v>
      </c>
      <c r="B43" s="273" t="s">
        <v>586</v>
      </c>
      <c r="C43" s="273" t="s">
        <v>946</v>
      </c>
      <c r="D43" s="274">
        <v>82291.960000000006</v>
      </c>
      <c r="E43" s="274">
        <v>69948.17</v>
      </c>
      <c r="F43" s="274">
        <v>6171.89</v>
      </c>
      <c r="G43" s="274">
        <v>6171.9</v>
      </c>
    </row>
    <row r="44" spans="1:7" ht="56.25" x14ac:dyDescent="0.25">
      <c r="A44" s="273" t="s">
        <v>580</v>
      </c>
      <c r="B44" s="273" t="s">
        <v>581</v>
      </c>
      <c r="C44" s="273" t="s">
        <v>944</v>
      </c>
      <c r="D44" s="274">
        <v>26893</v>
      </c>
      <c r="E44" s="274">
        <v>21944.7</v>
      </c>
      <c r="F44" s="274">
        <v>0</v>
      </c>
      <c r="G44" s="274">
        <v>4948.3</v>
      </c>
    </row>
    <row r="45" spans="1:7" ht="78.75" x14ac:dyDescent="0.25">
      <c r="A45" s="273" t="s">
        <v>569</v>
      </c>
      <c r="B45" s="273" t="s">
        <v>570</v>
      </c>
      <c r="C45" s="273" t="s">
        <v>946</v>
      </c>
      <c r="D45" s="274">
        <v>80026.12</v>
      </c>
      <c r="E45" s="274">
        <v>68022.2</v>
      </c>
      <c r="F45" s="274">
        <v>6001.96</v>
      </c>
      <c r="G45" s="274">
        <v>6001.96</v>
      </c>
    </row>
    <row r="46" spans="1:7" ht="90" x14ac:dyDescent="0.25">
      <c r="A46" s="273" t="s">
        <v>524</v>
      </c>
      <c r="B46" s="273" t="s">
        <v>525</v>
      </c>
      <c r="C46" s="273" t="s">
        <v>946</v>
      </c>
      <c r="D46" s="274">
        <v>5385</v>
      </c>
      <c r="E46" s="274">
        <v>4577.25</v>
      </c>
      <c r="F46" s="274">
        <v>403.87</v>
      </c>
      <c r="G46" s="274">
        <v>403.88</v>
      </c>
    </row>
    <row r="47" spans="1:7" ht="78.75" x14ac:dyDescent="0.25">
      <c r="A47" s="273" t="s">
        <v>513</v>
      </c>
      <c r="B47" s="273" t="s">
        <v>514</v>
      </c>
      <c r="C47" s="273" t="s">
        <v>946</v>
      </c>
      <c r="D47" s="274">
        <v>0</v>
      </c>
      <c r="E47" s="274">
        <v>0</v>
      </c>
      <c r="F47" s="274">
        <v>0</v>
      </c>
      <c r="G47" s="274">
        <v>0</v>
      </c>
    </row>
    <row r="48" spans="1:7" ht="78.75" x14ac:dyDescent="0.25">
      <c r="A48" s="273" t="s">
        <v>534</v>
      </c>
      <c r="B48" s="273" t="s">
        <v>535</v>
      </c>
      <c r="C48" s="273" t="s">
        <v>946</v>
      </c>
      <c r="D48" s="274">
        <v>2101.27</v>
      </c>
      <c r="E48" s="274">
        <v>1786.08</v>
      </c>
      <c r="F48" s="274">
        <v>157.59</v>
      </c>
      <c r="G48" s="274">
        <v>157.6</v>
      </c>
    </row>
    <row r="49" spans="1:7" ht="45" x14ac:dyDescent="0.25">
      <c r="A49" s="273" t="s">
        <v>274</v>
      </c>
      <c r="B49" s="273" t="s">
        <v>275</v>
      </c>
      <c r="C49" s="273" t="s">
        <v>946</v>
      </c>
      <c r="D49" s="274">
        <v>854022.63</v>
      </c>
      <c r="E49" s="274">
        <v>725919.23</v>
      </c>
      <c r="F49" s="274">
        <v>64051.7</v>
      </c>
      <c r="G49" s="274">
        <v>64051.7</v>
      </c>
    </row>
    <row r="50" spans="1:7" ht="56.25" x14ac:dyDescent="0.25">
      <c r="A50" s="273" t="s">
        <v>268</v>
      </c>
      <c r="B50" s="273" t="s">
        <v>269</v>
      </c>
      <c r="C50" s="273" t="s">
        <v>946</v>
      </c>
      <c r="D50" s="274">
        <v>292975.63</v>
      </c>
      <c r="E50" s="274">
        <v>249029.28</v>
      </c>
      <c r="F50" s="274">
        <v>21973.17</v>
      </c>
      <c r="G50" s="274">
        <v>21973.18</v>
      </c>
    </row>
    <row r="51" spans="1:7" ht="33.75" x14ac:dyDescent="0.25">
      <c r="A51" s="273" t="s">
        <v>470</v>
      </c>
      <c r="B51" s="273" t="s">
        <v>471</v>
      </c>
      <c r="C51" s="273" t="s">
        <v>946</v>
      </c>
      <c r="D51" s="274">
        <v>34219.449999999997</v>
      </c>
      <c r="E51" s="274">
        <v>29086.53</v>
      </c>
      <c r="F51" s="274">
        <v>2566.46</v>
      </c>
      <c r="G51" s="274">
        <v>2566.46</v>
      </c>
    </row>
    <row r="52" spans="1:7" ht="56.25" x14ac:dyDescent="0.25">
      <c r="A52" s="273" t="s">
        <v>465</v>
      </c>
      <c r="B52" s="273" t="s">
        <v>466</v>
      </c>
      <c r="C52" s="273" t="s">
        <v>946</v>
      </c>
      <c r="D52" s="274">
        <v>30797.31</v>
      </c>
      <c r="E52" s="274">
        <v>26177.71</v>
      </c>
      <c r="F52" s="274">
        <v>2309.8000000000002</v>
      </c>
      <c r="G52" s="274">
        <v>2309.8000000000002</v>
      </c>
    </row>
    <row r="53" spans="1:7" ht="78.75" x14ac:dyDescent="0.25">
      <c r="A53" s="273" t="s">
        <v>476</v>
      </c>
      <c r="B53" s="273" t="s">
        <v>477</v>
      </c>
      <c r="C53" s="273" t="s">
        <v>946</v>
      </c>
      <c r="D53" s="274">
        <v>38283.65</v>
      </c>
      <c r="E53" s="274">
        <v>32541.1</v>
      </c>
      <c r="F53" s="274">
        <v>2871.27</v>
      </c>
      <c r="G53" s="274">
        <v>2871.28</v>
      </c>
    </row>
    <row r="54" spans="1:7" ht="56.25" x14ac:dyDescent="0.25">
      <c r="A54" s="273" t="s">
        <v>460</v>
      </c>
      <c r="B54" s="273" t="s">
        <v>461</v>
      </c>
      <c r="C54" s="273" t="s">
        <v>946</v>
      </c>
      <c r="D54" s="274">
        <v>3138.98</v>
      </c>
      <c r="E54" s="274">
        <v>2668.13</v>
      </c>
      <c r="F54" s="274">
        <v>235.42</v>
      </c>
      <c r="G54" s="274">
        <v>235.43</v>
      </c>
    </row>
    <row r="55" spans="1:7" ht="112.5" x14ac:dyDescent="0.25">
      <c r="A55" s="273" t="s">
        <v>494</v>
      </c>
      <c r="B55" s="273" t="s">
        <v>495</v>
      </c>
      <c r="C55" s="273" t="s">
        <v>946</v>
      </c>
      <c r="D55" s="274">
        <v>444.96</v>
      </c>
      <c r="E55" s="274">
        <v>378.22</v>
      </c>
      <c r="F55" s="274">
        <v>33.369999999999997</v>
      </c>
      <c r="G55" s="274">
        <v>33.369999999999997</v>
      </c>
    </row>
    <row r="56" spans="1:7" ht="112.5" x14ac:dyDescent="0.25">
      <c r="A56" s="273" t="s">
        <v>489</v>
      </c>
      <c r="B56" s="273" t="s">
        <v>490</v>
      </c>
      <c r="C56" s="273" t="s">
        <v>946</v>
      </c>
      <c r="D56" s="274">
        <v>426.48</v>
      </c>
      <c r="E56" s="274">
        <v>362.52</v>
      </c>
      <c r="F56" s="274">
        <v>31.98</v>
      </c>
      <c r="G56" s="274">
        <v>31.98</v>
      </c>
    </row>
    <row r="57" spans="1:7" ht="146.25" x14ac:dyDescent="0.25">
      <c r="A57" s="273" t="s">
        <v>483</v>
      </c>
      <c r="B57" s="273" t="s">
        <v>484</v>
      </c>
      <c r="C57" s="273" t="s">
        <v>946</v>
      </c>
      <c r="D57" s="274">
        <v>457.8</v>
      </c>
      <c r="E57" s="274">
        <v>389.13</v>
      </c>
      <c r="F57" s="274">
        <v>34.340000000000003</v>
      </c>
      <c r="G57" s="274">
        <v>34.33</v>
      </c>
    </row>
    <row r="58" spans="1:7" ht="123.75" x14ac:dyDescent="0.25">
      <c r="A58" s="273" t="s">
        <v>454</v>
      </c>
      <c r="B58" s="273" t="s">
        <v>455</v>
      </c>
      <c r="C58" s="273" t="s">
        <v>946</v>
      </c>
      <c r="D58" s="274">
        <v>78080.63</v>
      </c>
      <c r="E58" s="274">
        <v>66368.539999999994</v>
      </c>
      <c r="F58" s="274">
        <v>5856.04</v>
      </c>
      <c r="G58" s="274">
        <v>5856.05</v>
      </c>
    </row>
    <row r="59" spans="1:7" ht="56.25" x14ac:dyDescent="0.25">
      <c r="A59" s="273" t="s">
        <v>447</v>
      </c>
      <c r="B59" s="273" t="s">
        <v>448</v>
      </c>
      <c r="C59" s="273" t="s">
        <v>946</v>
      </c>
      <c r="D59" s="274">
        <v>442606.98</v>
      </c>
      <c r="E59" s="274">
        <v>143596.42000000001</v>
      </c>
      <c r="F59" s="274">
        <v>12670.27</v>
      </c>
      <c r="G59" s="274">
        <v>286340.28999999998</v>
      </c>
    </row>
    <row r="60" spans="1:7" ht="78.75" x14ac:dyDescent="0.25">
      <c r="A60" s="273" t="s">
        <v>450</v>
      </c>
      <c r="B60" s="273" t="s">
        <v>451</v>
      </c>
      <c r="C60" s="273" t="s">
        <v>946</v>
      </c>
      <c r="D60" s="274">
        <v>141664.34</v>
      </c>
      <c r="E60" s="274">
        <v>105504.24</v>
      </c>
      <c r="F60" s="274">
        <v>9309.2000000000007</v>
      </c>
      <c r="G60" s="274">
        <v>26850.9</v>
      </c>
    </row>
    <row r="61" spans="1:7" ht="78.75" x14ac:dyDescent="0.25">
      <c r="A61" s="273" t="s">
        <v>423</v>
      </c>
      <c r="B61" s="273" t="s">
        <v>424</v>
      </c>
      <c r="C61" s="273" t="s">
        <v>946</v>
      </c>
      <c r="D61" s="274">
        <v>78678.929999999993</v>
      </c>
      <c r="E61" s="274">
        <v>66877.09</v>
      </c>
      <c r="F61" s="274">
        <v>5900.92</v>
      </c>
      <c r="G61" s="274">
        <v>5900.92</v>
      </c>
    </row>
    <row r="62" spans="1:7" ht="56.25" x14ac:dyDescent="0.25">
      <c r="A62" s="273" t="s">
        <v>429</v>
      </c>
      <c r="B62" s="273" t="s">
        <v>430</v>
      </c>
      <c r="C62" s="273" t="s">
        <v>946</v>
      </c>
      <c r="D62" s="274">
        <v>232858.15</v>
      </c>
      <c r="E62" s="274">
        <v>197929.42</v>
      </c>
      <c r="F62" s="274">
        <v>17464.36</v>
      </c>
      <c r="G62" s="274">
        <v>17464.37</v>
      </c>
    </row>
    <row r="63" spans="1:7" ht="90" x14ac:dyDescent="0.25">
      <c r="A63" s="273" t="s">
        <v>419</v>
      </c>
      <c r="B63" s="273" t="s">
        <v>420</v>
      </c>
      <c r="C63" s="273" t="s">
        <v>946</v>
      </c>
      <c r="D63" s="274">
        <v>248913.16</v>
      </c>
      <c r="E63" s="274">
        <v>211576.18</v>
      </c>
      <c r="F63" s="274">
        <v>18668.490000000002</v>
      </c>
      <c r="G63" s="274">
        <v>18668.490000000002</v>
      </c>
    </row>
    <row r="64" spans="1:7" ht="67.5" x14ac:dyDescent="0.25">
      <c r="A64" s="273" t="s">
        <v>426</v>
      </c>
      <c r="B64" s="273" t="s">
        <v>427</v>
      </c>
      <c r="C64" s="273" t="s">
        <v>946</v>
      </c>
      <c r="D64" s="274">
        <v>51290.52</v>
      </c>
      <c r="E64" s="274">
        <v>43596.94</v>
      </c>
      <c r="F64" s="274">
        <v>3846.79</v>
      </c>
      <c r="G64" s="274">
        <v>3846.79</v>
      </c>
    </row>
    <row r="65" spans="1:7" ht="101.25" x14ac:dyDescent="0.25">
      <c r="A65" s="273" t="s">
        <v>442</v>
      </c>
      <c r="B65" s="273" t="s">
        <v>443</v>
      </c>
      <c r="C65" s="273" t="s">
        <v>946</v>
      </c>
      <c r="D65" s="274">
        <v>83141.210000000006</v>
      </c>
      <c r="E65" s="274">
        <v>57680.38</v>
      </c>
      <c r="F65" s="274">
        <v>0</v>
      </c>
      <c r="G65" s="274">
        <v>25460.83</v>
      </c>
    </row>
    <row r="66" spans="1:7" ht="67.5" x14ac:dyDescent="0.25">
      <c r="A66" s="273" t="s">
        <v>433</v>
      </c>
      <c r="B66" s="273" t="s">
        <v>434</v>
      </c>
      <c r="C66" s="273" t="s">
        <v>946</v>
      </c>
      <c r="D66" s="274">
        <v>126863.54</v>
      </c>
      <c r="E66" s="274">
        <v>106022.75</v>
      </c>
      <c r="F66" s="274">
        <v>0</v>
      </c>
      <c r="G66" s="274">
        <v>20840.79</v>
      </c>
    </row>
    <row r="67" spans="1:7" ht="78.75" x14ac:dyDescent="0.25">
      <c r="A67" s="273" t="s">
        <v>436</v>
      </c>
      <c r="B67" s="273" t="s">
        <v>437</v>
      </c>
      <c r="C67" s="273" t="s">
        <v>946</v>
      </c>
      <c r="D67" s="274">
        <v>125975.51</v>
      </c>
      <c r="E67" s="274">
        <v>107079.18</v>
      </c>
      <c r="F67" s="274">
        <v>0</v>
      </c>
      <c r="G67" s="274">
        <v>18896.330000000002</v>
      </c>
    </row>
    <row r="68" spans="1:7" ht="78.75" x14ac:dyDescent="0.25">
      <c r="A68" s="273" t="s">
        <v>439</v>
      </c>
      <c r="B68" s="273" t="s">
        <v>1010</v>
      </c>
      <c r="C68" s="273" t="s">
        <v>946</v>
      </c>
      <c r="D68" s="274">
        <v>66283.89</v>
      </c>
      <c r="E68" s="274">
        <v>43439.05</v>
      </c>
      <c r="F68" s="274">
        <v>0</v>
      </c>
      <c r="G68" s="274">
        <v>22844.84</v>
      </c>
    </row>
    <row r="69" spans="1:7" ht="101.25" x14ac:dyDescent="0.25">
      <c r="A69" s="273" t="s">
        <v>627</v>
      </c>
      <c r="B69" s="273" t="s">
        <v>1011</v>
      </c>
      <c r="C69" s="273" t="s">
        <v>946</v>
      </c>
      <c r="D69" s="274">
        <v>201887.89</v>
      </c>
      <c r="E69" s="274">
        <v>171604.71</v>
      </c>
      <c r="F69" s="274">
        <v>0</v>
      </c>
      <c r="G69" s="274">
        <v>30283.18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T397"/>
  <sheetViews>
    <sheetView topLeftCell="A4" workbookViewId="0">
      <pane xSplit="4" ySplit="1" topLeftCell="E89" activePane="bottomRight" state="frozen"/>
      <selection activeCell="A4" sqref="A4"/>
      <selection pane="topRight" activeCell="E4" sqref="E4"/>
      <selection pane="bottomLeft" activeCell="A5" sqref="A5"/>
      <selection pane="bottomRight" activeCell="A4" sqref="A1:XFD1048576"/>
    </sheetView>
  </sheetViews>
  <sheetFormatPr defaultRowHeight="12.75" x14ac:dyDescent="0.2"/>
  <cols>
    <col min="1" max="1" width="8.42578125" style="102" customWidth="1"/>
    <col min="2" max="2" width="17.42578125" style="102" customWidth="1"/>
    <col min="3" max="3" width="21.85546875" style="102" customWidth="1"/>
    <col min="4" max="4" width="47.5703125" style="103" customWidth="1"/>
    <col min="5" max="5" width="7" style="103" customWidth="1"/>
    <col min="6" max="6" width="6.42578125" style="103" customWidth="1"/>
    <col min="7" max="7" width="8.7109375" style="103" customWidth="1"/>
    <col min="8" max="8" width="6.5703125" style="103" customWidth="1"/>
    <col min="9" max="9" width="3.7109375" style="103" customWidth="1"/>
    <col min="10" max="12" width="4.85546875" style="103" customWidth="1"/>
    <col min="13" max="13" width="4.140625" style="103" customWidth="1"/>
    <col min="14" max="14" width="15" style="103" customWidth="1"/>
    <col min="15" max="15" width="13.42578125" style="103" customWidth="1"/>
    <col min="16" max="16" width="14.140625" style="103" customWidth="1"/>
    <col min="17" max="18" width="12.85546875" style="103" customWidth="1"/>
    <col min="19" max="19" width="13.7109375" style="103" customWidth="1"/>
    <col min="20" max="20" width="8" style="103" customWidth="1"/>
    <col min="21" max="21" width="8.7109375" style="103" customWidth="1"/>
    <col min="22" max="22" width="8.28515625" style="103" customWidth="1"/>
    <col min="23" max="23" width="9.5703125" style="103" customWidth="1"/>
    <col min="24" max="31" width="12.28515625" style="103" hidden="1" customWidth="1"/>
    <col min="32" max="32" width="12.28515625" style="103" customWidth="1"/>
    <col min="33" max="33" width="9.140625" style="104" customWidth="1"/>
    <col min="34" max="41" width="9.140625" style="104" hidden="1" customWidth="1"/>
    <col min="42" max="42" width="9.140625" style="104"/>
    <col min="43" max="43" width="16.28515625" style="104" customWidth="1"/>
    <col min="44" max="53" width="9.140625" style="104"/>
    <col min="54" max="59" width="9.140625" style="105"/>
    <col min="60" max="60" width="17.7109375" style="150" customWidth="1"/>
    <col min="61" max="61" width="18.85546875" style="105" customWidth="1"/>
    <col min="62" max="150" width="9.140625" style="105"/>
    <col min="151" max="16384" width="9.140625" style="103"/>
  </cols>
  <sheetData>
    <row r="2" spans="1:150" ht="13.5" thickBot="1" x14ac:dyDescent="0.25"/>
    <row r="3" spans="1:150" ht="42" customHeight="1" thickBot="1" x14ac:dyDescent="0.25">
      <c r="A3" s="340" t="s">
        <v>103</v>
      </c>
      <c r="B3" s="341"/>
      <c r="C3" s="341"/>
      <c r="D3" s="341"/>
      <c r="E3" s="341"/>
      <c r="F3" s="341"/>
      <c r="G3" s="341"/>
      <c r="H3" s="341"/>
      <c r="I3" s="341"/>
      <c r="J3" s="341"/>
      <c r="K3" s="341"/>
      <c r="L3" s="341"/>
      <c r="M3" s="342"/>
      <c r="N3" s="340" t="s">
        <v>104</v>
      </c>
      <c r="O3" s="341"/>
      <c r="P3" s="341"/>
      <c r="Q3" s="341"/>
      <c r="R3" s="341"/>
      <c r="S3" s="342"/>
      <c r="T3" s="343" t="s">
        <v>105</v>
      </c>
      <c r="U3" s="343"/>
      <c r="V3" s="343"/>
      <c r="W3" s="343"/>
      <c r="X3" s="340" t="s">
        <v>720</v>
      </c>
      <c r="Y3" s="341"/>
      <c r="Z3" s="341"/>
      <c r="AA3" s="341"/>
      <c r="AB3" s="341"/>
      <c r="AC3" s="341"/>
      <c r="AD3" s="341"/>
      <c r="AE3" s="342"/>
      <c r="AF3" s="344" t="s">
        <v>721</v>
      </c>
      <c r="AG3" s="345"/>
      <c r="AH3" s="345"/>
      <c r="AI3" s="345"/>
      <c r="AJ3" s="345"/>
      <c r="AK3" s="345"/>
      <c r="AL3" s="345"/>
      <c r="AM3" s="345"/>
      <c r="AN3" s="345"/>
      <c r="AO3" s="346"/>
      <c r="AP3" s="338" t="s">
        <v>722</v>
      </c>
      <c r="AQ3" s="339"/>
      <c r="AR3" s="339"/>
      <c r="AS3" s="339"/>
      <c r="AT3" s="339"/>
      <c r="AU3" s="339"/>
      <c r="AV3" s="339"/>
      <c r="AW3" s="339"/>
      <c r="AX3" s="339"/>
      <c r="AY3" s="339"/>
      <c r="AZ3" s="339"/>
      <c r="BA3" s="339"/>
      <c r="BB3" s="339"/>
      <c r="BC3" s="339"/>
      <c r="BD3" s="339"/>
      <c r="BE3" s="339"/>
      <c r="BF3" s="339"/>
      <c r="BG3" s="339"/>
    </row>
    <row r="4" spans="1:150" ht="123.75" customHeight="1" thickBot="1" x14ac:dyDescent="0.25">
      <c r="A4" s="106" t="s">
        <v>83</v>
      </c>
      <c r="B4" s="321" t="s">
        <v>17</v>
      </c>
      <c r="C4" s="321" t="s">
        <v>263</v>
      </c>
      <c r="D4" s="321" t="s">
        <v>106</v>
      </c>
      <c r="E4" s="107" t="s">
        <v>107</v>
      </c>
      <c r="F4" s="107" t="s">
        <v>723</v>
      </c>
      <c r="G4" s="107" t="s">
        <v>2</v>
      </c>
      <c r="H4" s="107" t="s">
        <v>724</v>
      </c>
      <c r="I4" s="107" t="s">
        <v>725</v>
      </c>
      <c r="J4" s="107" t="s">
        <v>726</v>
      </c>
      <c r="K4" s="107" t="s">
        <v>36</v>
      </c>
      <c r="L4" s="107" t="s">
        <v>37</v>
      </c>
      <c r="M4" s="107" t="s">
        <v>727</v>
      </c>
      <c r="N4" s="107" t="s">
        <v>108</v>
      </c>
      <c r="O4" s="107" t="s">
        <v>109</v>
      </c>
      <c r="P4" s="107" t="s">
        <v>110</v>
      </c>
      <c r="Q4" s="107" t="s">
        <v>111</v>
      </c>
      <c r="R4" s="107" t="s">
        <v>112</v>
      </c>
      <c r="S4" s="107" t="s">
        <v>85</v>
      </c>
      <c r="T4" s="108" t="s">
        <v>728</v>
      </c>
      <c r="U4" s="108" t="s">
        <v>729</v>
      </c>
      <c r="V4" s="109" t="s">
        <v>730</v>
      </c>
      <c r="W4" s="108" t="s">
        <v>113</v>
      </c>
      <c r="X4" s="108" t="s">
        <v>78</v>
      </c>
      <c r="Y4" s="108" t="s">
        <v>79</v>
      </c>
      <c r="Z4" s="108" t="s">
        <v>80</v>
      </c>
      <c r="AA4" s="108" t="s">
        <v>81</v>
      </c>
      <c r="AB4" s="108" t="s">
        <v>82</v>
      </c>
      <c r="AC4" s="108" t="s">
        <v>731</v>
      </c>
      <c r="AD4" s="108" t="s">
        <v>732</v>
      </c>
      <c r="AE4" s="108" t="s">
        <v>733</v>
      </c>
      <c r="AF4" s="108" t="s">
        <v>229</v>
      </c>
      <c r="AG4" s="108" t="s">
        <v>734</v>
      </c>
      <c r="AH4" s="108" t="s">
        <v>735</v>
      </c>
      <c r="AI4" s="108" t="s">
        <v>736</v>
      </c>
      <c r="AJ4" s="108" t="s">
        <v>73</v>
      </c>
      <c r="AK4" s="108" t="s">
        <v>737</v>
      </c>
      <c r="AL4" s="108" t="s">
        <v>74</v>
      </c>
      <c r="AM4" s="108" t="s">
        <v>738</v>
      </c>
      <c r="AN4" s="108" t="s">
        <v>75</v>
      </c>
      <c r="AO4" s="108" t="s">
        <v>739</v>
      </c>
      <c r="AP4" s="110" t="s">
        <v>740</v>
      </c>
      <c r="AQ4" s="110" t="s">
        <v>170</v>
      </c>
      <c r="AR4" s="110" t="s">
        <v>49</v>
      </c>
      <c r="AS4" s="110" t="s">
        <v>73</v>
      </c>
      <c r="AT4" s="108" t="s">
        <v>171</v>
      </c>
      <c r="AU4" s="110" t="s">
        <v>50</v>
      </c>
      <c r="AV4" s="110" t="s">
        <v>74</v>
      </c>
      <c r="AW4" s="108" t="s">
        <v>172</v>
      </c>
      <c r="AX4" s="110" t="s">
        <v>51</v>
      </c>
      <c r="AY4" s="110" t="s">
        <v>75</v>
      </c>
      <c r="AZ4" s="108" t="s">
        <v>173</v>
      </c>
      <c r="BA4" s="110" t="s">
        <v>52</v>
      </c>
      <c r="BB4" s="110" t="s">
        <v>76</v>
      </c>
      <c r="BC4" s="108" t="s">
        <v>174</v>
      </c>
      <c r="BD4" s="110" t="s">
        <v>53</v>
      </c>
      <c r="BE4" s="110" t="s">
        <v>77</v>
      </c>
      <c r="BF4" s="108" t="s">
        <v>800</v>
      </c>
      <c r="BG4" s="110" t="s">
        <v>54</v>
      </c>
      <c r="BH4" s="261" t="s">
        <v>801</v>
      </c>
      <c r="BI4" s="150" t="s">
        <v>1017</v>
      </c>
    </row>
    <row r="5" spans="1:150" ht="24.75" customHeight="1" thickBot="1" x14ac:dyDescent="0.25">
      <c r="A5" s="216" t="s">
        <v>795</v>
      </c>
      <c r="B5" s="214"/>
      <c r="C5" s="214"/>
      <c r="D5" s="215" t="s">
        <v>796</v>
      </c>
      <c r="E5" s="20"/>
      <c r="F5" s="20"/>
      <c r="G5" s="20"/>
      <c r="H5" s="20"/>
      <c r="I5" s="20"/>
      <c r="J5" s="20"/>
      <c r="K5" s="20"/>
      <c r="L5" s="20"/>
      <c r="M5" s="20"/>
      <c r="N5" s="20"/>
      <c r="O5" s="20"/>
      <c r="P5" s="20"/>
      <c r="Q5" s="20"/>
      <c r="R5" s="20"/>
      <c r="S5" s="20"/>
      <c r="T5" s="20"/>
      <c r="U5" s="20"/>
      <c r="V5" s="111"/>
      <c r="W5" s="20"/>
      <c r="X5" s="20"/>
      <c r="Y5" s="20"/>
      <c r="Z5" s="20"/>
      <c r="AA5" s="20"/>
      <c r="AB5" s="20"/>
      <c r="AC5" s="20"/>
      <c r="AD5" s="20"/>
      <c r="AE5" s="20"/>
      <c r="AF5" s="20"/>
      <c r="AG5" s="20"/>
      <c r="AH5" s="20"/>
      <c r="AI5" s="20"/>
      <c r="AJ5" s="20"/>
      <c r="AK5" s="20"/>
      <c r="AL5" s="20"/>
      <c r="AM5" s="20"/>
      <c r="AN5" s="20"/>
      <c r="AO5" s="20"/>
      <c r="AP5" s="111"/>
      <c r="AQ5" s="111"/>
      <c r="AR5" s="111"/>
      <c r="AS5" s="111"/>
      <c r="AT5" s="20"/>
      <c r="AU5" s="111"/>
      <c r="AV5" s="111"/>
      <c r="AW5" s="20"/>
      <c r="AX5" s="111"/>
      <c r="AY5" s="111"/>
      <c r="AZ5" s="20"/>
      <c r="BA5" s="111"/>
    </row>
    <row r="6" spans="1:150" ht="24.75" customHeight="1" thickBot="1" x14ac:dyDescent="0.25">
      <c r="A6" s="18" t="s">
        <v>86</v>
      </c>
      <c r="B6" s="19" t="s">
        <v>87</v>
      </c>
      <c r="C6" s="19"/>
      <c r="D6" s="19" t="s">
        <v>264</v>
      </c>
      <c r="E6" s="20"/>
      <c r="F6" s="20"/>
      <c r="G6" s="20"/>
      <c r="H6" s="20"/>
      <c r="I6" s="20"/>
      <c r="J6" s="20"/>
      <c r="K6" s="20"/>
      <c r="L6" s="20"/>
      <c r="M6" s="20"/>
      <c r="N6" s="20"/>
      <c r="O6" s="20"/>
      <c r="P6" s="20"/>
      <c r="Q6" s="20"/>
      <c r="R6" s="20"/>
      <c r="S6" s="20"/>
      <c r="T6" s="20"/>
      <c r="U6" s="20"/>
      <c r="V6" s="21"/>
      <c r="W6" s="22"/>
      <c r="X6" s="20"/>
      <c r="Y6" s="20"/>
      <c r="Z6" s="20"/>
      <c r="AA6" s="20"/>
      <c r="AB6" s="20"/>
      <c r="AC6" s="20"/>
      <c r="AD6" s="20"/>
      <c r="AE6" s="20"/>
      <c r="AF6" s="20"/>
      <c r="AG6" s="20"/>
      <c r="AH6" s="20"/>
      <c r="AI6" s="20"/>
      <c r="AK6" s="20"/>
      <c r="AL6" s="20"/>
      <c r="AM6" s="20"/>
      <c r="AN6" s="20"/>
      <c r="AO6" s="20"/>
      <c r="AP6" s="111"/>
      <c r="AQ6" s="111"/>
      <c r="AR6" s="111"/>
      <c r="AS6" s="111"/>
      <c r="AT6" s="20"/>
      <c r="AU6" s="111"/>
      <c r="AV6" s="111"/>
      <c r="AW6" s="20"/>
      <c r="AX6" s="111"/>
      <c r="AY6" s="111"/>
      <c r="AZ6" s="20"/>
      <c r="BA6" s="111"/>
    </row>
    <row r="7" spans="1:150" ht="24.75" customHeight="1" thickBot="1" x14ac:dyDescent="0.25">
      <c r="A7" s="18" t="s">
        <v>88</v>
      </c>
      <c r="B7" s="19" t="s">
        <v>87</v>
      </c>
      <c r="C7" s="19"/>
      <c r="D7" s="19" t="s">
        <v>265</v>
      </c>
      <c r="E7" s="20"/>
      <c r="F7" s="20"/>
      <c r="G7" s="20"/>
      <c r="H7" s="20"/>
      <c r="I7" s="20"/>
      <c r="J7" s="20"/>
      <c r="K7" s="20"/>
      <c r="L7" s="20"/>
      <c r="M7" s="20"/>
      <c r="N7" s="20"/>
      <c r="O7" s="20"/>
      <c r="P7" s="20"/>
      <c r="Q7" s="20"/>
      <c r="R7" s="20"/>
      <c r="S7" s="20"/>
      <c r="T7" s="20"/>
      <c r="U7" s="20"/>
      <c r="V7" s="21"/>
      <c r="W7" s="22"/>
      <c r="X7" s="20"/>
      <c r="Y7" s="20"/>
      <c r="Z7" s="20"/>
      <c r="AA7" s="20"/>
      <c r="AB7" s="20"/>
      <c r="AC7" s="20"/>
      <c r="AD7" s="20"/>
      <c r="AE7" s="20"/>
      <c r="AF7" s="20"/>
      <c r="AG7" s="20"/>
      <c r="AH7" s="20"/>
      <c r="AI7" s="20"/>
      <c r="AK7" s="20"/>
      <c r="AL7" s="20"/>
      <c r="AM7" s="20"/>
      <c r="AN7" s="20"/>
      <c r="AO7" s="20"/>
      <c r="AP7" s="111"/>
      <c r="AQ7" s="111"/>
      <c r="AR7" s="111"/>
      <c r="AS7" s="111"/>
      <c r="AT7" s="20"/>
      <c r="AU7" s="111"/>
      <c r="AV7" s="111"/>
      <c r="AW7" s="20"/>
      <c r="AX7" s="111"/>
      <c r="AY7" s="111"/>
      <c r="AZ7" s="20"/>
      <c r="BA7" s="111"/>
    </row>
    <row r="8" spans="1:150" s="117" customFormat="1" ht="25.5" customHeight="1" x14ac:dyDescent="0.2">
      <c r="A8" s="23" t="s">
        <v>89</v>
      </c>
      <c r="B8" s="24" t="s">
        <v>87</v>
      </c>
      <c r="C8" s="24"/>
      <c r="D8" s="25" t="s">
        <v>266</v>
      </c>
      <c r="E8" s="26"/>
      <c r="F8" s="26"/>
      <c r="G8" s="26"/>
      <c r="H8" s="26"/>
      <c r="I8" s="26"/>
      <c r="J8" s="26"/>
      <c r="K8" s="26"/>
      <c r="L8" s="26"/>
      <c r="M8" s="26"/>
      <c r="N8" s="26"/>
      <c r="O8" s="26"/>
      <c r="P8" s="26"/>
      <c r="Q8" s="26"/>
      <c r="R8" s="26"/>
      <c r="S8" s="27"/>
      <c r="T8" s="28"/>
      <c r="U8" s="29"/>
      <c r="V8" s="30"/>
      <c r="W8" s="31"/>
      <c r="X8" s="112"/>
      <c r="Y8" s="112"/>
      <c r="Z8" s="112"/>
      <c r="AA8" s="112"/>
      <c r="AB8" s="112"/>
      <c r="AC8" s="112"/>
      <c r="AD8" s="112"/>
      <c r="AE8" s="113"/>
      <c r="AF8" s="114"/>
      <c r="AG8" s="114"/>
      <c r="AH8" s="114"/>
      <c r="AI8" s="115"/>
      <c r="AJ8" s="113"/>
      <c r="AK8" s="116"/>
      <c r="AL8" s="114"/>
      <c r="AM8" s="114"/>
      <c r="AN8" s="114"/>
      <c r="AO8" s="114"/>
      <c r="AP8" s="114"/>
      <c r="AQ8" s="114"/>
      <c r="AR8" s="114"/>
      <c r="AS8" s="114"/>
      <c r="AT8" s="114"/>
      <c r="AU8" s="114"/>
      <c r="AV8" s="114"/>
      <c r="AW8" s="114"/>
      <c r="AX8" s="114"/>
      <c r="AY8" s="114"/>
      <c r="AZ8" s="114"/>
      <c r="BA8" s="114"/>
      <c r="BB8" s="114"/>
      <c r="BC8" s="114"/>
      <c r="BD8" s="114"/>
      <c r="BE8" s="114"/>
      <c r="BF8" s="114"/>
      <c r="BG8" s="114"/>
      <c r="BH8" s="262"/>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row>
    <row r="9" spans="1:150" ht="25.5" customHeight="1" x14ac:dyDescent="0.25">
      <c r="A9" s="32" t="s">
        <v>114</v>
      </c>
      <c r="B9" s="32" t="s">
        <v>267</v>
      </c>
      <c r="C9" s="32" t="s">
        <v>268</v>
      </c>
      <c r="D9" s="33" t="s">
        <v>269</v>
      </c>
      <c r="E9" s="34" t="s">
        <v>270</v>
      </c>
      <c r="F9" s="35" t="str">
        <f>'Visi duomenys'!J5&amp;" "</f>
        <v xml:space="preserve"> </v>
      </c>
      <c r="G9" s="35" t="s">
        <v>271</v>
      </c>
      <c r="H9" s="35" t="s">
        <v>123</v>
      </c>
      <c r="I9" s="35" t="s">
        <v>119</v>
      </c>
      <c r="J9" s="35"/>
      <c r="K9" s="35"/>
      <c r="L9" s="35"/>
      <c r="M9" s="35"/>
      <c r="N9" s="36">
        <v>996471.76</v>
      </c>
      <c r="O9" s="36">
        <v>74735.38</v>
      </c>
      <c r="P9" s="36">
        <v>74735.38</v>
      </c>
      <c r="Q9" s="36"/>
      <c r="R9" s="36"/>
      <c r="S9" s="36">
        <v>847001</v>
      </c>
      <c r="T9" s="37">
        <v>42705</v>
      </c>
      <c r="U9" s="38">
        <v>42767</v>
      </c>
      <c r="V9" s="38">
        <v>42883</v>
      </c>
      <c r="W9" s="39">
        <v>43616</v>
      </c>
      <c r="Y9" s="118">
        <v>169400.2</v>
      </c>
      <c r="Z9" s="118">
        <v>338800.4</v>
      </c>
      <c r="AA9" s="118">
        <v>338800.4</v>
      </c>
      <c r="AB9" s="118"/>
      <c r="AC9" s="118"/>
      <c r="AD9" s="118"/>
      <c r="AE9" s="119"/>
      <c r="AF9" s="120">
        <v>29</v>
      </c>
      <c r="AG9" s="120" t="s">
        <v>253</v>
      </c>
      <c r="AH9" s="121">
        <v>30</v>
      </c>
      <c r="AI9" s="120" t="s">
        <v>254</v>
      </c>
      <c r="AJ9" s="122">
        <v>34</v>
      </c>
      <c r="AK9" s="122" t="s">
        <v>256</v>
      </c>
      <c r="AL9" s="123"/>
      <c r="AM9" s="124"/>
      <c r="AN9" s="124"/>
      <c r="AO9" s="124"/>
      <c r="AP9" s="121" t="s">
        <v>178</v>
      </c>
      <c r="AQ9" s="120" t="s">
        <v>741</v>
      </c>
      <c r="AR9" s="121">
        <v>36000</v>
      </c>
      <c r="AS9" s="120" t="s">
        <v>179</v>
      </c>
      <c r="AT9" s="125" t="s">
        <v>742</v>
      </c>
      <c r="AU9" s="121">
        <v>700</v>
      </c>
      <c r="AV9" s="124"/>
      <c r="AW9" s="124"/>
      <c r="AX9" s="124"/>
      <c r="AY9" s="124"/>
      <c r="AZ9" s="124"/>
      <c r="BA9" s="124"/>
      <c r="BB9" s="124"/>
      <c r="BC9" s="124"/>
      <c r="BD9" s="124"/>
      <c r="BE9" s="124"/>
      <c r="BF9" s="124"/>
      <c r="BG9" s="124"/>
      <c r="BH9" s="150" t="s">
        <v>861</v>
      </c>
      <c r="BI9" s="126" t="s">
        <v>945</v>
      </c>
      <c r="BJ9" s="126"/>
      <c r="BK9" s="126"/>
      <c r="BL9" s="126"/>
      <c r="BM9" s="126"/>
      <c r="BN9" s="126"/>
    </row>
    <row r="10" spans="1:150" ht="25.5" customHeight="1" x14ac:dyDescent="0.25">
      <c r="A10" s="32" t="s">
        <v>272</v>
      </c>
      <c r="B10" s="32" t="s">
        <v>273</v>
      </c>
      <c r="C10" s="32" t="s">
        <v>274</v>
      </c>
      <c r="D10" s="33" t="s">
        <v>275</v>
      </c>
      <c r="E10" s="34" t="s">
        <v>276</v>
      </c>
      <c r="F10" s="35" t="s">
        <v>118</v>
      </c>
      <c r="G10" s="35" t="s">
        <v>277</v>
      </c>
      <c r="H10" s="35" t="s">
        <v>123</v>
      </c>
      <c r="I10" s="35" t="s">
        <v>119</v>
      </c>
      <c r="J10" s="35"/>
      <c r="K10" s="35"/>
      <c r="L10" s="35"/>
      <c r="M10" s="35"/>
      <c r="N10" s="36">
        <v>870553</v>
      </c>
      <c r="O10" s="36">
        <v>65292</v>
      </c>
      <c r="P10" s="36">
        <v>65291</v>
      </c>
      <c r="Q10" s="36">
        <v>0</v>
      </c>
      <c r="R10" s="36">
        <v>0</v>
      </c>
      <c r="S10" s="36">
        <v>739970</v>
      </c>
      <c r="T10" s="37">
        <v>42583</v>
      </c>
      <c r="U10" s="38">
        <v>42614</v>
      </c>
      <c r="V10" s="38">
        <v>42704</v>
      </c>
      <c r="W10" s="39">
        <v>43465</v>
      </c>
      <c r="X10" s="118">
        <v>147994</v>
      </c>
      <c r="Y10" s="118">
        <v>295988</v>
      </c>
      <c r="Z10" s="118">
        <v>295988</v>
      </c>
      <c r="AA10" s="118">
        <v>0</v>
      </c>
      <c r="AB10" s="118">
        <v>0</v>
      </c>
      <c r="AC10" s="127"/>
      <c r="AD10" s="127"/>
      <c r="AE10" s="119"/>
      <c r="AF10" s="128">
        <v>29</v>
      </c>
      <c r="AG10" s="128" t="s">
        <v>253</v>
      </c>
      <c r="AH10" s="129">
        <v>30</v>
      </c>
      <c r="AI10" s="130" t="s">
        <v>254</v>
      </c>
      <c r="AJ10" s="131"/>
      <c r="AK10" s="132"/>
      <c r="AL10" s="124"/>
      <c r="AM10" s="124"/>
      <c r="AN10" s="124"/>
      <c r="AO10" s="124"/>
      <c r="AP10" s="124" t="s">
        <v>178</v>
      </c>
      <c r="AQ10" s="133" t="s">
        <v>741</v>
      </c>
      <c r="AR10" s="133">
        <v>34600</v>
      </c>
      <c r="AS10" s="133"/>
      <c r="AT10" s="133"/>
      <c r="AU10" s="124"/>
      <c r="AV10" s="124"/>
      <c r="AW10" s="124"/>
      <c r="AX10" s="124"/>
      <c r="AY10" s="124"/>
      <c r="AZ10" s="124"/>
      <c r="BA10" s="124"/>
      <c r="BB10" s="124"/>
      <c r="BC10" s="124"/>
      <c r="BD10" s="124"/>
      <c r="BE10" s="124"/>
      <c r="BF10" s="124"/>
      <c r="BG10" s="124"/>
      <c r="BH10" s="150" t="s">
        <v>860</v>
      </c>
      <c r="BI10" s="126" t="s">
        <v>945</v>
      </c>
    </row>
    <row r="11" spans="1:150" s="117" customFormat="1" ht="25.5" customHeight="1" x14ac:dyDescent="0.25">
      <c r="A11" s="23" t="s">
        <v>90</v>
      </c>
      <c r="B11" s="24" t="s">
        <v>87</v>
      </c>
      <c r="C11" s="24"/>
      <c r="D11" s="40" t="s">
        <v>278</v>
      </c>
      <c r="E11" s="26"/>
      <c r="F11" s="26"/>
      <c r="G11" s="26"/>
      <c r="H11" s="26"/>
      <c r="I11" s="26"/>
      <c r="J11" s="26"/>
      <c r="K11" s="26"/>
      <c r="L11" s="26"/>
      <c r="M11" s="26"/>
      <c r="N11" s="26"/>
      <c r="O11" s="26"/>
      <c r="P11" s="26"/>
      <c r="Q11" s="26"/>
      <c r="R11" s="26"/>
      <c r="S11" s="27"/>
      <c r="T11" s="28"/>
      <c r="U11" s="41"/>
      <c r="V11" s="41"/>
      <c r="W11" s="31" t="s">
        <v>279</v>
      </c>
      <c r="X11" s="112"/>
      <c r="Y11" s="112"/>
      <c r="Z11" s="112"/>
      <c r="AA11" s="112"/>
      <c r="AB11" s="112"/>
      <c r="AC11" s="112"/>
      <c r="AD11" s="112"/>
      <c r="AE11" s="113"/>
      <c r="AF11" s="114"/>
      <c r="AG11" s="114"/>
      <c r="AH11" s="114"/>
      <c r="AI11" s="115"/>
      <c r="AJ11" s="113"/>
      <c r="AK11" s="116"/>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50"/>
      <c r="BI11" s="126" t="s">
        <v>279</v>
      </c>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row>
    <row r="12" spans="1:150" s="105" customFormat="1" ht="25.5" customHeight="1" x14ac:dyDescent="0.25">
      <c r="A12" s="42" t="s">
        <v>280</v>
      </c>
      <c r="B12" s="42" t="s">
        <v>281</v>
      </c>
      <c r="C12" s="32" t="s">
        <v>282</v>
      </c>
      <c r="D12" s="43" t="s">
        <v>283</v>
      </c>
      <c r="E12" s="44" t="s">
        <v>284</v>
      </c>
      <c r="F12" s="44" t="s">
        <v>118</v>
      </c>
      <c r="G12" s="44" t="s">
        <v>285</v>
      </c>
      <c r="H12" s="44" t="s">
        <v>286</v>
      </c>
      <c r="I12" s="44" t="s">
        <v>119</v>
      </c>
      <c r="J12" s="44" t="s">
        <v>116</v>
      </c>
      <c r="K12" s="44"/>
      <c r="L12" s="44"/>
      <c r="M12" s="44"/>
      <c r="N12" s="45">
        <v>613921.55000000005</v>
      </c>
      <c r="O12" s="45">
        <v>128382.2</v>
      </c>
      <c r="P12" s="45">
        <v>51109.41</v>
      </c>
      <c r="Q12" s="45"/>
      <c r="R12" s="45"/>
      <c r="S12" s="45">
        <v>434429.94</v>
      </c>
      <c r="T12" s="46">
        <v>42675</v>
      </c>
      <c r="U12" s="47">
        <v>42705</v>
      </c>
      <c r="V12" s="47">
        <v>42824</v>
      </c>
      <c r="W12" s="48">
        <v>43496</v>
      </c>
      <c r="X12" s="94">
        <v>0</v>
      </c>
      <c r="Y12" s="94">
        <v>227566.4</v>
      </c>
      <c r="Z12" s="134">
        <v>135621.20000000001</v>
      </c>
      <c r="AA12" s="134">
        <v>71242.399999999994</v>
      </c>
      <c r="AB12" s="134">
        <v>0</v>
      </c>
      <c r="AC12" s="134"/>
      <c r="AD12" s="134"/>
      <c r="AE12" s="135"/>
      <c r="AF12" s="121">
        <v>29</v>
      </c>
      <c r="AG12" s="120" t="s">
        <v>253</v>
      </c>
      <c r="AH12" s="121"/>
      <c r="AI12" s="136"/>
      <c r="AJ12" s="135"/>
      <c r="AK12" s="137"/>
      <c r="AL12" s="121"/>
      <c r="AM12" s="121"/>
      <c r="AN12" s="121"/>
      <c r="AO12" s="121"/>
      <c r="AP12" s="121" t="s">
        <v>175</v>
      </c>
      <c r="AQ12" s="120" t="s">
        <v>743</v>
      </c>
      <c r="AR12" s="120">
        <v>8583.42</v>
      </c>
      <c r="AS12" s="121" t="s">
        <v>176</v>
      </c>
      <c r="AT12" s="120" t="s">
        <v>744</v>
      </c>
      <c r="AU12" s="120">
        <v>423.58</v>
      </c>
      <c r="AV12" s="121"/>
      <c r="AW12" s="121"/>
      <c r="AX12" s="121"/>
      <c r="AY12" s="121"/>
      <c r="AZ12" s="121"/>
      <c r="BA12" s="121"/>
      <c r="BB12" s="121"/>
      <c r="BC12" s="121"/>
      <c r="BD12" s="121"/>
      <c r="BE12" s="121"/>
      <c r="BF12" s="121"/>
      <c r="BG12" s="121"/>
      <c r="BH12" s="150" t="s">
        <v>831</v>
      </c>
      <c r="BI12" s="126" t="s">
        <v>943</v>
      </c>
    </row>
    <row r="13" spans="1:150" s="105" customFormat="1" ht="25.5" customHeight="1" x14ac:dyDescent="0.25">
      <c r="A13" s="42" t="s">
        <v>117</v>
      </c>
      <c r="B13" s="42" t="s">
        <v>287</v>
      </c>
      <c r="C13" s="42" t="s">
        <v>288</v>
      </c>
      <c r="D13" s="43" t="s">
        <v>289</v>
      </c>
      <c r="E13" s="44" t="s">
        <v>284</v>
      </c>
      <c r="F13" s="44" t="str">
        <f>'Visi duomenys'!J9&amp;" "</f>
        <v xml:space="preserve"> </v>
      </c>
      <c r="G13" s="44" t="s">
        <v>285</v>
      </c>
      <c r="H13" s="44" t="s">
        <v>286</v>
      </c>
      <c r="I13" s="44" t="s">
        <v>119</v>
      </c>
      <c r="J13" s="44" t="s">
        <v>116</v>
      </c>
      <c r="K13" s="44"/>
      <c r="L13" s="44"/>
      <c r="M13" s="44"/>
      <c r="N13" s="45">
        <v>351133</v>
      </c>
      <c r="O13" s="45">
        <v>17556.650000000001</v>
      </c>
      <c r="P13" s="45">
        <v>35113.300000000003</v>
      </c>
      <c r="Q13" s="45"/>
      <c r="R13" s="45"/>
      <c r="S13" s="45">
        <v>298463.05</v>
      </c>
      <c r="T13" s="46">
        <v>42675</v>
      </c>
      <c r="U13" s="47">
        <v>42705</v>
      </c>
      <c r="V13" s="47">
        <v>42824</v>
      </c>
      <c r="W13" s="48">
        <v>43524</v>
      </c>
      <c r="X13" s="94">
        <v>0</v>
      </c>
      <c r="Y13" s="134">
        <v>118377.60000000001</v>
      </c>
      <c r="Z13" s="134">
        <v>121184.9</v>
      </c>
      <c r="AA13" s="134">
        <v>105926.5</v>
      </c>
      <c r="AB13" s="134">
        <v>0</v>
      </c>
      <c r="AC13" s="134"/>
      <c r="AD13" s="134"/>
      <c r="AE13" s="135"/>
      <c r="AF13" s="121">
        <v>28</v>
      </c>
      <c r="AG13" s="120" t="s">
        <v>252</v>
      </c>
      <c r="AH13" s="121"/>
      <c r="AI13" s="138"/>
      <c r="AJ13" s="135"/>
      <c r="AK13" s="137"/>
      <c r="AL13" s="121"/>
      <c r="AM13" s="121"/>
      <c r="AN13" s="121"/>
      <c r="AO13" s="121"/>
      <c r="AP13" s="121" t="s">
        <v>175</v>
      </c>
      <c r="AQ13" s="120" t="s">
        <v>743</v>
      </c>
      <c r="AR13" s="120">
        <v>33516</v>
      </c>
      <c r="AS13" s="120"/>
      <c r="AT13" s="120"/>
      <c r="AU13" s="121"/>
      <c r="AV13" s="121"/>
      <c r="AW13" s="121"/>
      <c r="AX13" s="121"/>
      <c r="AY13" s="121"/>
      <c r="AZ13" s="121"/>
      <c r="BA13" s="121"/>
      <c r="BB13" s="121"/>
      <c r="BC13" s="121"/>
      <c r="BD13" s="121"/>
      <c r="BE13" s="121"/>
      <c r="BF13" s="121"/>
      <c r="BG13" s="121"/>
      <c r="BH13" s="150" t="s">
        <v>830</v>
      </c>
      <c r="BI13" s="126" t="s">
        <v>943</v>
      </c>
    </row>
    <row r="14" spans="1:150" s="117" customFormat="1" ht="25.5" customHeight="1" x14ac:dyDescent="0.25">
      <c r="A14" s="23" t="s">
        <v>91</v>
      </c>
      <c r="B14" s="24" t="s">
        <v>87</v>
      </c>
      <c r="C14" s="24"/>
      <c r="D14" s="25" t="s">
        <v>290</v>
      </c>
      <c r="E14" s="26"/>
      <c r="F14" s="26"/>
      <c r="G14" s="26"/>
      <c r="H14" s="26"/>
      <c r="I14" s="26"/>
      <c r="J14" s="26"/>
      <c r="K14" s="26"/>
      <c r="L14" s="26"/>
      <c r="M14" s="26"/>
      <c r="N14" s="26"/>
      <c r="O14" s="26"/>
      <c r="P14" s="26"/>
      <c r="Q14" s="26"/>
      <c r="R14" s="26"/>
      <c r="S14" s="27"/>
      <c r="T14" s="28"/>
      <c r="U14" s="41"/>
      <c r="V14" s="41"/>
      <c r="W14" s="31" t="s">
        <v>279</v>
      </c>
      <c r="X14" s="112"/>
      <c r="Y14" s="112"/>
      <c r="Z14" s="112"/>
      <c r="AA14" s="112"/>
      <c r="AB14" s="112"/>
      <c r="AC14" s="112"/>
      <c r="AD14" s="112"/>
      <c r="AE14" s="113"/>
      <c r="AF14" s="114"/>
      <c r="AG14" s="114"/>
      <c r="AH14" s="114"/>
      <c r="AI14" s="115"/>
      <c r="AJ14" s="113"/>
      <c r="AK14" s="116"/>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50"/>
      <c r="BI14" s="126" t="s">
        <v>279</v>
      </c>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row>
    <row r="15" spans="1:150" ht="47.25" customHeight="1" x14ac:dyDescent="0.25">
      <c r="A15" s="32" t="s">
        <v>120</v>
      </c>
      <c r="B15" s="32" t="s">
        <v>291</v>
      </c>
      <c r="C15" s="32" t="s">
        <v>292</v>
      </c>
      <c r="D15" s="33" t="s">
        <v>293</v>
      </c>
      <c r="E15" s="34" t="s">
        <v>276</v>
      </c>
      <c r="F15" s="35" t="s">
        <v>118</v>
      </c>
      <c r="G15" s="35" t="s">
        <v>294</v>
      </c>
      <c r="H15" s="35" t="s">
        <v>295</v>
      </c>
      <c r="I15" s="35" t="s">
        <v>115</v>
      </c>
      <c r="J15" s="35" t="s">
        <v>116</v>
      </c>
      <c r="K15" s="35"/>
      <c r="L15" s="35"/>
      <c r="M15" s="35"/>
      <c r="N15" s="36">
        <v>1436769.54</v>
      </c>
      <c r="O15" s="36">
        <v>76668</v>
      </c>
      <c r="P15" s="36">
        <v>491201.54</v>
      </c>
      <c r="Q15" s="36">
        <v>0</v>
      </c>
      <c r="R15" s="36">
        <v>0</v>
      </c>
      <c r="S15" s="36">
        <v>868900</v>
      </c>
      <c r="T15" s="37">
        <v>42309</v>
      </c>
      <c r="U15" s="38">
        <v>42491</v>
      </c>
      <c r="V15" s="38">
        <v>42673</v>
      </c>
      <c r="W15" s="39">
        <v>43339</v>
      </c>
      <c r="X15" s="118">
        <v>600000</v>
      </c>
      <c r="Y15" s="118">
        <v>268900</v>
      </c>
      <c r="Z15" s="118">
        <v>0</v>
      </c>
      <c r="AA15" s="118">
        <v>0</v>
      </c>
      <c r="AB15" s="118">
        <v>0</v>
      </c>
      <c r="AC15" s="118"/>
      <c r="AD15" s="118"/>
      <c r="AE15" s="119"/>
      <c r="AF15" s="124">
        <v>34</v>
      </c>
      <c r="AG15" s="133" t="s">
        <v>745</v>
      </c>
      <c r="AH15" s="124"/>
      <c r="AI15" s="139"/>
      <c r="AJ15" s="140"/>
      <c r="AK15" s="123"/>
      <c r="AL15" s="124"/>
      <c r="AM15" s="124"/>
      <c r="AN15" s="124"/>
      <c r="AO15" s="124"/>
      <c r="AP15" s="124" t="s">
        <v>175</v>
      </c>
      <c r="AQ15" s="133" t="s">
        <v>743</v>
      </c>
      <c r="AR15" s="133">
        <v>4719.5</v>
      </c>
      <c r="AS15" s="133" t="s">
        <v>176</v>
      </c>
      <c r="AT15" s="133" t="s">
        <v>744</v>
      </c>
      <c r="AU15" s="124">
        <v>1757.57</v>
      </c>
      <c r="AV15" s="124"/>
      <c r="AW15" s="124"/>
      <c r="AX15" s="124"/>
      <c r="AY15" s="124"/>
      <c r="AZ15" s="124"/>
      <c r="BA15" s="124"/>
      <c r="BB15" s="124"/>
      <c r="BC15" s="124"/>
      <c r="BD15" s="124"/>
      <c r="BE15" s="124"/>
      <c r="BF15" s="124"/>
      <c r="BG15" s="124"/>
      <c r="BH15" s="150" t="s">
        <v>882</v>
      </c>
      <c r="BI15" s="126" t="s">
        <v>943</v>
      </c>
    </row>
    <row r="16" spans="1:150" s="117" customFormat="1" ht="25.5" customHeight="1" x14ac:dyDescent="0.25">
      <c r="A16" s="23" t="s">
        <v>92</v>
      </c>
      <c r="B16" s="24" t="s">
        <v>87</v>
      </c>
      <c r="C16" s="24"/>
      <c r="D16" s="25" t="s">
        <v>296</v>
      </c>
      <c r="E16" s="26"/>
      <c r="F16" s="26"/>
      <c r="G16" s="26"/>
      <c r="H16" s="26"/>
      <c r="I16" s="26"/>
      <c r="J16" s="26"/>
      <c r="K16" s="26"/>
      <c r="L16" s="26"/>
      <c r="M16" s="26"/>
      <c r="N16" s="26"/>
      <c r="O16" s="26"/>
      <c r="P16" s="26"/>
      <c r="Q16" s="26"/>
      <c r="R16" s="26"/>
      <c r="S16" s="27"/>
      <c r="T16" s="28"/>
      <c r="U16" s="41"/>
      <c r="V16" s="41"/>
      <c r="W16" s="31" t="s">
        <v>279</v>
      </c>
      <c r="X16" s="112"/>
      <c r="Y16" s="112"/>
      <c r="Z16" s="112"/>
      <c r="AA16" s="112"/>
      <c r="AB16" s="112"/>
      <c r="AC16" s="112"/>
      <c r="AD16" s="112"/>
      <c r="AE16" s="113"/>
      <c r="AF16" s="114"/>
      <c r="AG16" s="114"/>
      <c r="AH16" s="114"/>
      <c r="AI16" s="115"/>
      <c r="AJ16" s="113"/>
      <c r="AK16" s="116"/>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50"/>
      <c r="BI16" s="126" t="s">
        <v>279</v>
      </c>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row>
    <row r="17" spans="1:150" ht="25.5" customHeight="1" x14ac:dyDescent="0.25">
      <c r="A17" s="32" t="s">
        <v>297</v>
      </c>
      <c r="B17" s="32" t="s">
        <v>298</v>
      </c>
      <c r="C17" s="32" t="s">
        <v>299</v>
      </c>
      <c r="D17" s="33" t="s">
        <v>300</v>
      </c>
      <c r="E17" s="34" t="s">
        <v>301</v>
      </c>
      <c r="F17" s="35" t="s">
        <v>118</v>
      </c>
      <c r="G17" s="35" t="s">
        <v>302</v>
      </c>
      <c r="H17" s="35" t="s">
        <v>303</v>
      </c>
      <c r="I17" s="35" t="s">
        <v>119</v>
      </c>
      <c r="J17" s="35" t="s">
        <v>116</v>
      </c>
      <c r="K17" s="35"/>
      <c r="L17" s="35"/>
      <c r="M17" s="35"/>
      <c r="N17" s="36">
        <v>364031.13</v>
      </c>
      <c r="O17" s="36">
        <v>27302.34</v>
      </c>
      <c r="P17" s="36">
        <v>27302.33</v>
      </c>
      <c r="Q17" s="36"/>
      <c r="R17" s="36"/>
      <c r="S17" s="36">
        <v>309426.46000000002</v>
      </c>
      <c r="T17" s="37">
        <v>42491</v>
      </c>
      <c r="U17" s="38">
        <v>42644</v>
      </c>
      <c r="V17" s="38">
        <v>42735</v>
      </c>
      <c r="W17" s="39">
        <v>43524</v>
      </c>
      <c r="X17" s="118"/>
      <c r="Y17" s="118">
        <v>196253.5</v>
      </c>
      <c r="Z17" s="118">
        <v>117752.09999999999</v>
      </c>
      <c r="AA17" s="118">
        <v>78501.400000000009</v>
      </c>
      <c r="AB17" s="118"/>
      <c r="AC17" s="118"/>
      <c r="AD17" s="118"/>
      <c r="AE17" s="119"/>
      <c r="AF17" s="124">
        <v>30</v>
      </c>
      <c r="AG17" s="133" t="s">
        <v>254</v>
      </c>
      <c r="AH17" s="124"/>
      <c r="AI17" s="139"/>
      <c r="AJ17" s="140"/>
      <c r="AK17" s="123"/>
      <c r="AL17" s="124"/>
      <c r="AM17" s="124"/>
      <c r="AN17" s="124"/>
      <c r="AO17" s="124"/>
      <c r="AP17" s="124" t="s">
        <v>175</v>
      </c>
      <c r="AQ17" s="133" t="s">
        <v>743</v>
      </c>
      <c r="AR17" s="133">
        <v>8001</v>
      </c>
      <c r="AS17" s="133"/>
      <c r="AT17" s="133"/>
      <c r="AU17" s="124"/>
      <c r="AV17" s="124"/>
      <c r="AW17" s="124"/>
      <c r="AX17" s="124"/>
      <c r="AY17" s="124"/>
      <c r="AZ17" s="124"/>
      <c r="BA17" s="124"/>
      <c r="BB17" s="124"/>
      <c r="BC17" s="124"/>
      <c r="BD17" s="124"/>
      <c r="BE17" s="124"/>
      <c r="BF17" s="124"/>
      <c r="BG17" s="124"/>
      <c r="BH17" s="150" t="s">
        <v>832</v>
      </c>
      <c r="BI17" s="126" t="s">
        <v>943</v>
      </c>
    </row>
    <row r="18" spans="1:150" ht="24.75" customHeight="1" thickBot="1" x14ac:dyDescent="0.3">
      <c r="A18" s="18" t="s">
        <v>304</v>
      </c>
      <c r="B18" s="19" t="s">
        <v>87</v>
      </c>
      <c r="C18" s="19"/>
      <c r="D18" s="19" t="s">
        <v>305</v>
      </c>
      <c r="E18" s="20"/>
      <c r="F18" s="20"/>
      <c r="G18" s="20"/>
      <c r="H18" s="20"/>
      <c r="I18" s="20"/>
      <c r="J18" s="20"/>
      <c r="K18" s="20"/>
      <c r="L18" s="20"/>
      <c r="M18" s="20"/>
      <c r="N18" s="20"/>
      <c r="O18" s="20"/>
      <c r="P18" s="20"/>
      <c r="Q18" s="20"/>
      <c r="R18" s="20"/>
      <c r="S18" s="20"/>
      <c r="T18" s="49"/>
      <c r="U18" s="50"/>
      <c r="V18" s="50"/>
      <c r="W18" s="51" t="s">
        <v>279</v>
      </c>
      <c r="X18" s="20"/>
      <c r="Y18" s="20"/>
      <c r="Z18" s="20"/>
      <c r="AA18" s="20"/>
      <c r="AB18" s="20"/>
      <c r="AC18" s="20"/>
      <c r="AD18" s="20"/>
      <c r="AF18" s="20"/>
      <c r="AG18" s="20"/>
      <c r="AH18" s="20"/>
      <c r="AI18" s="20"/>
      <c r="AJ18" s="140"/>
      <c r="AK18" s="20"/>
      <c r="AL18" s="20"/>
      <c r="AM18" s="20"/>
      <c r="AN18" s="20"/>
      <c r="AO18" s="20"/>
      <c r="AP18" s="111"/>
      <c r="AQ18" s="111"/>
      <c r="AR18" s="111"/>
      <c r="AS18" s="111"/>
      <c r="AT18" s="20"/>
      <c r="AU18" s="111"/>
      <c r="AV18" s="111"/>
      <c r="AW18" s="20"/>
      <c r="AX18" s="111"/>
      <c r="AY18" s="111"/>
      <c r="AZ18" s="20"/>
      <c r="BA18" s="111"/>
      <c r="BB18" s="111"/>
      <c r="BC18" s="111"/>
      <c r="BD18" s="111"/>
      <c r="BE18" s="111"/>
      <c r="BF18" s="111"/>
      <c r="BG18" s="111"/>
      <c r="BI18" s="126" t="s">
        <v>279</v>
      </c>
    </row>
    <row r="19" spans="1:150" s="117" customFormat="1" ht="25.5" customHeight="1" x14ac:dyDescent="0.25">
      <c r="A19" s="23" t="s">
        <v>93</v>
      </c>
      <c r="B19" s="24" t="s">
        <v>87</v>
      </c>
      <c r="C19" s="24"/>
      <c r="D19" s="25" t="s">
        <v>306</v>
      </c>
      <c r="E19" s="26" t="s">
        <v>307</v>
      </c>
      <c r="F19" s="26" t="s">
        <v>126</v>
      </c>
      <c r="G19" s="26" t="s">
        <v>308</v>
      </c>
      <c r="H19" s="26" t="s">
        <v>309</v>
      </c>
      <c r="I19" s="26" t="s">
        <v>119</v>
      </c>
      <c r="J19" s="26"/>
      <c r="K19" s="26"/>
      <c r="L19" s="26"/>
      <c r="M19" s="26"/>
      <c r="N19" s="52"/>
      <c r="O19" s="52"/>
      <c r="P19" s="26"/>
      <c r="Q19" s="26"/>
      <c r="R19" s="26"/>
      <c r="S19" s="53">
        <v>3321362</v>
      </c>
      <c r="T19" s="28">
        <v>42826</v>
      </c>
      <c r="U19" s="41"/>
      <c r="V19" s="41">
        <v>42917</v>
      </c>
      <c r="W19" s="31">
        <v>45291</v>
      </c>
      <c r="X19" s="112"/>
      <c r="Y19" s="112"/>
      <c r="Z19" s="112"/>
      <c r="AA19" s="112"/>
      <c r="AB19" s="112"/>
      <c r="AC19" s="112"/>
      <c r="AD19" s="112"/>
      <c r="AE19" s="113"/>
      <c r="AF19" s="114">
        <v>50</v>
      </c>
      <c r="AG19" s="141" t="s">
        <v>262</v>
      </c>
      <c r="AH19" s="114"/>
      <c r="AI19" s="115"/>
      <c r="AJ19" s="113"/>
      <c r="AK19" s="116"/>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50"/>
      <c r="BI19" s="126" t="s">
        <v>279</v>
      </c>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row>
    <row r="20" spans="1:150" ht="24.75" customHeight="1" thickBot="1" x14ac:dyDescent="0.3">
      <c r="A20" s="18" t="s">
        <v>310</v>
      </c>
      <c r="B20" s="19" t="s">
        <v>87</v>
      </c>
      <c r="C20" s="19"/>
      <c r="D20" s="19" t="s">
        <v>311</v>
      </c>
      <c r="E20" s="20"/>
      <c r="F20" s="20"/>
      <c r="G20" s="20"/>
      <c r="H20" s="20"/>
      <c r="I20" s="20"/>
      <c r="J20" s="20"/>
      <c r="K20" s="20"/>
      <c r="L20" s="20"/>
      <c r="M20" s="20"/>
      <c r="N20" s="20"/>
      <c r="O20" s="20"/>
      <c r="P20" s="20"/>
      <c r="Q20" s="20"/>
      <c r="R20" s="20"/>
      <c r="S20" s="20"/>
      <c r="T20" s="49"/>
      <c r="U20" s="50"/>
      <c r="V20" s="50"/>
      <c r="W20" s="51" t="s">
        <v>279</v>
      </c>
      <c r="X20" s="20"/>
      <c r="Y20" s="20"/>
      <c r="Z20" s="20"/>
      <c r="AA20" s="20"/>
      <c r="AB20" s="20"/>
      <c r="AC20" s="20"/>
      <c r="AD20" s="20"/>
      <c r="AF20" s="20"/>
      <c r="AG20" s="20"/>
      <c r="AH20" s="20"/>
      <c r="AI20" s="20"/>
      <c r="AJ20" s="140"/>
      <c r="AK20" s="20"/>
      <c r="AL20" s="20"/>
      <c r="AM20" s="20"/>
      <c r="AN20" s="20"/>
      <c r="AO20" s="20"/>
      <c r="AP20" s="111"/>
      <c r="AQ20" s="111"/>
      <c r="AR20" s="111"/>
      <c r="AS20" s="111"/>
      <c r="AT20" s="20"/>
      <c r="AU20" s="111"/>
      <c r="AV20" s="111"/>
      <c r="AW20" s="20"/>
      <c r="AX20" s="111"/>
      <c r="AY20" s="111"/>
      <c r="AZ20" s="20"/>
      <c r="BA20" s="111"/>
      <c r="BB20" s="111"/>
      <c r="BC20" s="111"/>
      <c r="BD20" s="111"/>
      <c r="BE20" s="111"/>
      <c r="BF20" s="111"/>
      <c r="BG20" s="111"/>
      <c r="BI20" s="126" t="s">
        <v>279</v>
      </c>
    </row>
    <row r="21" spans="1:150" ht="24.75" customHeight="1" thickBot="1" x14ac:dyDescent="0.3">
      <c r="A21" s="18" t="s">
        <v>312</v>
      </c>
      <c r="B21" s="19" t="s">
        <v>87</v>
      </c>
      <c r="C21" s="19"/>
      <c r="D21" s="19" t="s">
        <v>313</v>
      </c>
      <c r="E21" s="20"/>
      <c r="F21" s="20"/>
      <c r="G21" s="20"/>
      <c r="H21" s="20"/>
      <c r="I21" s="20"/>
      <c r="J21" s="20"/>
      <c r="K21" s="20"/>
      <c r="L21" s="20"/>
      <c r="M21" s="20"/>
      <c r="N21" s="20"/>
      <c r="O21" s="20"/>
      <c r="P21" s="20"/>
      <c r="Q21" s="20"/>
      <c r="R21" s="20"/>
      <c r="S21" s="20"/>
      <c r="T21" s="49"/>
      <c r="U21" s="50"/>
      <c r="V21" s="50"/>
      <c r="W21" s="51" t="s">
        <v>279</v>
      </c>
      <c r="X21" s="20"/>
      <c r="Y21" s="20"/>
      <c r="Z21" s="20"/>
      <c r="AA21" s="20"/>
      <c r="AB21" s="20"/>
      <c r="AC21" s="20"/>
      <c r="AD21" s="20"/>
      <c r="AF21" s="20"/>
      <c r="AG21" s="20"/>
      <c r="AH21" s="20"/>
      <c r="AI21" s="20"/>
      <c r="AJ21" s="140"/>
      <c r="AK21" s="20"/>
      <c r="AL21" s="20"/>
      <c r="AM21" s="20"/>
      <c r="AN21" s="20"/>
      <c r="AO21" s="20"/>
      <c r="AP21" s="111"/>
      <c r="AQ21" s="111"/>
      <c r="AR21" s="111"/>
      <c r="AS21" s="111"/>
      <c r="AT21" s="20"/>
      <c r="AU21" s="111"/>
      <c r="AV21" s="111"/>
      <c r="AW21" s="20"/>
      <c r="AX21" s="111"/>
      <c r="AY21" s="111"/>
      <c r="AZ21" s="20"/>
      <c r="BA21" s="111"/>
      <c r="BB21" s="111"/>
      <c r="BC21" s="111"/>
      <c r="BD21" s="111"/>
      <c r="BE21" s="111"/>
      <c r="BF21" s="111"/>
      <c r="BG21" s="111"/>
      <c r="BI21" s="126" t="s">
        <v>279</v>
      </c>
    </row>
    <row r="22" spans="1:150" s="117" customFormat="1" ht="25.5" customHeight="1" x14ac:dyDescent="0.25">
      <c r="A22" s="23" t="s">
        <v>314</v>
      </c>
      <c r="B22" s="24" t="s">
        <v>87</v>
      </c>
      <c r="C22" s="24"/>
      <c r="D22" s="25" t="s">
        <v>315</v>
      </c>
      <c r="E22" s="26"/>
      <c r="F22" s="26"/>
      <c r="G22" s="26"/>
      <c r="H22" s="26"/>
      <c r="I22" s="26"/>
      <c r="J22" s="26"/>
      <c r="K22" s="26"/>
      <c r="L22" s="26"/>
      <c r="M22" s="26"/>
      <c r="N22" s="26"/>
      <c r="O22" s="26"/>
      <c r="P22" s="26"/>
      <c r="Q22" s="26"/>
      <c r="R22" s="26"/>
      <c r="S22" s="27"/>
      <c r="T22" s="28"/>
      <c r="U22" s="41"/>
      <c r="V22" s="41"/>
      <c r="W22" s="31"/>
      <c r="X22" s="112"/>
      <c r="Y22" s="112"/>
      <c r="Z22" s="112"/>
      <c r="AA22" s="112"/>
      <c r="AB22" s="112"/>
      <c r="AC22" s="112"/>
      <c r="AD22" s="142"/>
      <c r="AE22" s="113"/>
      <c r="AF22" s="116"/>
      <c r="AG22" s="114"/>
      <c r="AH22" s="114"/>
      <c r="AI22" s="115"/>
      <c r="AJ22" s="113"/>
      <c r="AK22" s="116"/>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50"/>
      <c r="BI22" s="126" t="s">
        <v>279</v>
      </c>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row>
    <row r="23" spans="1:150" ht="25.5" customHeight="1" x14ac:dyDescent="0.25">
      <c r="A23" s="32" t="s">
        <v>316</v>
      </c>
      <c r="B23" s="32" t="s">
        <v>317</v>
      </c>
      <c r="C23" s="32" t="s">
        <v>318</v>
      </c>
      <c r="D23" s="33" t="s">
        <v>319</v>
      </c>
      <c r="E23" s="34" t="s">
        <v>270</v>
      </c>
      <c r="F23" s="35" t="s">
        <v>134</v>
      </c>
      <c r="G23" s="35" t="s">
        <v>320</v>
      </c>
      <c r="H23" s="35" t="s">
        <v>135</v>
      </c>
      <c r="I23" s="35" t="s">
        <v>119</v>
      </c>
      <c r="J23" s="35"/>
      <c r="K23" s="35"/>
      <c r="L23" s="35"/>
      <c r="M23" s="35"/>
      <c r="N23" s="36">
        <v>822057.65</v>
      </c>
      <c r="O23" s="36">
        <v>123308.65</v>
      </c>
      <c r="P23" s="36"/>
      <c r="Q23" s="36"/>
      <c r="R23" s="36"/>
      <c r="S23" s="36">
        <v>698749</v>
      </c>
      <c r="T23" s="37">
        <v>42675</v>
      </c>
      <c r="U23" s="38">
        <v>42826</v>
      </c>
      <c r="V23" s="38">
        <v>42947</v>
      </c>
      <c r="W23" s="39">
        <v>43677</v>
      </c>
      <c r="X23" s="118"/>
      <c r="Y23" s="118">
        <v>150000</v>
      </c>
      <c r="Z23" s="118">
        <v>300000</v>
      </c>
      <c r="AA23" s="118">
        <v>248749</v>
      </c>
      <c r="AB23" s="118"/>
      <c r="AC23" s="118"/>
      <c r="AD23" s="143"/>
      <c r="AE23" s="119"/>
      <c r="AF23" s="123">
        <v>19</v>
      </c>
      <c r="AG23" s="133" t="s">
        <v>746</v>
      </c>
      <c r="AH23" s="124"/>
      <c r="AI23" s="139"/>
      <c r="AJ23" s="140"/>
      <c r="AK23" s="123"/>
      <c r="AL23" s="124"/>
      <c r="AM23" s="124"/>
      <c r="AN23" s="124"/>
      <c r="AO23" s="124"/>
      <c r="AP23" s="144" t="s">
        <v>189</v>
      </c>
      <c r="AQ23" s="144" t="s">
        <v>190</v>
      </c>
      <c r="AR23" s="124">
        <v>5</v>
      </c>
      <c r="AS23" s="124"/>
      <c r="AT23" s="124"/>
      <c r="AU23" s="124"/>
      <c r="AV23" s="124"/>
      <c r="AW23" s="124"/>
      <c r="AX23" s="124"/>
      <c r="AY23" s="124"/>
      <c r="AZ23" s="124"/>
      <c r="BA23" s="124"/>
      <c r="BB23" s="124"/>
      <c r="BC23" s="124"/>
      <c r="BD23" s="124"/>
      <c r="BE23" s="124"/>
      <c r="BF23" s="124"/>
      <c r="BG23" s="124"/>
      <c r="BH23" s="150" t="s">
        <v>827</v>
      </c>
      <c r="BI23" s="126" t="s">
        <v>945</v>
      </c>
      <c r="BJ23" s="126"/>
      <c r="BK23" s="126"/>
      <c r="BL23" s="126"/>
      <c r="BM23" s="126"/>
      <c r="BN23" s="126"/>
    </row>
    <row r="24" spans="1:150" ht="25.5" customHeight="1" x14ac:dyDescent="0.25">
      <c r="A24" s="32" t="s">
        <v>321</v>
      </c>
      <c r="B24" s="32" t="s">
        <v>322</v>
      </c>
      <c r="C24" s="32" t="s">
        <v>323</v>
      </c>
      <c r="D24" s="33" t="s">
        <v>324</v>
      </c>
      <c r="E24" s="34" t="s">
        <v>284</v>
      </c>
      <c r="F24" s="35" t="s">
        <v>134</v>
      </c>
      <c r="G24" s="35" t="s">
        <v>325</v>
      </c>
      <c r="H24" s="35" t="s">
        <v>135</v>
      </c>
      <c r="I24" s="35" t="s">
        <v>119</v>
      </c>
      <c r="J24" s="35" t="s">
        <v>116</v>
      </c>
      <c r="K24" s="35"/>
      <c r="L24" s="35"/>
      <c r="M24" s="35"/>
      <c r="N24" s="36">
        <v>288232.7</v>
      </c>
      <c r="O24" s="36">
        <v>43234.91</v>
      </c>
      <c r="P24" s="36"/>
      <c r="Q24" s="36"/>
      <c r="R24" s="36">
        <v>0</v>
      </c>
      <c r="S24" s="36">
        <v>244997.79</v>
      </c>
      <c r="T24" s="37">
        <v>42675</v>
      </c>
      <c r="U24" s="38">
        <v>42736</v>
      </c>
      <c r="V24" s="38">
        <v>42855</v>
      </c>
      <c r="W24" s="39">
        <v>43496</v>
      </c>
      <c r="X24" s="118"/>
      <c r="Y24" s="118">
        <v>200000</v>
      </c>
      <c r="Z24" s="118">
        <v>68617</v>
      </c>
      <c r="AA24" s="118"/>
      <c r="AB24" s="118"/>
      <c r="AC24" s="118"/>
      <c r="AD24" s="143"/>
      <c r="AE24" s="119"/>
      <c r="AF24" s="123">
        <v>12</v>
      </c>
      <c r="AG24" s="133" t="s">
        <v>245</v>
      </c>
      <c r="AH24" s="124"/>
      <c r="AI24" s="139"/>
      <c r="AJ24" s="140"/>
      <c r="AK24" s="123"/>
      <c r="AL24" s="124"/>
      <c r="AM24" s="124"/>
      <c r="AN24" s="124"/>
      <c r="AO24" s="124"/>
      <c r="AP24" s="124" t="s">
        <v>188</v>
      </c>
      <c r="AQ24" s="133" t="s">
        <v>236</v>
      </c>
      <c r="AR24" s="124">
        <v>0.21</v>
      </c>
      <c r="AS24" s="124" t="s">
        <v>191</v>
      </c>
      <c r="AT24" s="133" t="s">
        <v>237</v>
      </c>
      <c r="AU24" s="124">
        <v>0.51</v>
      </c>
      <c r="AV24" s="124"/>
      <c r="AW24" s="124"/>
      <c r="AX24" s="124"/>
      <c r="AY24" s="124"/>
      <c r="AZ24" s="124"/>
      <c r="BA24" s="124"/>
      <c r="BB24" s="124"/>
      <c r="BC24" s="124"/>
      <c r="BD24" s="124"/>
      <c r="BE24" s="124"/>
      <c r="BF24" s="124"/>
      <c r="BG24" s="124"/>
      <c r="BH24" s="150" t="s">
        <v>829</v>
      </c>
      <c r="BI24" s="126" t="s">
        <v>943</v>
      </c>
    </row>
    <row r="25" spans="1:150" ht="25.5" customHeight="1" x14ac:dyDescent="0.25">
      <c r="A25" s="32" t="s">
        <v>326</v>
      </c>
      <c r="B25" s="32" t="s">
        <v>327</v>
      </c>
      <c r="C25" s="32" t="s">
        <v>328</v>
      </c>
      <c r="D25" s="33" t="s">
        <v>329</v>
      </c>
      <c r="E25" s="34" t="s">
        <v>301</v>
      </c>
      <c r="F25" s="35" t="s">
        <v>134</v>
      </c>
      <c r="G25" s="35" t="s">
        <v>330</v>
      </c>
      <c r="H25" s="35" t="s">
        <v>135</v>
      </c>
      <c r="I25" s="35" t="s">
        <v>119</v>
      </c>
      <c r="J25" s="35" t="s">
        <v>116</v>
      </c>
      <c r="K25" s="35"/>
      <c r="L25" s="35"/>
      <c r="M25" s="35"/>
      <c r="N25" s="36">
        <v>794019</v>
      </c>
      <c r="O25" s="36">
        <v>59552</v>
      </c>
      <c r="P25" s="36"/>
      <c r="Q25" s="36"/>
      <c r="R25" s="36">
        <v>59551</v>
      </c>
      <c r="S25" s="36">
        <v>674916</v>
      </c>
      <c r="T25" s="37">
        <v>42675</v>
      </c>
      <c r="U25" s="38">
        <v>42917</v>
      </c>
      <c r="V25" s="38">
        <v>43008</v>
      </c>
      <c r="W25" s="39">
        <v>43677</v>
      </c>
      <c r="X25" s="118"/>
      <c r="Y25" s="118">
        <v>134983</v>
      </c>
      <c r="Z25" s="118">
        <v>404950</v>
      </c>
      <c r="AA25" s="118">
        <v>134983</v>
      </c>
      <c r="AB25" s="118"/>
      <c r="AC25" s="118"/>
      <c r="AD25" s="143"/>
      <c r="AE25" s="119"/>
      <c r="AF25" s="123">
        <v>12</v>
      </c>
      <c r="AG25" s="133" t="s">
        <v>245</v>
      </c>
      <c r="AH25" s="124"/>
      <c r="AI25" s="139"/>
      <c r="AJ25" s="140"/>
      <c r="AK25" s="123"/>
      <c r="AL25" s="124"/>
      <c r="AM25" s="124"/>
      <c r="AN25" s="124"/>
      <c r="AO25" s="124"/>
      <c r="AP25" s="124" t="s">
        <v>188</v>
      </c>
      <c r="AQ25" s="133" t="s">
        <v>236</v>
      </c>
      <c r="AR25" s="133">
        <v>2.09</v>
      </c>
      <c r="AS25" s="124"/>
      <c r="AT25" s="124"/>
      <c r="AU25" s="124"/>
      <c r="AV25" s="124"/>
      <c r="AW25" s="124"/>
      <c r="AX25" s="124"/>
      <c r="AY25" s="124"/>
      <c r="AZ25" s="124"/>
      <c r="BA25" s="124"/>
      <c r="BB25" s="124"/>
      <c r="BC25" s="124"/>
      <c r="BD25" s="124"/>
      <c r="BE25" s="124"/>
      <c r="BF25" s="124"/>
      <c r="BG25" s="124"/>
      <c r="BH25" s="150" t="s">
        <v>828</v>
      </c>
      <c r="BI25" s="126" t="s">
        <v>945</v>
      </c>
    </row>
    <row r="26" spans="1:150" ht="40.5" customHeight="1" x14ac:dyDescent="0.25">
      <c r="A26" s="32" t="s">
        <v>331</v>
      </c>
      <c r="B26" s="32" t="s">
        <v>332</v>
      </c>
      <c r="C26" s="32"/>
      <c r="D26" s="33" t="s">
        <v>333</v>
      </c>
      <c r="E26" s="34" t="s">
        <v>301</v>
      </c>
      <c r="F26" s="35" t="s">
        <v>134</v>
      </c>
      <c r="G26" s="35" t="s">
        <v>330</v>
      </c>
      <c r="H26" s="35" t="s">
        <v>135</v>
      </c>
      <c r="I26" s="35" t="s">
        <v>119</v>
      </c>
      <c r="J26" s="35" t="s">
        <v>116</v>
      </c>
      <c r="K26" s="35"/>
      <c r="L26" s="35"/>
      <c r="M26" s="35"/>
      <c r="N26" s="36">
        <v>194118</v>
      </c>
      <c r="O26" s="36">
        <f>N26-S26</f>
        <v>79418</v>
      </c>
      <c r="P26" s="36"/>
      <c r="Q26" s="36"/>
      <c r="R26" s="36"/>
      <c r="S26" s="36">
        <v>114700</v>
      </c>
      <c r="T26" s="37">
        <v>42675</v>
      </c>
      <c r="U26" s="38">
        <v>43768</v>
      </c>
      <c r="V26" s="38">
        <v>43829</v>
      </c>
      <c r="W26" s="39">
        <v>44377</v>
      </c>
      <c r="X26" s="118"/>
      <c r="Y26" s="118"/>
      <c r="AA26" s="118">
        <v>0</v>
      </c>
      <c r="AB26" s="118">
        <v>60290</v>
      </c>
      <c r="AC26" s="118">
        <v>54410</v>
      </c>
      <c r="AD26" s="143"/>
      <c r="AE26" s="119"/>
      <c r="AF26" s="123">
        <v>19</v>
      </c>
      <c r="AG26" s="133" t="s">
        <v>746</v>
      </c>
      <c r="AH26" s="124"/>
      <c r="AI26" s="139"/>
      <c r="AJ26" s="140"/>
      <c r="AK26" s="123"/>
      <c r="AL26" s="124"/>
      <c r="AM26" s="124"/>
      <c r="AN26" s="124"/>
      <c r="AO26" s="124"/>
      <c r="AP26" s="144" t="s">
        <v>189</v>
      </c>
      <c r="AQ26" s="144" t="s">
        <v>190</v>
      </c>
      <c r="AR26" s="124">
        <v>1</v>
      </c>
      <c r="AS26" s="124"/>
      <c r="AT26" s="124"/>
      <c r="AU26" s="124"/>
      <c r="AV26" s="124"/>
      <c r="AW26" s="124"/>
      <c r="AX26" s="124"/>
      <c r="AY26" s="124"/>
      <c r="AZ26" s="124"/>
      <c r="BA26" s="124"/>
      <c r="BB26" s="124"/>
      <c r="BC26" s="124"/>
      <c r="BD26" s="124"/>
      <c r="BE26" s="124"/>
      <c r="BF26" s="124"/>
      <c r="BG26" s="124"/>
      <c r="BH26" s="260" t="s">
        <v>1016</v>
      </c>
      <c r="BI26" s="126" t="s">
        <v>1018</v>
      </c>
    </row>
    <row r="27" spans="1:150" ht="25.5" customHeight="1" x14ac:dyDescent="0.25">
      <c r="A27" s="32" t="s">
        <v>334</v>
      </c>
      <c r="B27" s="32" t="s">
        <v>335</v>
      </c>
      <c r="C27" s="32" t="s">
        <v>336</v>
      </c>
      <c r="D27" s="33" t="s">
        <v>337</v>
      </c>
      <c r="E27" s="34" t="s">
        <v>276</v>
      </c>
      <c r="F27" s="35" t="s">
        <v>134</v>
      </c>
      <c r="G27" s="35" t="s">
        <v>294</v>
      </c>
      <c r="H27" s="35" t="s">
        <v>135</v>
      </c>
      <c r="I27" s="35" t="s">
        <v>119</v>
      </c>
      <c r="J27" s="35" t="s">
        <v>116</v>
      </c>
      <c r="K27" s="35"/>
      <c r="L27" s="35"/>
      <c r="M27" s="35"/>
      <c r="N27" s="36">
        <v>1284188.24</v>
      </c>
      <c r="O27" s="36">
        <v>192628.24</v>
      </c>
      <c r="P27" s="36"/>
      <c r="Q27" s="36"/>
      <c r="R27" s="54"/>
      <c r="S27" s="36">
        <v>1091560</v>
      </c>
      <c r="T27" s="37">
        <v>42675</v>
      </c>
      <c r="U27" s="38">
        <v>42795</v>
      </c>
      <c r="V27" s="38">
        <v>42916</v>
      </c>
      <c r="W27" s="39">
        <v>44196</v>
      </c>
      <c r="X27" s="118"/>
      <c r="Y27" s="118">
        <v>127500</v>
      </c>
      <c r="Z27" s="118">
        <v>545780</v>
      </c>
      <c r="AA27" s="118">
        <v>218280</v>
      </c>
      <c r="AB27" s="118">
        <v>200000</v>
      </c>
      <c r="AC27" s="118"/>
      <c r="AD27" s="143"/>
      <c r="AE27" s="119"/>
      <c r="AF27" s="123">
        <v>12</v>
      </c>
      <c r="AG27" s="133" t="s">
        <v>245</v>
      </c>
      <c r="AH27" s="124"/>
      <c r="AI27" s="139"/>
      <c r="AJ27" s="140"/>
      <c r="AK27" s="123"/>
      <c r="AL27" s="124"/>
      <c r="AM27" s="124"/>
      <c r="AN27" s="124"/>
      <c r="AO27" s="124"/>
      <c r="AP27" s="124" t="s">
        <v>188</v>
      </c>
      <c r="AQ27" s="133" t="s">
        <v>236</v>
      </c>
      <c r="AR27" s="133">
        <v>1.65</v>
      </c>
      <c r="AS27" s="144" t="s">
        <v>189</v>
      </c>
      <c r="AT27" s="144" t="s">
        <v>190</v>
      </c>
      <c r="AU27" s="124">
        <v>2</v>
      </c>
      <c r="AV27" s="124"/>
      <c r="AW27" s="124"/>
      <c r="AX27" s="124"/>
      <c r="AY27" s="124"/>
      <c r="AZ27" s="124"/>
      <c r="BA27" s="124"/>
      <c r="BB27" s="124"/>
      <c r="BC27" s="124"/>
      <c r="BD27" s="124"/>
      <c r="BE27" s="124"/>
      <c r="BF27" s="124"/>
      <c r="BG27" s="124"/>
      <c r="BH27" s="150" t="s">
        <v>826</v>
      </c>
      <c r="BI27" s="126" t="s">
        <v>945</v>
      </c>
    </row>
    <row r="28" spans="1:150" s="117" customFormat="1" ht="25.5" customHeight="1" x14ac:dyDescent="0.25">
      <c r="A28" s="23" t="s">
        <v>338</v>
      </c>
      <c r="B28" s="24" t="s">
        <v>87</v>
      </c>
      <c r="C28" s="24"/>
      <c r="D28" s="40" t="s">
        <v>339</v>
      </c>
      <c r="E28" s="26"/>
      <c r="F28" s="26"/>
      <c r="G28" s="26"/>
      <c r="H28" s="26"/>
      <c r="I28" s="26"/>
      <c r="J28" s="26"/>
      <c r="K28" s="26"/>
      <c r="L28" s="26"/>
      <c r="M28" s="26"/>
      <c r="N28" s="26"/>
      <c r="O28" s="26"/>
      <c r="P28" s="26"/>
      <c r="Q28" s="26"/>
      <c r="R28" s="26"/>
      <c r="S28" s="27"/>
      <c r="T28" s="28"/>
      <c r="U28" s="41"/>
      <c r="V28" s="41"/>
      <c r="W28" s="31" t="s">
        <v>279</v>
      </c>
      <c r="X28" s="112"/>
      <c r="Y28" s="112"/>
      <c r="Z28" s="112"/>
      <c r="AA28" s="112"/>
      <c r="AB28" s="112"/>
      <c r="AC28" s="112"/>
      <c r="AD28" s="142"/>
      <c r="AE28" s="113"/>
      <c r="AF28" s="116"/>
      <c r="AG28" s="114"/>
      <c r="AH28" s="114"/>
      <c r="AI28" s="115"/>
      <c r="AJ28" s="113"/>
      <c r="AK28" s="116"/>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50"/>
      <c r="BI28" s="126" t="s">
        <v>279</v>
      </c>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row>
    <row r="29" spans="1:150" ht="25.5" customHeight="1" x14ac:dyDescent="0.25">
      <c r="A29" s="32" t="s">
        <v>340</v>
      </c>
      <c r="B29" s="32" t="s">
        <v>341</v>
      </c>
      <c r="C29" s="32" t="s">
        <v>1012</v>
      </c>
      <c r="D29" s="33" t="s">
        <v>342</v>
      </c>
      <c r="E29" s="34" t="s">
        <v>276</v>
      </c>
      <c r="F29" s="35" t="s">
        <v>134</v>
      </c>
      <c r="G29" s="35" t="s">
        <v>294</v>
      </c>
      <c r="H29" s="35" t="s">
        <v>138</v>
      </c>
      <c r="I29" s="35" t="s">
        <v>119</v>
      </c>
      <c r="J29" s="35" t="s">
        <v>116</v>
      </c>
      <c r="K29" s="35"/>
      <c r="L29" s="35"/>
      <c r="M29" s="35"/>
      <c r="N29" s="36">
        <f>O29+S29</f>
        <v>772237</v>
      </c>
      <c r="O29" s="36">
        <v>115836</v>
      </c>
      <c r="P29" s="36"/>
      <c r="Q29" s="36">
        <v>0</v>
      </c>
      <c r="R29" s="36">
        <v>0</v>
      </c>
      <c r="S29" s="36">
        <v>656401</v>
      </c>
      <c r="T29" s="37">
        <v>43344</v>
      </c>
      <c r="U29" s="38">
        <v>43584</v>
      </c>
      <c r="V29" s="38">
        <v>43676</v>
      </c>
      <c r="W29" s="39">
        <v>44773</v>
      </c>
      <c r="X29" s="118">
        <v>0</v>
      </c>
      <c r="Y29" s="118">
        <v>0</v>
      </c>
      <c r="Z29" s="118">
        <v>0</v>
      </c>
      <c r="AA29" s="94">
        <f>196920+32821</f>
        <v>229741</v>
      </c>
      <c r="AB29" s="94">
        <f>196920+131280</f>
        <v>328200</v>
      </c>
      <c r="AC29" s="94">
        <f>S29-AA29-AB29</f>
        <v>98460</v>
      </c>
      <c r="AD29" s="143">
        <v>0</v>
      </c>
      <c r="AE29" s="119"/>
      <c r="AF29" s="123">
        <v>19</v>
      </c>
      <c r="AG29" s="133" t="s">
        <v>747</v>
      </c>
      <c r="AH29" s="124">
        <v>18</v>
      </c>
      <c r="AI29" s="145" t="s">
        <v>246</v>
      </c>
      <c r="AJ29" s="140"/>
      <c r="AK29" s="123"/>
      <c r="AL29" s="124"/>
      <c r="AM29" s="124"/>
      <c r="AN29" s="124"/>
      <c r="AO29" s="124"/>
      <c r="AP29" s="124" t="s">
        <v>196</v>
      </c>
      <c r="AQ29" s="133" t="s">
        <v>748</v>
      </c>
      <c r="AR29" s="124">
        <v>1</v>
      </c>
      <c r="AS29" s="124" t="s">
        <v>197</v>
      </c>
      <c r="AT29" s="133" t="s">
        <v>198</v>
      </c>
      <c r="AU29" s="121">
        <v>1</v>
      </c>
      <c r="AV29" s="124"/>
      <c r="AW29" s="124"/>
      <c r="AX29" s="124"/>
      <c r="AY29" s="124"/>
      <c r="AZ29" s="124"/>
      <c r="BA29" s="124"/>
      <c r="BB29" s="124"/>
      <c r="BC29" s="124"/>
      <c r="BD29" s="124"/>
      <c r="BE29" s="124"/>
      <c r="BF29" s="124"/>
      <c r="BG29" s="124"/>
      <c r="BH29" s="150" t="s">
        <v>883</v>
      </c>
      <c r="BI29" s="126" t="s">
        <v>951</v>
      </c>
    </row>
    <row r="30" spans="1:150" ht="25.5" customHeight="1" x14ac:dyDescent="0.25">
      <c r="A30" s="32" t="s">
        <v>343</v>
      </c>
      <c r="B30" s="32" t="s">
        <v>344</v>
      </c>
      <c r="C30" s="32" t="s">
        <v>345</v>
      </c>
      <c r="D30" s="33" t="s">
        <v>346</v>
      </c>
      <c r="E30" s="34" t="s">
        <v>276</v>
      </c>
      <c r="F30" s="35" t="s">
        <v>134</v>
      </c>
      <c r="G30" s="35" t="s">
        <v>294</v>
      </c>
      <c r="H30" s="35" t="s">
        <v>137</v>
      </c>
      <c r="I30" s="35" t="s">
        <v>115</v>
      </c>
      <c r="J30" s="35" t="s">
        <v>116</v>
      </c>
      <c r="K30" s="35"/>
      <c r="L30" s="35"/>
      <c r="M30" s="35"/>
      <c r="N30" s="36">
        <v>11900</v>
      </c>
      <c r="O30" s="36">
        <v>1785</v>
      </c>
      <c r="P30" s="36"/>
      <c r="Q30" s="36"/>
      <c r="R30" s="36"/>
      <c r="S30" s="36">
        <v>10115</v>
      </c>
      <c r="T30" s="37">
        <v>42644</v>
      </c>
      <c r="U30" s="38">
        <v>42705</v>
      </c>
      <c r="V30" s="38">
        <v>42735</v>
      </c>
      <c r="W30" s="39">
        <v>42766</v>
      </c>
      <c r="X30" s="118"/>
      <c r="Y30" s="118">
        <v>10115</v>
      </c>
      <c r="Z30" s="118"/>
      <c r="AA30" s="118"/>
      <c r="AB30" s="118"/>
      <c r="AC30" s="118"/>
      <c r="AD30" s="143"/>
      <c r="AE30" s="119"/>
      <c r="AF30" s="123">
        <v>50</v>
      </c>
      <c r="AG30" s="133" t="s">
        <v>262</v>
      </c>
      <c r="AH30" s="124"/>
      <c r="AI30" s="139"/>
      <c r="AJ30" s="140"/>
      <c r="AK30" s="123"/>
      <c r="AL30" s="124"/>
      <c r="AM30" s="124"/>
      <c r="AN30" s="124"/>
      <c r="AO30" s="124"/>
      <c r="AP30" s="124" t="s">
        <v>199</v>
      </c>
      <c r="AQ30" s="133" t="s">
        <v>200</v>
      </c>
      <c r="AR30" s="124">
        <v>1</v>
      </c>
      <c r="AS30" s="124"/>
      <c r="AT30" s="124"/>
      <c r="AU30" s="124"/>
      <c r="AV30" s="124"/>
      <c r="AW30" s="124"/>
      <c r="AX30" s="124"/>
      <c r="AY30" s="124"/>
      <c r="AZ30" s="124"/>
      <c r="BA30" s="124"/>
      <c r="BB30" s="124"/>
      <c r="BC30" s="124"/>
      <c r="BD30" s="124"/>
      <c r="BE30" s="124"/>
      <c r="BF30" s="124"/>
      <c r="BG30" s="124"/>
      <c r="BH30" s="150" t="s">
        <v>884</v>
      </c>
      <c r="BI30" s="126" t="s">
        <v>943</v>
      </c>
    </row>
    <row r="31" spans="1:150" s="117" customFormat="1" ht="25.5" customHeight="1" x14ac:dyDescent="0.25">
      <c r="A31" s="23" t="s">
        <v>347</v>
      </c>
      <c r="B31" s="24" t="s">
        <v>87</v>
      </c>
      <c r="C31" s="24"/>
      <c r="D31" s="25" t="s">
        <v>348</v>
      </c>
      <c r="E31" s="26"/>
      <c r="F31" s="26"/>
      <c r="G31" s="26"/>
      <c r="H31" s="26"/>
      <c r="I31" s="26"/>
      <c r="J31" s="26"/>
      <c r="K31" s="26"/>
      <c r="L31" s="26"/>
      <c r="M31" s="26"/>
      <c r="N31" s="26"/>
      <c r="O31" s="26"/>
      <c r="P31" s="26"/>
      <c r="Q31" s="26"/>
      <c r="R31" s="26"/>
      <c r="S31" s="55"/>
      <c r="T31" s="28"/>
      <c r="U31" s="41"/>
      <c r="V31" s="41"/>
      <c r="W31" s="31" t="s">
        <v>279</v>
      </c>
      <c r="X31" s="112"/>
      <c r="Y31" s="112"/>
      <c r="Z31" s="112"/>
      <c r="AA31" s="112"/>
      <c r="AB31" s="112"/>
      <c r="AC31" s="112"/>
      <c r="AD31" s="142"/>
      <c r="AE31" s="113"/>
      <c r="AF31" s="116"/>
      <c r="AG31" s="114"/>
      <c r="AH31" s="114"/>
      <c r="AI31" s="115"/>
      <c r="AJ31" s="113"/>
      <c r="AK31" s="116"/>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50"/>
      <c r="BI31" s="126" t="s">
        <v>279</v>
      </c>
      <c r="BJ31" s="105"/>
      <c r="BK31" s="105"/>
      <c r="BL31" s="105"/>
      <c r="BM31" s="105"/>
      <c r="BN31" s="105"/>
      <c r="BO31" s="105"/>
      <c r="BP31" s="105"/>
      <c r="BQ31" s="105"/>
      <c r="BR31" s="105"/>
      <c r="BS31" s="105"/>
      <c r="BT31" s="105"/>
      <c r="BU31" s="105"/>
      <c r="BV31" s="105"/>
      <c r="BW31" s="105"/>
      <c r="BX31" s="105"/>
      <c r="BY31" s="105"/>
      <c r="BZ31" s="105"/>
      <c r="CA31" s="105"/>
      <c r="CB31" s="105"/>
      <c r="CC31" s="105"/>
      <c r="CD31" s="105"/>
      <c r="CE31" s="105"/>
      <c r="CF31" s="105"/>
      <c r="CG31" s="105"/>
      <c r="CH31" s="105"/>
      <c r="CI31" s="105"/>
      <c r="CJ31" s="105"/>
      <c r="CK31" s="105"/>
      <c r="CL31" s="105"/>
      <c r="CM31" s="105"/>
      <c r="CN31" s="105"/>
      <c r="CO31" s="105"/>
      <c r="CP31" s="105"/>
      <c r="CQ31" s="105"/>
      <c r="CR31" s="105"/>
      <c r="CS31" s="105"/>
      <c r="CT31" s="105"/>
      <c r="CU31" s="105"/>
      <c r="CV31" s="105"/>
      <c r="CW31" s="105"/>
      <c r="CX31" s="105"/>
      <c r="CY31" s="105"/>
      <c r="CZ31" s="105"/>
      <c r="DA31" s="105"/>
      <c r="DB31" s="105"/>
      <c r="DC31" s="105"/>
      <c r="DD31" s="105"/>
      <c r="DE31" s="105"/>
      <c r="DF31" s="105"/>
      <c r="DG31" s="105"/>
      <c r="DH31" s="105"/>
      <c r="DI31" s="105"/>
      <c r="DJ31" s="105"/>
      <c r="DK31" s="105"/>
      <c r="DL31" s="105"/>
      <c r="DM31" s="105"/>
      <c r="DN31" s="105"/>
      <c r="DO31" s="105"/>
      <c r="DP31" s="105"/>
      <c r="DQ31" s="105"/>
      <c r="DR31" s="105"/>
      <c r="DS31" s="105"/>
      <c r="DT31" s="105"/>
      <c r="DU31" s="105"/>
      <c r="DV31" s="105"/>
      <c r="DW31" s="105"/>
      <c r="DX31" s="105"/>
      <c r="DY31" s="105"/>
      <c r="DZ31" s="105"/>
      <c r="EA31" s="105"/>
      <c r="EB31" s="105"/>
      <c r="EC31" s="105"/>
      <c r="ED31" s="105"/>
      <c r="EE31" s="105"/>
      <c r="EF31" s="105"/>
      <c r="EG31" s="105"/>
      <c r="EH31" s="105"/>
      <c r="EI31" s="105"/>
      <c r="EJ31" s="105"/>
      <c r="EK31" s="105"/>
      <c r="EL31" s="105"/>
      <c r="EM31" s="105"/>
      <c r="EN31" s="105"/>
      <c r="EO31" s="105"/>
      <c r="EP31" s="105"/>
      <c r="EQ31" s="105"/>
      <c r="ER31" s="105"/>
      <c r="ES31" s="105"/>
      <c r="ET31" s="105"/>
    </row>
    <row r="32" spans="1:150" ht="25.5" customHeight="1" x14ac:dyDescent="0.25">
      <c r="A32" s="32" t="s">
        <v>349</v>
      </c>
      <c r="B32" s="32" t="s">
        <v>350</v>
      </c>
      <c r="C32" s="32" t="s">
        <v>351</v>
      </c>
      <c r="D32" s="33" t="s">
        <v>352</v>
      </c>
      <c r="E32" s="34" t="s">
        <v>270</v>
      </c>
      <c r="F32" s="35" t="s">
        <v>134</v>
      </c>
      <c r="G32" s="35" t="s">
        <v>353</v>
      </c>
      <c r="H32" s="35" t="s">
        <v>194</v>
      </c>
      <c r="I32" s="35" t="s">
        <v>119</v>
      </c>
      <c r="J32" s="35"/>
      <c r="K32" s="35"/>
      <c r="L32" s="35"/>
      <c r="M32" s="35"/>
      <c r="N32" s="36">
        <v>83796.47</v>
      </c>
      <c r="O32" s="36">
        <v>12569.47</v>
      </c>
      <c r="P32" s="36"/>
      <c r="Q32" s="36"/>
      <c r="R32" s="36"/>
      <c r="S32" s="36">
        <v>71227</v>
      </c>
      <c r="T32" s="37">
        <v>42795</v>
      </c>
      <c r="U32" s="38">
        <v>42948</v>
      </c>
      <c r="V32" s="38">
        <v>43069</v>
      </c>
      <c r="W32" s="39">
        <v>43404</v>
      </c>
      <c r="X32" s="118"/>
      <c r="Y32" s="118">
        <v>10000</v>
      </c>
      <c r="Z32" s="118">
        <v>61227</v>
      </c>
      <c r="AA32" s="118"/>
      <c r="AB32" s="118"/>
      <c r="AC32" s="118"/>
      <c r="AD32" s="143"/>
      <c r="AE32" s="119"/>
      <c r="AF32" s="123">
        <v>19</v>
      </c>
      <c r="AG32" s="133" t="s">
        <v>746</v>
      </c>
      <c r="AH32" s="124"/>
      <c r="AI32" s="146"/>
      <c r="AJ32" s="140"/>
      <c r="AK32" s="123"/>
      <c r="AL32" s="124"/>
      <c r="AM32" s="124"/>
      <c r="AN32" s="124"/>
      <c r="AO32" s="124"/>
      <c r="AP32" s="120" t="s">
        <v>193</v>
      </c>
      <c r="AQ32" s="120" t="s">
        <v>749</v>
      </c>
      <c r="AR32" s="147">
        <v>1</v>
      </c>
      <c r="AS32" s="124"/>
      <c r="AT32" s="124"/>
      <c r="AU32" s="124"/>
      <c r="AV32" s="124"/>
      <c r="AW32" s="124"/>
      <c r="AX32" s="124"/>
      <c r="AY32" s="124"/>
      <c r="AZ32" s="124"/>
      <c r="BA32" s="124"/>
      <c r="BB32" s="124"/>
      <c r="BC32" s="124"/>
      <c r="BD32" s="124"/>
      <c r="BE32" s="124"/>
      <c r="BF32" s="124"/>
      <c r="BG32" s="124"/>
      <c r="BH32" s="150" t="s">
        <v>805</v>
      </c>
      <c r="BI32" s="126" t="s">
        <v>943</v>
      </c>
      <c r="BJ32" s="126"/>
      <c r="BK32" s="126"/>
      <c r="BL32" s="126"/>
      <c r="BM32" s="126"/>
      <c r="BN32" s="126"/>
    </row>
    <row r="33" spans="1:150" ht="25.5" customHeight="1" x14ac:dyDescent="0.25">
      <c r="A33" s="32" t="s">
        <v>354</v>
      </c>
      <c r="B33" s="32" t="s">
        <v>355</v>
      </c>
      <c r="C33" s="32" t="s">
        <v>356</v>
      </c>
      <c r="D33" s="33" t="s">
        <v>357</v>
      </c>
      <c r="E33" s="34" t="s">
        <v>284</v>
      </c>
      <c r="F33" s="35" t="s">
        <v>134</v>
      </c>
      <c r="G33" s="35" t="s">
        <v>325</v>
      </c>
      <c r="H33" s="35" t="s">
        <v>194</v>
      </c>
      <c r="I33" s="35" t="s">
        <v>119</v>
      </c>
      <c r="J33" s="35" t="s">
        <v>116</v>
      </c>
      <c r="K33" s="35"/>
      <c r="L33" s="35"/>
      <c r="M33" s="35"/>
      <c r="N33" s="36">
        <v>69389.47</v>
      </c>
      <c r="O33" s="36">
        <v>42007.47</v>
      </c>
      <c r="P33" s="36"/>
      <c r="Q33" s="36"/>
      <c r="R33" s="36"/>
      <c r="S33" s="36">
        <v>27382</v>
      </c>
      <c r="T33" s="37">
        <v>42675</v>
      </c>
      <c r="U33" s="38">
        <v>42886</v>
      </c>
      <c r="V33" s="38">
        <v>42947</v>
      </c>
      <c r="W33" s="39">
        <v>43524</v>
      </c>
      <c r="X33" s="118"/>
      <c r="Y33" s="118">
        <v>27382</v>
      </c>
      <c r="Z33" s="118">
        <v>0</v>
      </c>
      <c r="AA33" s="118"/>
      <c r="AB33" s="118"/>
      <c r="AC33" s="118"/>
      <c r="AD33" s="143"/>
      <c r="AE33" s="119"/>
      <c r="AF33" s="123">
        <v>19</v>
      </c>
      <c r="AG33" s="133" t="s">
        <v>746</v>
      </c>
      <c r="AH33" s="124"/>
      <c r="AI33" s="146"/>
      <c r="AJ33" s="140"/>
      <c r="AK33" s="123"/>
      <c r="AL33" s="124"/>
      <c r="AM33" s="124"/>
      <c r="AN33" s="124"/>
      <c r="AO33" s="124"/>
      <c r="AP33" s="121" t="s">
        <v>192</v>
      </c>
      <c r="AQ33" s="120" t="s">
        <v>235</v>
      </c>
      <c r="AR33" s="121">
        <v>0.51</v>
      </c>
      <c r="AS33" s="124"/>
      <c r="AT33" s="124"/>
      <c r="AU33" s="124"/>
      <c r="AV33" s="124"/>
      <c r="AW33" s="124"/>
      <c r="AX33" s="124"/>
      <c r="AY33" s="124"/>
      <c r="AZ33" s="124"/>
      <c r="BA33" s="124"/>
      <c r="BB33" s="124"/>
      <c r="BC33" s="124"/>
      <c r="BD33" s="124"/>
      <c r="BE33" s="124"/>
      <c r="BF33" s="124"/>
      <c r="BG33" s="124"/>
      <c r="BH33" s="150" t="s">
        <v>804</v>
      </c>
      <c r="BI33" s="126" t="s">
        <v>945</v>
      </c>
    </row>
    <row r="34" spans="1:150" ht="25.5" customHeight="1" x14ac:dyDescent="0.25">
      <c r="A34" s="32" t="s">
        <v>358</v>
      </c>
      <c r="B34" s="32" t="s">
        <v>359</v>
      </c>
      <c r="C34" s="32" t="s">
        <v>885</v>
      </c>
      <c r="D34" s="33" t="s">
        <v>360</v>
      </c>
      <c r="E34" s="34" t="s">
        <v>301</v>
      </c>
      <c r="F34" s="35" t="s">
        <v>134</v>
      </c>
      <c r="G34" s="35" t="s">
        <v>330</v>
      </c>
      <c r="H34" s="35" t="s">
        <v>194</v>
      </c>
      <c r="I34" s="35" t="s">
        <v>119</v>
      </c>
      <c r="J34" s="35" t="s">
        <v>116</v>
      </c>
      <c r="K34" s="35"/>
      <c r="L34" s="35"/>
      <c r="M34" s="35"/>
      <c r="N34" s="36">
        <f>O34+S34</f>
        <v>100770</v>
      </c>
      <c r="O34" s="36">
        <v>20280</v>
      </c>
      <c r="P34" s="36"/>
      <c r="Q34" s="36"/>
      <c r="R34" s="36"/>
      <c r="S34" s="36">
        <v>80490</v>
      </c>
      <c r="T34" s="37">
        <v>42979</v>
      </c>
      <c r="U34" s="38">
        <v>43554</v>
      </c>
      <c r="V34" s="38">
        <v>43616</v>
      </c>
      <c r="W34" s="39">
        <v>44196</v>
      </c>
      <c r="X34" s="118"/>
      <c r="Y34" s="118"/>
      <c r="Z34" s="118">
        <v>0</v>
      </c>
      <c r="AA34" s="118">
        <v>40245</v>
      </c>
      <c r="AB34" s="118">
        <v>40245</v>
      </c>
      <c r="AC34" s="118"/>
      <c r="AD34" s="143"/>
      <c r="AE34" s="119"/>
      <c r="AF34" s="123">
        <v>19</v>
      </c>
      <c r="AG34" s="133" t="s">
        <v>746</v>
      </c>
      <c r="AH34" s="124"/>
      <c r="AI34" s="146"/>
      <c r="AJ34" s="140"/>
      <c r="AK34" s="123"/>
      <c r="AL34" s="124"/>
      <c r="AM34" s="124"/>
      <c r="AN34" s="124"/>
      <c r="AO34" s="124"/>
      <c r="AP34" s="121" t="s">
        <v>192</v>
      </c>
      <c r="AQ34" s="120" t="s">
        <v>235</v>
      </c>
      <c r="AR34" s="121">
        <v>0.55000000000000004</v>
      </c>
      <c r="AS34" s="124"/>
      <c r="AT34" s="124"/>
      <c r="AU34" s="124"/>
      <c r="AV34" s="124"/>
      <c r="AW34" s="124"/>
      <c r="AX34" s="124"/>
      <c r="AY34" s="124"/>
      <c r="AZ34" s="124"/>
      <c r="BA34" s="124"/>
      <c r="BB34" s="124"/>
      <c r="BC34" s="124"/>
      <c r="BD34" s="124"/>
      <c r="BE34" s="124"/>
      <c r="BF34" s="124"/>
      <c r="BG34" s="124"/>
      <c r="BH34" s="150" t="s">
        <v>886</v>
      </c>
      <c r="BI34" s="126" t="s">
        <v>951</v>
      </c>
    </row>
    <row r="35" spans="1:150" ht="25.5" customHeight="1" x14ac:dyDescent="0.25">
      <c r="A35" s="32" t="s">
        <v>361</v>
      </c>
      <c r="B35" s="32" t="s">
        <v>362</v>
      </c>
      <c r="C35" s="32" t="s">
        <v>363</v>
      </c>
      <c r="D35" s="33" t="s">
        <v>364</v>
      </c>
      <c r="E35" s="34" t="s">
        <v>276</v>
      </c>
      <c r="F35" s="35" t="s">
        <v>134</v>
      </c>
      <c r="G35" s="35" t="s">
        <v>365</v>
      </c>
      <c r="H35" s="35" t="s">
        <v>194</v>
      </c>
      <c r="I35" s="35" t="s">
        <v>119</v>
      </c>
      <c r="J35" s="35"/>
      <c r="K35" s="35"/>
      <c r="L35" s="35"/>
      <c r="M35" s="35"/>
      <c r="N35" s="36">
        <v>139304.47</v>
      </c>
      <c r="O35" s="36">
        <v>28035.47</v>
      </c>
      <c r="P35" s="36"/>
      <c r="Q35" s="36"/>
      <c r="R35" s="36"/>
      <c r="S35" s="36">
        <v>111269</v>
      </c>
      <c r="T35" s="37">
        <v>42705</v>
      </c>
      <c r="U35" s="38">
        <v>42886</v>
      </c>
      <c r="V35" s="38">
        <v>42978</v>
      </c>
      <c r="W35" s="39">
        <v>43830</v>
      </c>
      <c r="X35" s="118"/>
      <c r="Y35" s="118">
        <v>40223.72</v>
      </c>
      <c r="Z35" s="118">
        <v>51045.279999999999</v>
      </c>
      <c r="AA35" s="118">
        <v>20000</v>
      </c>
      <c r="AB35" s="118"/>
      <c r="AC35" s="118"/>
      <c r="AD35" s="143"/>
      <c r="AE35" s="119"/>
      <c r="AF35" s="123">
        <v>19</v>
      </c>
      <c r="AG35" s="133" t="s">
        <v>746</v>
      </c>
      <c r="AH35" s="124"/>
      <c r="AI35" s="146"/>
      <c r="AJ35" s="140"/>
      <c r="AK35" s="123"/>
      <c r="AL35" s="124"/>
      <c r="AM35" s="124"/>
      <c r="AN35" s="124"/>
      <c r="AO35" s="124"/>
      <c r="AP35" s="121" t="s">
        <v>192</v>
      </c>
      <c r="AQ35" s="120" t="s">
        <v>235</v>
      </c>
      <c r="AR35" s="121">
        <v>1</v>
      </c>
      <c r="AS35" s="124"/>
      <c r="AT35" s="124"/>
      <c r="AU35" s="124"/>
      <c r="AV35" s="124"/>
      <c r="AW35" s="124"/>
      <c r="AX35" s="124"/>
      <c r="AY35" s="124"/>
      <c r="AZ35" s="124"/>
      <c r="BA35" s="124"/>
      <c r="BB35" s="124"/>
      <c r="BC35" s="124"/>
      <c r="BD35" s="124"/>
      <c r="BE35" s="124"/>
      <c r="BF35" s="124"/>
      <c r="BG35" s="124"/>
      <c r="BH35" s="150" t="s">
        <v>803</v>
      </c>
      <c r="BI35" s="126" t="s">
        <v>943</v>
      </c>
    </row>
    <row r="36" spans="1:150" s="117" customFormat="1" ht="25.5" customHeight="1" x14ac:dyDescent="0.25">
      <c r="A36" s="23" t="s">
        <v>366</v>
      </c>
      <c r="B36" s="24" t="s">
        <v>87</v>
      </c>
      <c r="C36" s="24"/>
      <c r="D36" s="25" t="s">
        <v>367</v>
      </c>
      <c r="E36" s="26"/>
      <c r="F36" s="26"/>
      <c r="G36" s="26"/>
      <c r="H36" s="26"/>
      <c r="I36" s="26"/>
      <c r="J36" s="26"/>
      <c r="K36" s="26"/>
      <c r="L36" s="26"/>
      <c r="M36" s="26"/>
      <c r="N36" s="26"/>
      <c r="O36" s="26"/>
      <c r="P36" s="26"/>
      <c r="Q36" s="26"/>
      <c r="R36" s="26"/>
      <c r="S36" s="27"/>
      <c r="T36" s="28"/>
      <c r="U36" s="41"/>
      <c r="V36" s="41"/>
      <c r="W36" s="31" t="s">
        <v>279</v>
      </c>
      <c r="X36" s="112"/>
      <c r="Y36" s="112"/>
      <c r="Z36" s="112"/>
      <c r="AA36" s="112"/>
      <c r="AB36" s="112"/>
      <c r="AC36" s="112"/>
      <c r="AD36" s="142"/>
      <c r="AE36" s="113"/>
      <c r="AF36" s="116"/>
      <c r="AG36" s="114"/>
      <c r="AH36" s="114"/>
      <c r="AI36" s="115"/>
      <c r="AJ36" s="113"/>
      <c r="AK36" s="116"/>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50"/>
      <c r="BI36" s="126" t="s">
        <v>279</v>
      </c>
      <c r="BJ36" s="105"/>
      <c r="BK36" s="105"/>
      <c r="BL36" s="105"/>
      <c r="BM36" s="105"/>
      <c r="BN36" s="105"/>
      <c r="BO36" s="105"/>
      <c r="BP36" s="105"/>
      <c r="BQ36" s="105"/>
      <c r="BR36" s="105"/>
      <c r="BS36" s="105"/>
      <c r="BT36" s="105"/>
      <c r="BU36" s="105"/>
      <c r="BV36" s="105"/>
      <c r="BW36" s="105"/>
      <c r="BX36" s="105"/>
      <c r="BY36" s="105"/>
      <c r="BZ36" s="105"/>
      <c r="CA36" s="105"/>
      <c r="CB36" s="105"/>
      <c r="CC36" s="105"/>
      <c r="CD36" s="105"/>
      <c r="CE36" s="105"/>
      <c r="CF36" s="105"/>
      <c r="CG36" s="105"/>
      <c r="CH36" s="105"/>
      <c r="CI36" s="105"/>
      <c r="CJ36" s="105"/>
      <c r="CK36" s="105"/>
      <c r="CL36" s="105"/>
      <c r="CM36" s="105"/>
      <c r="CN36" s="105"/>
      <c r="CO36" s="105"/>
      <c r="CP36" s="105"/>
      <c r="CQ36" s="105"/>
      <c r="CR36" s="105"/>
      <c r="CS36" s="105"/>
      <c r="CT36" s="105"/>
      <c r="CU36" s="105"/>
      <c r="CV36" s="105"/>
      <c r="CW36" s="105"/>
      <c r="CX36" s="105"/>
      <c r="CY36" s="105"/>
      <c r="CZ36" s="105"/>
      <c r="DA36" s="105"/>
      <c r="DB36" s="105"/>
      <c r="DC36" s="105"/>
      <c r="DD36" s="105"/>
      <c r="DE36" s="105"/>
      <c r="DF36" s="105"/>
      <c r="DG36" s="105"/>
      <c r="DH36" s="105"/>
      <c r="DI36" s="105"/>
      <c r="DJ36" s="105"/>
      <c r="DK36" s="105"/>
      <c r="DL36" s="105"/>
      <c r="DM36" s="105"/>
      <c r="DN36" s="105"/>
      <c r="DO36" s="105"/>
      <c r="DP36" s="105"/>
      <c r="DQ36" s="105"/>
      <c r="DR36" s="105"/>
      <c r="DS36" s="105"/>
      <c r="DT36" s="105"/>
      <c r="DU36" s="105"/>
      <c r="DV36" s="105"/>
      <c r="DW36" s="105"/>
      <c r="DX36" s="105"/>
      <c r="DY36" s="105"/>
      <c r="DZ36" s="105"/>
      <c r="EA36" s="105"/>
      <c r="EB36" s="105"/>
      <c r="EC36" s="105"/>
      <c r="ED36" s="105"/>
      <c r="EE36" s="105"/>
      <c r="EF36" s="105"/>
      <c r="EG36" s="105"/>
      <c r="EH36" s="105"/>
      <c r="EI36" s="105"/>
      <c r="EJ36" s="105"/>
      <c r="EK36" s="105"/>
      <c r="EL36" s="105"/>
      <c r="EM36" s="105"/>
      <c r="EN36" s="105"/>
      <c r="EO36" s="105"/>
      <c r="EP36" s="105"/>
      <c r="EQ36" s="105"/>
      <c r="ER36" s="105"/>
      <c r="ES36" s="105"/>
      <c r="ET36" s="105"/>
    </row>
    <row r="37" spans="1:150" ht="25.5" customHeight="1" x14ac:dyDescent="0.25">
      <c r="A37" s="32" t="s">
        <v>368</v>
      </c>
      <c r="B37" s="32" t="s">
        <v>369</v>
      </c>
      <c r="C37" s="32" t="s">
        <v>370</v>
      </c>
      <c r="D37" s="33" t="s">
        <v>371</v>
      </c>
      <c r="E37" s="34" t="s">
        <v>276</v>
      </c>
      <c r="F37" s="35" t="s">
        <v>134</v>
      </c>
      <c r="G37" s="35" t="s">
        <v>294</v>
      </c>
      <c r="H37" s="35" t="s">
        <v>136</v>
      </c>
      <c r="I37" s="35" t="s">
        <v>119</v>
      </c>
      <c r="J37" s="35" t="s">
        <v>116</v>
      </c>
      <c r="K37" s="35"/>
      <c r="L37" s="35"/>
      <c r="M37" s="35"/>
      <c r="N37" s="36">
        <f>O37+S37</f>
        <v>798964</v>
      </c>
      <c r="O37" s="36">
        <v>119845</v>
      </c>
      <c r="P37" s="36"/>
      <c r="Q37" s="36">
        <v>0</v>
      </c>
      <c r="R37" s="36">
        <v>0</v>
      </c>
      <c r="S37" s="36">
        <v>679119</v>
      </c>
      <c r="T37" s="37">
        <v>42887</v>
      </c>
      <c r="U37" s="38">
        <v>42979</v>
      </c>
      <c r="V37" s="38">
        <v>43100</v>
      </c>
      <c r="W37" s="39">
        <v>43951</v>
      </c>
      <c r="X37" s="118">
        <v>0</v>
      </c>
      <c r="Y37" s="118">
        <v>0</v>
      </c>
      <c r="Z37" s="118">
        <f>S37</f>
        <v>679119</v>
      </c>
      <c r="AA37" s="118">
        <v>0</v>
      </c>
      <c r="AB37" s="118">
        <v>0</v>
      </c>
      <c r="AC37" s="118"/>
      <c r="AD37" s="143"/>
      <c r="AE37" s="119"/>
      <c r="AF37" s="123">
        <v>10</v>
      </c>
      <c r="AG37" s="133" t="s">
        <v>244</v>
      </c>
      <c r="AH37" s="124"/>
      <c r="AI37" s="139"/>
      <c r="AJ37" s="140"/>
      <c r="AK37" s="123"/>
      <c r="AL37" s="124"/>
      <c r="AM37" s="124"/>
      <c r="AN37" s="124"/>
      <c r="AO37" s="124"/>
      <c r="AP37" s="124" t="s">
        <v>750</v>
      </c>
      <c r="AQ37" s="133" t="s">
        <v>195</v>
      </c>
      <c r="AR37" s="133">
        <v>3</v>
      </c>
      <c r="AS37" s="124"/>
      <c r="AT37" s="124"/>
      <c r="AU37" s="124"/>
      <c r="AV37" s="124"/>
      <c r="AW37" s="124"/>
      <c r="AX37" s="124"/>
      <c r="AY37" s="124"/>
      <c r="AZ37" s="124"/>
      <c r="BA37" s="124"/>
      <c r="BB37" s="124"/>
      <c r="BC37" s="124"/>
      <c r="BD37" s="124"/>
      <c r="BE37" s="124"/>
      <c r="BF37" s="124"/>
      <c r="BG37" s="124"/>
      <c r="BH37" s="150" t="s">
        <v>806</v>
      </c>
      <c r="BI37" s="126" t="s">
        <v>945</v>
      </c>
    </row>
    <row r="38" spans="1:150" ht="24.75" customHeight="1" thickBot="1" x14ac:dyDescent="0.3">
      <c r="A38" s="18" t="s">
        <v>372</v>
      </c>
      <c r="B38" s="19" t="s">
        <v>87</v>
      </c>
      <c r="C38" s="19"/>
      <c r="D38" s="19" t="s">
        <v>373</v>
      </c>
      <c r="E38" s="20"/>
      <c r="F38" s="20"/>
      <c r="G38" s="20"/>
      <c r="H38" s="20"/>
      <c r="I38" s="20"/>
      <c r="J38" s="20"/>
      <c r="K38" s="20"/>
      <c r="L38" s="20"/>
      <c r="M38" s="20"/>
      <c r="N38" s="20"/>
      <c r="O38" s="20"/>
      <c r="P38" s="20"/>
      <c r="Q38" s="20"/>
      <c r="R38" s="20"/>
      <c r="S38" s="20"/>
      <c r="T38" s="49"/>
      <c r="U38" s="50"/>
      <c r="V38" s="50"/>
      <c r="W38" s="51" t="s">
        <v>279</v>
      </c>
      <c r="X38" s="20"/>
      <c r="Y38" s="20"/>
      <c r="Z38" s="20"/>
      <c r="AA38" s="20"/>
      <c r="AB38" s="20"/>
      <c r="AC38" s="20"/>
      <c r="AD38" s="20"/>
      <c r="AE38" s="119"/>
      <c r="AF38" s="20"/>
      <c r="AG38" s="20"/>
      <c r="AH38" s="20"/>
      <c r="AI38" s="20"/>
      <c r="AJ38" s="140"/>
      <c r="AK38" s="20"/>
      <c r="AL38" s="20"/>
      <c r="AM38" s="20"/>
      <c r="AN38" s="20"/>
      <c r="AO38" s="20"/>
      <c r="AP38" s="111"/>
      <c r="AQ38" s="111"/>
      <c r="AR38" s="111"/>
      <c r="AS38" s="111"/>
      <c r="AT38" s="20"/>
      <c r="AU38" s="111"/>
      <c r="AV38" s="111"/>
      <c r="AW38" s="20"/>
      <c r="AX38" s="111"/>
      <c r="AY38" s="111"/>
      <c r="AZ38" s="20"/>
      <c r="BA38" s="111"/>
      <c r="BB38" s="111"/>
      <c r="BC38" s="111"/>
      <c r="BD38" s="111"/>
      <c r="BE38" s="111"/>
      <c r="BF38" s="111"/>
      <c r="BG38" s="111"/>
      <c r="BI38" s="126" t="s">
        <v>279</v>
      </c>
    </row>
    <row r="39" spans="1:150" s="117" customFormat="1" ht="25.5" customHeight="1" x14ac:dyDescent="0.25">
      <c r="A39" s="23" t="s">
        <v>374</v>
      </c>
      <c r="B39" s="24" t="s">
        <v>87</v>
      </c>
      <c r="C39" s="24"/>
      <c r="D39" s="25" t="s">
        <v>375</v>
      </c>
      <c r="E39" s="26"/>
      <c r="F39" s="26"/>
      <c r="G39" s="26"/>
      <c r="H39" s="26"/>
      <c r="I39" s="26"/>
      <c r="J39" s="26"/>
      <c r="K39" s="26"/>
      <c r="L39" s="26"/>
      <c r="M39" s="26"/>
      <c r="N39" s="26"/>
      <c r="O39" s="26"/>
      <c r="P39" s="26"/>
      <c r="Q39" s="26"/>
      <c r="R39" s="26"/>
      <c r="S39" s="27"/>
      <c r="T39" s="28"/>
      <c r="U39" s="41"/>
      <c r="V39" s="41"/>
      <c r="W39" s="31" t="s">
        <v>279</v>
      </c>
      <c r="X39" s="112"/>
      <c r="Y39" s="112"/>
      <c r="Z39" s="112"/>
      <c r="AA39" s="112"/>
      <c r="AB39" s="112"/>
      <c r="AC39" s="112"/>
      <c r="AD39" s="142"/>
      <c r="AE39" s="113"/>
      <c r="AF39" s="116"/>
      <c r="AG39" s="114"/>
      <c r="AH39" s="114"/>
      <c r="AI39" s="115"/>
      <c r="AJ39" s="113"/>
      <c r="AK39" s="116"/>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50"/>
      <c r="BI39" s="126" t="s">
        <v>279</v>
      </c>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05"/>
      <c r="DE39" s="105"/>
      <c r="DF39" s="105"/>
      <c r="DG39" s="105"/>
      <c r="DH39" s="105"/>
      <c r="DI39" s="105"/>
      <c r="DJ39" s="105"/>
      <c r="DK39" s="105"/>
      <c r="DL39" s="105"/>
      <c r="DM39" s="105"/>
      <c r="DN39" s="105"/>
      <c r="DO39" s="105"/>
      <c r="DP39" s="105"/>
      <c r="DQ39" s="105"/>
      <c r="DR39" s="105"/>
      <c r="DS39" s="105"/>
      <c r="DT39" s="105"/>
      <c r="DU39" s="105"/>
      <c r="DV39" s="105"/>
      <c r="DW39" s="105"/>
      <c r="DX39" s="105"/>
      <c r="DY39" s="105"/>
      <c r="DZ39" s="105"/>
      <c r="EA39" s="105"/>
      <c r="EB39" s="105"/>
      <c r="EC39" s="105"/>
      <c r="ED39" s="105"/>
      <c r="EE39" s="105"/>
      <c r="EF39" s="105"/>
      <c r="EG39" s="105"/>
      <c r="EH39" s="105"/>
      <c r="EI39" s="105"/>
      <c r="EJ39" s="105"/>
      <c r="EK39" s="105"/>
      <c r="EL39" s="105"/>
      <c r="EM39" s="105"/>
      <c r="EN39" s="105"/>
      <c r="EO39" s="105"/>
      <c r="EP39" s="105"/>
      <c r="EQ39" s="105"/>
      <c r="ER39" s="105"/>
      <c r="ES39" s="105"/>
      <c r="ET39" s="105"/>
    </row>
    <row r="40" spans="1:150" s="151" customFormat="1" ht="25.5" customHeight="1" x14ac:dyDescent="0.25">
      <c r="A40" s="56" t="s">
        <v>376</v>
      </c>
      <c r="B40" s="56" t="s">
        <v>377</v>
      </c>
      <c r="C40" s="56" t="s">
        <v>378</v>
      </c>
      <c r="D40" s="56" t="s">
        <v>379</v>
      </c>
      <c r="E40" s="35" t="s">
        <v>276</v>
      </c>
      <c r="F40" s="35" t="s">
        <v>122</v>
      </c>
      <c r="G40" s="35" t="s">
        <v>294</v>
      </c>
      <c r="H40" s="57" t="s">
        <v>127</v>
      </c>
      <c r="I40" s="35" t="s">
        <v>119</v>
      </c>
      <c r="J40" s="35" t="s">
        <v>116</v>
      </c>
      <c r="K40" s="35"/>
      <c r="L40" s="35"/>
      <c r="M40" s="35"/>
      <c r="N40" s="36">
        <v>728508.61</v>
      </c>
      <c r="O40" s="36">
        <v>228404.45</v>
      </c>
      <c r="P40" s="36">
        <v>0</v>
      </c>
      <c r="Q40" s="36">
        <v>0</v>
      </c>
      <c r="R40" s="36">
        <v>0</v>
      </c>
      <c r="S40" s="36">
        <v>500104.16</v>
      </c>
      <c r="T40" s="37">
        <v>42644</v>
      </c>
      <c r="U40" s="58">
        <v>42705</v>
      </c>
      <c r="V40" s="38">
        <v>42825</v>
      </c>
      <c r="W40" s="39">
        <v>43677</v>
      </c>
      <c r="X40" s="118">
        <v>0</v>
      </c>
      <c r="Y40" s="118">
        <v>200000</v>
      </c>
      <c r="Z40" s="118">
        <v>200104.15999999997</v>
      </c>
      <c r="AA40" s="118">
        <v>100000</v>
      </c>
      <c r="AB40" s="118">
        <v>0</v>
      </c>
      <c r="AC40" s="118"/>
      <c r="AD40" s="143"/>
      <c r="AE40" s="148"/>
      <c r="AF40" s="149">
        <v>33</v>
      </c>
      <c r="AG40" s="133" t="s">
        <v>255</v>
      </c>
      <c r="AH40" s="133"/>
      <c r="AI40" s="145"/>
      <c r="AJ40" s="148"/>
      <c r="AK40" s="149"/>
      <c r="AL40" s="133"/>
      <c r="AM40" s="133"/>
      <c r="AN40" s="133"/>
      <c r="AO40" s="133"/>
      <c r="AP40" s="133" t="s">
        <v>177</v>
      </c>
      <c r="AQ40" s="133" t="s">
        <v>234</v>
      </c>
      <c r="AR40" s="133">
        <v>1</v>
      </c>
      <c r="AS40" s="133"/>
      <c r="AT40" s="133"/>
      <c r="AU40" s="133"/>
      <c r="AV40" s="133"/>
      <c r="AW40" s="133"/>
      <c r="AX40" s="133"/>
      <c r="AY40" s="133"/>
      <c r="AZ40" s="133"/>
      <c r="BA40" s="133"/>
      <c r="BB40" s="133"/>
      <c r="BC40" s="133"/>
      <c r="BD40" s="133"/>
      <c r="BE40" s="133"/>
      <c r="BF40" s="133"/>
      <c r="BG40" s="133"/>
      <c r="BH40" s="150" t="s">
        <v>834</v>
      </c>
      <c r="BI40" s="126" t="s">
        <v>945</v>
      </c>
      <c r="BJ40" s="150"/>
      <c r="BK40" s="150"/>
      <c r="BL40" s="150"/>
      <c r="BM40" s="150"/>
      <c r="BN40" s="150"/>
      <c r="BO40" s="150"/>
      <c r="BP40" s="150"/>
      <c r="BQ40" s="150"/>
      <c r="BR40" s="150"/>
      <c r="BS40" s="150"/>
      <c r="BT40" s="150"/>
      <c r="BU40" s="150"/>
      <c r="BV40" s="150"/>
      <c r="BW40" s="150"/>
      <c r="BX40" s="150"/>
      <c r="BY40" s="150"/>
      <c r="BZ40" s="150"/>
      <c r="CA40" s="150"/>
      <c r="CB40" s="150"/>
      <c r="CC40" s="150"/>
      <c r="CD40" s="150"/>
      <c r="CE40" s="150"/>
      <c r="CF40" s="150"/>
      <c r="CG40" s="150"/>
      <c r="CH40" s="150"/>
      <c r="CI40" s="150"/>
      <c r="CJ40" s="150"/>
      <c r="CK40" s="150"/>
      <c r="CL40" s="150"/>
      <c r="CM40" s="150"/>
      <c r="CN40" s="150"/>
      <c r="CO40" s="150"/>
      <c r="CP40" s="150"/>
      <c r="CQ40" s="150"/>
      <c r="CR40" s="150"/>
      <c r="CS40" s="150"/>
      <c r="CT40" s="150"/>
      <c r="CU40" s="150"/>
      <c r="CV40" s="150"/>
      <c r="CW40" s="150"/>
      <c r="CX40" s="150"/>
      <c r="CY40" s="150"/>
      <c r="CZ40" s="150"/>
      <c r="DA40" s="150"/>
      <c r="DB40" s="150"/>
      <c r="DC40" s="150"/>
      <c r="DD40" s="150"/>
      <c r="DE40" s="150"/>
      <c r="DF40" s="150"/>
      <c r="DG40" s="150"/>
      <c r="DH40" s="150"/>
      <c r="DI40" s="150"/>
      <c r="DJ40" s="150"/>
      <c r="DK40" s="150"/>
      <c r="DL40" s="150"/>
      <c r="DM40" s="150"/>
      <c r="DN40" s="150"/>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150"/>
      <c r="EN40" s="150"/>
      <c r="EO40" s="150"/>
      <c r="EP40" s="150"/>
      <c r="EQ40" s="150"/>
      <c r="ER40" s="150"/>
      <c r="ES40" s="150"/>
      <c r="ET40" s="150"/>
    </row>
    <row r="41" spans="1:150" s="150" customFormat="1" ht="25.5" customHeight="1" x14ac:dyDescent="0.25">
      <c r="A41" s="59" t="s">
        <v>380</v>
      </c>
      <c r="B41" s="59" t="s">
        <v>381</v>
      </c>
      <c r="C41" s="59" t="s">
        <v>382</v>
      </c>
      <c r="D41" s="44" t="s">
        <v>383</v>
      </c>
      <c r="E41" s="44" t="s">
        <v>301</v>
      </c>
      <c r="F41" s="44" t="s">
        <v>122</v>
      </c>
      <c r="G41" s="44" t="s">
        <v>330</v>
      </c>
      <c r="H41" s="60" t="s">
        <v>127</v>
      </c>
      <c r="I41" s="44" t="s">
        <v>119</v>
      </c>
      <c r="J41" s="44" t="s">
        <v>116</v>
      </c>
      <c r="K41" s="44"/>
      <c r="L41" s="44"/>
      <c r="M41" s="44"/>
      <c r="N41" s="45">
        <f>SUM(O41:S41)</f>
        <v>515526.52</v>
      </c>
      <c r="O41" s="45">
        <v>97732.29</v>
      </c>
      <c r="P41" s="45">
        <v>0</v>
      </c>
      <c r="Q41" s="45">
        <v>0</v>
      </c>
      <c r="R41" s="45">
        <v>226000</v>
      </c>
      <c r="S41" s="45">
        <v>191794.23</v>
      </c>
      <c r="T41" s="46">
        <v>42675</v>
      </c>
      <c r="U41" s="61">
        <v>42705</v>
      </c>
      <c r="V41" s="47">
        <v>42825</v>
      </c>
      <c r="W41" s="48">
        <v>43524</v>
      </c>
      <c r="X41" s="152"/>
      <c r="Y41" s="94">
        <v>150094.23000000001</v>
      </c>
      <c r="Z41" s="94">
        <f>S41-Y41</f>
        <v>41700</v>
      </c>
      <c r="AA41" s="94"/>
      <c r="AB41" s="94"/>
      <c r="AC41" s="94"/>
      <c r="AD41" s="153"/>
      <c r="AE41" s="60"/>
      <c r="AF41" s="154">
        <v>33</v>
      </c>
      <c r="AG41" s="120" t="s">
        <v>255</v>
      </c>
      <c r="AH41" s="120"/>
      <c r="AI41" s="138"/>
      <c r="AJ41" s="60"/>
      <c r="AK41" s="154"/>
      <c r="AL41" s="120"/>
      <c r="AM41" s="120"/>
      <c r="AN41" s="120"/>
      <c r="AO41" s="120"/>
      <c r="AP41" s="120" t="s">
        <v>177</v>
      </c>
      <c r="AQ41" s="120" t="s">
        <v>234</v>
      </c>
      <c r="AR41" s="120">
        <v>1</v>
      </c>
      <c r="AS41" s="120"/>
      <c r="AT41" s="120"/>
      <c r="AU41" s="120"/>
      <c r="AV41" s="120"/>
      <c r="AW41" s="120"/>
      <c r="AX41" s="120"/>
      <c r="AY41" s="120"/>
      <c r="AZ41" s="120"/>
      <c r="BA41" s="120"/>
      <c r="BB41" s="120"/>
      <c r="BC41" s="120"/>
      <c r="BD41" s="120"/>
      <c r="BE41" s="120"/>
      <c r="BF41" s="120"/>
      <c r="BG41" s="120"/>
      <c r="BH41" s="150" t="s">
        <v>833</v>
      </c>
      <c r="BI41" s="126" t="s">
        <v>945</v>
      </c>
    </row>
    <row r="42" spans="1:150" s="117" customFormat="1" ht="25.5" customHeight="1" x14ac:dyDescent="0.25">
      <c r="A42" s="23" t="s">
        <v>384</v>
      </c>
      <c r="B42" s="24" t="s">
        <v>87</v>
      </c>
      <c r="C42" s="24"/>
      <c r="D42" s="25" t="s">
        <v>385</v>
      </c>
      <c r="E42" s="26"/>
      <c r="F42" s="26"/>
      <c r="G42" s="26"/>
      <c r="H42" s="26"/>
      <c r="I42" s="26"/>
      <c r="J42" s="26"/>
      <c r="K42" s="26"/>
      <c r="L42" s="26"/>
      <c r="M42" s="26"/>
      <c r="N42" s="62"/>
      <c r="O42" s="26"/>
      <c r="P42" s="62"/>
      <c r="Q42" s="26"/>
      <c r="R42" s="26"/>
      <c r="S42" s="27"/>
      <c r="T42" s="28"/>
      <c r="U42" s="41"/>
      <c r="V42" s="41"/>
      <c r="W42" s="31" t="s">
        <v>279</v>
      </c>
      <c r="X42" s="112"/>
      <c r="Y42" s="112"/>
      <c r="Z42" s="112"/>
      <c r="AA42" s="112"/>
      <c r="AB42" s="112"/>
      <c r="AC42" s="112"/>
      <c r="AD42" s="142"/>
      <c r="AE42" s="113"/>
      <c r="AF42" s="116"/>
      <c r="AG42" s="114"/>
      <c r="AH42" s="114"/>
      <c r="AI42" s="115"/>
      <c r="AJ42" s="113"/>
      <c r="AK42" s="116"/>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50"/>
      <c r="BI42" s="126" t="s">
        <v>279</v>
      </c>
      <c r="BJ42" s="105"/>
      <c r="BK42" s="105"/>
      <c r="BL42" s="105"/>
      <c r="BM42" s="105"/>
      <c r="BN42" s="105"/>
      <c r="BO42" s="105"/>
      <c r="BP42" s="105"/>
      <c r="BQ42" s="105"/>
      <c r="BR42" s="105"/>
      <c r="BS42" s="105"/>
      <c r="BT42" s="105"/>
      <c r="BU42" s="105"/>
      <c r="BV42" s="105"/>
      <c r="BW42" s="105"/>
      <c r="BX42" s="105"/>
      <c r="BY42" s="105"/>
      <c r="BZ42" s="105"/>
      <c r="CA42" s="105"/>
      <c r="CB42" s="105"/>
      <c r="CC42" s="105"/>
      <c r="CD42" s="105"/>
      <c r="CE42" s="105"/>
      <c r="CF42" s="105"/>
      <c r="CG42" s="105"/>
      <c r="CH42" s="105"/>
      <c r="CI42" s="105"/>
      <c r="CJ42" s="105"/>
      <c r="CK42" s="105"/>
      <c r="CL42" s="105"/>
      <c r="CM42" s="105"/>
      <c r="CN42" s="105"/>
      <c r="CO42" s="105"/>
      <c r="CP42" s="105"/>
      <c r="CQ42" s="105"/>
      <c r="CR42" s="105"/>
      <c r="CS42" s="105"/>
      <c r="CT42" s="105"/>
      <c r="CU42" s="105"/>
      <c r="CV42" s="105"/>
      <c r="CW42" s="105"/>
      <c r="CX42" s="105"/>
      <c r="CY42" s="105"/>
      <c r="CZ42" s="105"/>
      <c r="DA42" s="105"/>
      <c r="DB42" s="105"/>
      <c r="DC42" s="105"/>
      <c r="DD42" s="105"/>
      <c r="DE42" s="105"/>
      <c r="DF42" s="105"/>
      <c r="DG42" s="105"/>
      <c r="DH42" s="105"/>
      <c r="DI42" s="105"/>
      <c r="DJ42" s="105"/>
      <c r="DK42" s="105"/>
      <c r="DL42" s="105"/>
      <c r="DM42" s="105"/>
      <c r="DN42" s="105"/>
      <c r="DO42" s="105"/>
      <c r="DP42" s="105"/>
      <c r="DQ42" s="105"/>
      <c r="DR42" s="105"/>
      <c r="DS42" s="105"/>
      <c r="DT42" s="105"/>
      <c r="DU42" s="105"/>
      <c r="DV42" s="105"/>
      <c r="DW42" s="105"/>
      <c r="DX42" s="105"/>
      <c r="DY42" s="105"/>
      <c r="DZ42" s="105"/>
      <c r="EA42" s="105"/>
      <c r="EB42" s="105"/>
      <c r="EC42" s="105"/>
      <c r="ED42" s="105"/>
      <c r="EE42" s="105"/>
      <c r="EF42" s="105"/>
      <c r="EG42" s="105"/>
      <c r="EH42" s="105"/>
      <c r="EI42" s="105"/>
      <c r="EJ42" s="105"/>
      <c r="EK42" s="105"/>
      <c r="EL42" s="105"/>
      <c r="EM42" s="105"/>
      <c r="EN42" s="105"/>
      <c r="EO42" s="105"/>
      <c r="EP42" s="105"/>
      <c r="EQ42" s="105"/>
      <c r="ER42" s="105"/>
      <c r="ES42" s="105"/>
      <c r="ET42" s="105"/>
    </row>
    <row r="43" spans="1:150" s="158" customFormat="1" ht="43.5" customHeight="1" x14ac:dyDescent="0.25">
      <c r="A43" s="63" t="s">
        <v>386</v>
      </c>
      <c r="B43" s="63" t="s">
        <v>387</v>
      </c>
      <c r="C43" s="63" t="s">
        <v>388</v>
      </c>
      <c r="D43" s="34" t="s">
        <v>389</v>
      </c>
      <c r="E43" s="34" t="s">
        <v>276</v>
      </c>
      <c r="F43" s="34" t="s">
        <v>122</v>
      </c>
      <c r="G43" s="34" t="s">
        <v>294</v>
      </c>
      <c r="H43" s="35" t="s">
        <v>124</v>
      </c>
      <c r="I43" s="34" t="s">
        <v>119</v>
      </c>
      <c r="J43" s="34" t="s">
        <v>116</v>
      </c>
      <c r="K43" s="34"/>
      <c r="L43" s="34"/>
      <c r="M43" s="34"/>
      <c r="N43" s="64">
        <v>427519.54</v>
      </c>
      <c r="O43" s="64">
        <v>101743.85</v>
      </c>
      <c r="P43" s="64">
        <v>0</v>
      </c>
      <c r="Q43" s="64">
        <v>0</v>
      </c>
      <c r="R43" s="64">
        <v>0</v>
      </c>
      <c r="S43" s="64">
        <v>325775.69</v>
      </c>
      <c r="T43" s="65">
        <v>42644</v>
      </c>
      <c r="U43" s="66">
        <v>42767</v>
      </c>
      <c r="V43" s="66">
        <v>42885</v>
      </c>
      <c r="W43" s="67">
        <v>43646</v>
      </c>
      <c r="X43" s="155"/>
      <c r="Y43" s="155">
        <v>100000</v>
      </c>
      <c r="Z43" s="155">
        <v>194804</v>
      </c>
      <c r="AA43" s="155">
        <v>100000</v>
      </c>
      <c r="AB43" s="155"/>
      <c r="AC43" s="155"/>
      <c r="AD43" s="156"/>
      <c r="AE43" s="57"/>
      <c r="AF43" s="149">
        <v>44</v>
      </c>
      <c r="AG43" s="133" t="s">
        <v>259</v>
      </c>
      <c r="AH43" s="133"/>
      <c r="AI43" s="145"/>
      <c r="AJ43" s="57"/>
      <c r="AK43" s="149"/>
      <c r="AL43" s="133"/>
      <c r="AM43" s="133"/>
      <c r="AN43" s="133"/>
      <c r="AO43" s="133"/>
      <c r="AP43" s="133" t="s">
        <v>180</v>
      </c>
      <c r="AQ43" s="133" t="s">
        <v>751</v>
      </c>
      <c r="AR43" s="133">
        <v>1</v>
      </c>
      <c r="AS43" s="133" t="s">
        <v>181</v>
      </c>
      <c r="AT43" s="133" t="s">
        <v>752</v>
      </c>
      <c r="AU43" s="157">
        <v>7600</v>
      </c>
      <c r="AV43" s="133"/>
      <c r="AW43" s="133"/>
      <c r="AX43" s="133"/>
      <c r="AY43" s="133"/>
      <c r="AZ43" s="133"/>
      <c r="BA43" s="133"/>
      <c r="BB43" s="133"/>
      <c r="BC43" s="133"/>
      <c r="BD43" s="133"/>
      <c r="BE43" s="133"/>
      <c r="BF43" s="133"/>
      <c r="BG43" s="133"/>
      <c r="BH43" s="150" t="s">
        <v>818</v>
      </c>
      <c r="BI43" s="126" t="s">
        <v>943</v>
      </c>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150"/>
      <c r="CO43" s="150"/>
      <c r="CP43" s="150"/>
      <c r="CQ43" s="150"/>
      <c r="CR43" s="150"/>
      <c r="CS43" s="150"/>
      <c r="CT43" s="150"/>
      <c r="CU43" s="150"/>
      <c r="CV43" s="150"/>
      <c r="CW43" s="150"/>
      <c r="CX43" s="150"/>
      <c r="CY43" s="150"/>
      <c r="CZ43" s="150"/>
      <c r="DA43" s="150"/>
      <c r="DB43" s="150"/>
      <c r="DC43" s="150"/>
      <c r="DD43" s="150"/>
      <c r="DE43" s="150"/>
      <c r="DF43" s="150"/>
      <c r="DG43" s="150"/>
      <c r="DH43" s="150"/>
      <c r="DI43" s="150"/>
      <c r="DJ43" s="150"/>
      <c r="DK43" s="150"/>
      <c r="DL43" s="150"/>
      <c r="DM43" s="150"/>
      <c r="DN43" s="150"/>
      <c r="DO43" s="150"/>
      <c r="DP43" s="150"/>
      <c r="DQ43" s="150"/>
      <c r="DR43" s="150"/>
      <c r="DS43" s="150"/>
      <c r="DT43" s="150"/>
      <c r="DU43" s="150"/>
      <c r="DV43" s="150"/>
      <c r="DW43" s="150"/>
      <c r="DX43" s="150"/>
      <c r="DY43" s="150"/>
      <c r="DZ43" s="150"/>
      <c r="EA43" s="150"/>
      <c r="EB43" s="150"/>
      <c r="EC43" s="150"/>
      <c r="ED43" s="150"/>
      <c r="EE43" s="150"/>
      <c r="EF43" s="150"/>
      <c r="EG43" s="150"/>
      <c r="EH43" s="150"/>
      <c r="EI43" s="150"/>
      <c r="EJ43" s="150"/>
      <c r="EK43" s="150"/>
      <c r="EL43" s="150"/>
      <c r="EM43" s="150"/>
      <c r="EN43" s="150"/>
      <c r="EO43" s="150"/>
      <c r="EP43" s="150"/>
      <c r="EQ43" s="150"/>
      <c r="ER43" s="150"/>
      <c r="ES43" s="150"/>
      <c r="ET43" s="150"/>
    </row>
    <row r="44" spans="1:150" s="151" customFormat="1" ht="25.5" customHeight="1" x14ac:dyDescent="0.25">
      <c r="A44" s="63" t="s">
        <v>390</v>
      </c>
      <c r="B44" s="63" t="s">
        <v>391</v>
      </c>
      <c r="C44" s="63" t="s">
        <v>392</v>
      </c>
      <c r="D44" s="35" t="s">
        <v>393</v>
      </c>
      <c r="E44" s="35" t="s">
        <v>270</v>
      </c>
      <c r="F44" s="35" t="s">
        <v>122</v>
      </c>
      <c r="G44" s="35" t="s">
        <v>394</v>
      </c>
      <c r="H44" s="35" t="s">
        <v>124</v>
      </c>
      <c r="I44" s="35" t="s">
        <v>119</v>
      </c>
      <c r="J44" s="35"/>
      <c r="K44" s="35"/>
      <c r="L44" s="35"/>
      <c r="M44" s="35"/>
      <c r="N44" s="36">
        <v>192777.09</v>
      </c>
      <c r="O44" s="36">
        <v>28916.560000000001</v>
      </c>
      <c r="P44" s="36">
        <v>0</v>
      </c>
      <c r="Q44" s="36">
        <v>0</v>
      </c>
      <c r="R44" s="36">
        <v>0</v>
      </c>
      <c r="S44" s="36">
        <v>163860.53</v>
      </c>
      <c r="T44" s="37">
        <v>42705</v>
      </c>
      <c r="U44" s="38">
        <v>42795</v>
      </c>
      <c r="V44" s="38">
        <v>42916</v>
      </c>
      <c r="W44" s="39">
        <v>43496</v>
      </c>
      <c r="X44" s="118"/>
      <c r="Y44" s="118">
        <v>30000</v>
      </c>
      <c r="Z44" s="118">
        <v>180000</v>
      </c>
      <c r="AA44" s="118">
        <v>42728.06</v>
      </c>
      <c r="AB44" s="118"/>
      <c r="AC44" s="118"/>
      <c r="AD44" s="143"/>
      <c r="AE44" s="148"/>
      <c r="AF44" s="149">
        <v>44</v>
      </c>
      <c r="AG44" s="133" t="s">
        <v>259</v>
      </c>
      <c r="AH44" s="133"/>
      <c r="AI44" s="145"/>
      <c r="AJ44" s="148"/>
      <c r="AK44" s="149"/>
      <c r="AL44" s="133"/>
      <c r="AM44" s="133"/>
      <c r="AN44" s="133"/>
      <c r="AO44" s="133"/>
      <c r="AP44" s="133" t="s">
        <v>180</v>
      </c>
      <c r="AQ44" s="133" t="s">
        <v>751</v>
      </c>
      <c r="AR44" s="133">
        <v>1</v>
      </c>
      <c r="AS44" s="133" t="s">
        <v>181</v>
      </c>
      <c r="AT44" s="133" t="s">
        <v>752</v>
      </c>
      <c r="AU44" s="133">
        <v>150</v>
      </c>
      <c r="AV44" s="133"/>
      <c r="AW44" s="133"/>
      <c r="AX44" s="133"/>
      <c r="AY44" s="133"/>
      <c r="AZ44" s="133"/>
      <c r="BA44" s="133"/>
      <c r="BB44" s="133"/>
      <c r="BC44" s="133"/>
      <c r="BD44" s="133"/>
      <c r="BE44" s="133"/>
      <c r="BF44" s="133"/>
      <c r="BG44" s="133"/>
      <c r="BH44" s="150" t="s">
        <v>820</v>
      </c>
      <c r="BI44" s="126" t="s">
        <v>943</v>
      </c>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0"/>
      <c r="DJ44" s="150"/>
      <c r="DK44" s="150"/>
      <c r="DL44" s="150"/>
      <c r="DM44" s="150"/>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0"/>
      <c r="EN44" s="150"/>
      <c r="EO44" s="150"/>
      <c r="EP44" s="150"/>
      <c r="EQ44" s="150"/>
      <c r="ER44" s="150"/>
      <c r="ES44" s="150"/>
      <c r="ET44" s="150"/>
    </row>
    <row r="45" spans="1:150" s="151" customFormat="1" ht="25.5" customHeight="1" x14ac:dyDescent="0.25">
      <c r="A45" s="63" t="s">
        <v>395</v>
      </c>
      <c r="B45" s="63" t="s">
        <v>396</v>
      </c>
      <c r="C45" s="63" t="s">
        <v>397</v>
      </c>
      <c r="D45" s="35" t="s">
        <v>398</v>
      </c>
      <c r="E45" s="35" t="s">
        <v>284</v>
      </c>
      <c r="F45" s="35" t="s">
        <v>122</v>
      </c>
      <c r="G45" s="35" t="s">
        <v>285</v>
      </c>
      <c r="H45" s="35" t="s">
        <v>124</v>
      </c>
      <c r="I45" s="35" t="s">
        <v>119</v>
      </c>
      <c r="J45" s="35" t="s">
        <v>116</v>
      </c>
      <c r="K45" s="35"/>
      <c r="L45" s="35"/>
      <c r="M45" s="35"/>
      <c r="N45" s="36">
        <v>129468.93</v>
      </c>
      <c r="O45" s="36">
        <v>19420.34</v>
      </c>
      <c r="P45" s="36">
        <v>0</v>
      </c>
      <c r="Q45" s="36">
        <v>0</v>
      </c>
      <c r="R45" s="36">
        <v>0</v>
      </c>
      <c r="S45" s="36">
        <v>110048.59</v>
      </c>
      <c r="T45" s="37">
        <v>42644</v>
      </c>
      <c r="U45" s="58">
        <v>42767</v>
      </c>
      <c r="V45" s="38">
        <v>42855</v>
      </c>
      <c r="W45" s="39">
        <v>43616</v>
      </c>
      <c r="Y45" s="159">
        <v>54435.8</v>
      </c>
      <c r="Z45" s="118">
        <v>42719.199999999997</v>
      </c>
      <c r="AA45" s="118"/>
      <c r="AB45" s="118"/>
      <c r="AC45" s="118"/>
      <c r="AD45" s="143"/>
      <c r="AE45" s="148"/>
      <c r="AF45" s="149">
        <v>44</v>
      </c>
      <c r="AG45" s="133" t="s">
        <v>753</v>
      </c>
      <c r="AH45" s="133"/>
      <c r="AI45" s="145"/>
      <c r="AJ45" s="148"/>
      <c r="AK45" s="149"/>
      <c r="AL45" s="133"/>
      <c r="AM45" s="133"/>
      <c r="AN45" s="133"/>
      <c r="AO45" s="133"/>
      <c r="AP45" s="133" t="s">
        <v>180</v>
      </c>
      <c r="AQ45" s="133" t="s">
        <v>751</v>
      </c>
      <c r="AR45" s="133">
        <v>1</v>
      </c>
      <c r="AS45" s="133" t="s">
        <v>181</v>
      </c>
      <c r="AT45" s="133" t="s">
        <v>752</v>
      </c>
      <c r="AU45" s="120">
        <v>100</v>
      </c>
      <c r="AV45" s="133"/>
      <c r="AW45" s="133"/>
      <c r="AX45" s="133"/>
      <c r="AY45" s="133"/>
      <c r="AZ45" s="133"/>
      <c r="BA45" s="133"/>
      <c r="BB45" s="133"/>
      <c r="BC45" s="133"/>
      <c r="BD45" s="133"/>
      <c r="BE45" s="133"/>
      <c r="BF45" s="133"/>
      <c r="BG45" s="133"/>
      <c r="BH45" s="150" t="s">
        <v>819</v>
      </c>
      <c r="BI45" s="126" t="s">
        <v>945</v>
      </c>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row>
    <row r="46" spans="1:150" s="151" customFormat="1" ht="25.5" customHeight="1" x14ac:dyDescent="0.25">
      <c r="A46" s="63" t="s">
        <v>399</v>
      </c>
      <c r="B46" s="63" t="s">
        <v>400</v>
      </c>
      <c r="C46" s="63" t="s">
        <v>401</v>
      </c>
      <c r="D46" s="56" t="s">
        <v>402</v>
      </c>
      <c r="E46" s="35" t="s">
        <v>301</v>
      </c>
      <c r="F46" s="35" t="s">
        <v>122</v>
      </c>
      <c r="G46" s="35" t="s">
        <v>403</v>
      </c>
      <c r="H46" s="35" t="s">
        <v>124</v>
      </c>
      <c r="I46" s="35" t="s">
        <v>119</v>
      </c>
      <c r="J46" s="35"/>
      <c r="K46" s="35"/>
      <c r="L46" s="35"/>
      <c r="M46" s="35"/>
      <c r="N46" s="36">
        <v>357846.76</v>
      </c>
      <c r="O46" s="36">
        <v>53677.02</v>
      </c>
      <c r="P46" s="36">
        <v>0</v>
      </c>
      <c r="Q46" s="36">
        <v>0</v>
      </c>
      <c r="R46" s="36">
        <v>0</v>
      </c>
      <c r="S46" s="45">
        <v>304169.74</v>
      </c>
      <c r="T46" s="37">
        <v>42675</v>
      </c>
      <c r="U46" s="58">
        <v>43189</v>
      </c>
      <c r="V46" s="38">
        <v>43281</v>
      </c>
      <c r="W46" s="39">
        <v>43677</v>
      </c>
      <c r="X46" s="118"/>
      <c r="Y46" s="118">
        <v>0</v>
      </c>
      <c r="Z46" s="118">
        <v>114237.62</v>
      </c>
      <c r="AA46" s="118">
        <f>S46-Z46</f>
        <v>189932.12</v>
      </c>
      <c r="AB46" s="118"/>
      <c r="AC46" s="118"/>
      <c r="AD46" s="143"/>
      <c r="AE46" s="148"/>
      <c r="AF46" s="149">
        <v>44</v>
      </c>
      <c r="AG46" s="133" t="s">
        <v>259</v>
      </c>
      <c r="AH46" s="133"/>
      <c r="AI46" s="145"/>
      <c r="AJ46" s="148"/>
      <c r="AK46" s="149"/>
      <c r="AL46" s="133"/>
      <c r="AM46" s="133"/>
      <c r="AN46" s="133"/>
      <c r="AO46" s="133"/>
      <c r="AP46" s="133" t="s">
        <v>180</v>
      </c>
      <c r="AQ46" s="133" t="s">
        <v>751</v>
      </c>
      <c r="AR46" s="133">
        <v>1</v>
      </c>
      <c r="AS46" s="133" t="s">
        <v>181</v>
      </c>
      <c r="AT46" s="133" t="s">
        <v>752</v>
      </c>
      <c r="AU46" s="120">
        <v>1000</v>
      </c>
      <c r="AV46" s="133"/>
      <c r="AW46" s="133"/>
      <c r="AX46" s="133"/>
      <c r="AY46" s="133"/>
      <c r="AZ46" s="133"/>
      <c r="BA46" s="133"/>
      <c r="BB46" s="133"/>
      <c r="BC46" s="133"/>
      <c r="BD46" s="133"/>
      <c r="BE46" s="133"/>
      <c r="BF46" s="133"/>
      <c r="BG46" s="133"/>
      <c r="BH46" s="150" t="s">
        <v>821</v>
      </c>
      <c r="BI46" s="126" t="s">
        <v>945</v>
      </c>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row>
    <row r="47" spans="1:150" ht="24.75" customHeight="1" thickBot="1" x14ac:dyDescent="0.3">
      <c r="A47" s="18" t="s">
        <v>404</v>
      </c>
      <c r="B47" s="19" t="s">
        <v>87</v>
      </c>
      <c r="C47" s="19"/>
      <c r="D47" s="19" t="s">
        <v>405</v>
      </c>
      <c r="E47" s="20"/>
      <c r="F47" s="20"/>
      <c r="G47" s="20"/>
      <c r="H47" s="20"/>
      <c r="I47" s="20"/>
      <c r="J47" s="20"/>
      <c r="K47" s="20"/>
      <c r="L47" s="20"/>
      <c r="M47" s="20"/>
      <c r="N47" s="20"/>
      <c r="O47" s="20"/>
      <c r="P47" s="20"/>
      <c r="Q47" s="20"/>
      <c r="R47" s="20"/>
      <c r="S47" s="20"/>
      <c r="T47" s="49"/>
      <c r="U47" s="50"/>
      <c r="V47" s="50"/>
      <c r="W47" s="51" t="s">
        <v>279</v>
      </c>
      <c r="X47" s="20"/>
      <c r="Y47" s="20"/>
      <c r="Z47" s="20"/>
      <c r="AA47" s="20"/>
      <c r="AB47" s="20"/>
      <c r="AC47" s="20"/>
      <c r="AD47" s="20"/>
      <c r="AE47" s="119"/>
      <c r="AF47" s="20"/>
      <c r="AG47" s="20"/>
      <c r="AH47" s="20"/>
      <c r="AI47" s="20"/>
      <c r="AJ47" s="119"/>
      <c r="AK47" s="20"/>
      <c r="AL47" s="20"/>
      <c r="AM47" s="20"/>
      <c r="AN47" s="20"/>
      <c r="AO47" s="20"/>
      <c r="AP47" s="111"/>
      <c r="AQ47" s="111"/>
      <c r="AR47" s="111"/>
      <c r="AS47" s="111"/>
      <c r="AT47" s="20"/>
      <c r="AU47" s="111"/>
      <c r="AV47" s="111"/>
      <c r="AW47" s="20"/>
      <c r="AX47" s="111"/>
      <c r="AY47" s="111"/>
      <c r="AZ47" s="20"/>
      <c r="BA47" s="111"/>
      <c r="BB47" s="111"/>
      <c r="BC47" s="111"/>
      <c r="BD47" s="111"/>
      <c r="BE47" s="111"/>
      <c r="BF47" s="111"/>
      <c r="BG47" s="111"/>
      <c r="BI47" s="126" t="s">
        <v>279</v>
      </c>
    </row>
    <row r="48" spans="1:150" s="117" customFormat="1" ht="25.5" customHeight="1" x14ac:dyDescent="0.25">
      <c r="A48" s="68" t="s">
        <v>406</v>
      </c>
      <c r="B48" s="68" t="s">
        <v>87</v>
      </c>
      <c r="C48" s="68"/>
      <c r="D48" s="69" t="s">
        <v>407</v>
      </c>
      <c r="E48" s="70"/>
      <c r="F48" s="70"/>
      <c r="G48" s="70"/>
      <c r="H48" s="70"/>
      <c r="I48" s="70"/>
      <c r="J48" s="70"/>
      <c r="K48" s="70"/>
      <c r="L48" s="70"/>
      <c r="M48" s="70"/>
      <c r="N48" s="70"/>
      <c r="O48" s="70"/>
      <c r="P48" s="70"/>
      <c r="Q48" s="70"/>
      <c r="R48" s="70"/>
      <c r="S48" s="70"/>
      <c r="T48" s="71"/>
      <c r="U48" s="72"/>
      <c r="V48" s="72"/>
      <c r="W48" s="73" t="s">
        <v>279</v>
      </c>
      <c r="X48" s="160"/>
      <c r="Y48" s="160"/>
      <c r="Z48" s="160"/>
      <c r="AA48" s="160"/>
      <c r="AB48" s="160"/>
      <c r="AC48" s="160"/>
      <c r="AD48" s="161"/>
      <c r="AE48" s="113"/>
      <c r="AF48" s="162"/>
      <c r="AG48" s="163"/>
      <c r="AH48" s="163"/>
      <c r="AI48" s="164"/>
      <c r="AJ48" s="113"/>
      <c r="AK48" s="162"/>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50"/>
      <c r="BI48" s="126" t="s">
        <v>279</v>
      </c>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05"/>
      <c r="EF48" s="105"/>
      <c r="EG48" s="105"/>
      <c r="EH48" s="105"/>
      <c r="EI48" s="105"/>
      <c r="EJ48" s="105"/>
      <c r="EK48" s="105"/>
      <c r="EL48" s="105"/>
      <c r="EM48" s="105"/>
      <c r="EN48" s="105"/>
      <c r="EO48" s="105"/>
      <c r="EP48" s="105"/>
      <c r="EQ48" s="105"/>
      <c r="ER48" s="105"/>
      <c r="ES48" s="105"/>
      <c r="ET48" s="105"/>
    </row>
    <row r="49" spans="1:150" ht="25.5" customHeight="1" x14ac:dyDescent="0.25">
      <c r="A49" s="63" t="s">
        <v>408</v>
      </c>
      <c r="B49" s="63" t="s">
        <v>409</v>
      </c>
      <c r="C49" s="63" t="s">
        <v>410</v>
      </c>
      <c r="D49" s="74" t="s">
        <v>411</v>
      </c>
      <c r="E49" s="34" t="s">
        <v>301</v>
      </c>
      <c r="F49" s="34" t="s">
        <v>128</v>
      </c>
      <c r="G49" s="34" t="s">
        <v>412</v>
      </c>
      <c r="H49" s="34" t="s">
        <v>129</v>
      </c>
      <c r="I49" s="34" t="s">
        <v>119</v>
      </c>
      <c r="J49" s="34"/>
      <c r="K49" s="34"/>
      <c r="L49" s="34"/>
      <c r="M49" s="34"/>
      <c r="N49" s="64">
        <v>466925.52</v>
      </c>
      <c r="O49" s="64">
        <v>70038.83</v>
      </c>
      <c r="P49" s="36">
        <v>0</v>
      </c>
      <c r="Q49" s="36">
        <v>0</v>
      </c>
      <c r="R49" s="36">
        <v>0</v>
      </c>
      <c r="S49" s="64">
        <v>396886.69</v>
      </c>
      <c r="T49" s="46">
        <v>42675</v>
      </c>
      <c r="U49" s="47">
        <v>42826</v>
      </c>
      <c r="V49" s="47">
        <v>42946</v>
      </c>
      <c r="W49" s="48">
        <v>43659</v>
      </c>
      <c r="X49" s="155"/>
      <c r="Y49" s="155">
        <v>79766</v>
      </c>
      <c r="Z49" s="155">
        <v>159531</v>
      </c>
      <c r="AA49" s="155">
        <v>157589.69</v>
      </c>
      <c r="AB49" s="155"/>
      <c r="AC49" s="155"/>
      <c r="AD49" s="156"/>
      <c r="AE49" s="119"/>
      <c r="AF49" s="123">
        <v>42</v>
      </c>
      <c r="AG49" s="133" t="s">
        <v>258</v>
      </c>
      <c r="AH49" s="124"/>
      <c r="AI49" s="139"/>
      <c r="AJ49" s="140"/>
      <c r="AK49" s="123"/>
      <c r="AL49" s="124"/>
      <c r="AM49" s="124"/>
      <c r="AN49" s="124"/>
      <c r="AO49" s="124"/>
      <c r="AP49" s="124" t="s">
        <v>233</v>
      </c>
      <c r="AQ49" s="133" t="s">
        <v>187</v>
      </c>
      <c r="AR49" s="124">
        <v>80</v>
      </c>
      <c r="AS49" s="124"/>
      <c r="AT49" s="124"/>
      <c r="AU49" s="124"/>
      <c r="AV49" s="124"/>
      <c r="AW49" s="124"/>
      <c r="AX49" s="124"/>
      <c r="AY49" s="124"/>
      <c r="AZ49" s="124"/>
      <c r="BA49" s="124"/>
      <c r="BB49" s="124"/>
      <c r="BC49" s="124"/>
      <c r="BD49" s="124"/>
      <c r="BE49" s="124"/>
      <c r="BF49" s="124"/>
      <c r="BG49" s="124"/>
      <c r="BH49" s="150" t="s">
        <v>817</v>
      </c>
      <c r="BI49" s="126" t="s">
        <v>945</v>
      </c>
    </row>
    <row r="50" spans="1:150" ht="25.5" customHeight="1" x14ac:dyDescent="0.25">
      <c r="A50" s="220" t="s">
        <v>94</v>
      </c>
      <c r="B50" s="63"/>
      <c r="C50" s="63"/>
      <c r="D50" s="221" t="s">
        <v>797</v>
      </c>
      <c r="E50" s="34"/>
      <c r="F50" s="34"/>
      <c r="G50" s="34"/>
      <c r="H50" s="34"/>
      <c r="I50" s="34"/>
      <c r="J50" s="34"/>
      <c r="K50" s="34"/>
      <c r="L50" s="34"/>
      <c r="M50" s="34"/>
      <c r="N50" s="64"/>
      <c r="O50" s="64"/>
      <c r="P50" s="36"/>
      <c r="Q50" s="36"/>
      <c r="R50" s="36"/>
      <c r="S50" s="64"/>
      <c r="T50" s="47"/>
      <c r="U50" s="47"/>
      <c r="V50" s="47"/>
      <c r="W50" s="48"/>
      <c r="X50" s="155"/>
      <c r="Y50" s="155"/>
      <c r="Z50" s="155"/>
      <c r="AA50" s="155"/>
      <c r="AB50" s="155"/>
      <c r="AC50" s="155"/>
      <c r="AD50" s="155"/>
      <c r="AE50" s="119"/>
      <c r="AF50" s="124"/>
      <c r="AG50" s="133"/>
      <c r="AH50" s="124"/>
      <c r="AI50" s="124"/>
      <c r="AJ50" s="140"/>
      <c r="AK50" s="124"/>
      <c r="AL50" s="124"/>
      <c r="AM50" s="124"/>
      <c r="AN50" s="124"/>
      <c r="AO50" s="124"/>
      <c r="AP50" s="124"/>
      <c r="AQ50" s="133"/>
      <c r="AR50" s="124"/>
      <c r="AS50" s="124"/>
      <c r="AT50" s="124"/>
      <c r="AU50" s="124"/>
      <c r="AV50" s="124"/>
      <c r="AW50" s="124"/>
      <c r="AX50" s="124"/>
      <c r="AY50" s="124"/>
      <c r="AZ50" s="124"/>
      <c r="BA50" s="124"/>
      <c r="BB50" s="124"/>
      <c r="BC50" s="124"/>
      <c r="BD50" s="124"/>
      <c r="BE50" s="124"/>
      <c r="BF50" s="124"/>
      <c r="BG50" s="124"/>
      <c r="BI50" s="126" t="s">
        <v>279</v>
      </c>
    </row>
    <row r="51" spans="1:150" ht="24.75" customHeight="1" thickBot="1" x14ac:dyDescent="0.3">
      <c r="A51" s="18" t="s">
        <v>413</v>
      </c>
      <c r="B51" s="19" t="s">
        <v>87</v>
      </c>
      <c r="C51" s="19"/>
      <c r="D51" s="19" t="s">
        <v>414</v>
      </c>
      <c r="E51" s="20"/>
      <c r="F51" s="20"/>
      <c r="G51" s="20"/>
      <c r="H51" s="20"/>
      <c r="I51" s="20"/>
      <c r="J51" s="20"/>
      <c r="K51" s="20"/>
      <c r="L51" s="20"/>
      <c r="M51" s="20"/>
      <c r="N51" s="20"/>
      <c r="O51" s="20"/>
      <c r="P51" s="20"/>
      <c r="Q51" s="20"/>
      <c r="R51" s="20"/>
      <c r="S51" s="20"/>
      <c r="T51" s="49"/>
      <c r="U51" s="217"/>
      <c r="V51" s="217"/>
      <c r="W51" s="218" t="s">
        <v>279</v>
      </c>
      <c r="X51" s="20"/>
      <c r="Y51" s="20"/>
      <c r="Z51" s="20"/>
      <c r="AA51" s="20"/>
      <c r="AB51" s="20"/>
      <c r="AC51" s="20"/>
      <c r="AD51" s="20"/>
      <c r="AE51" s="219"/>
      <c r="AF51" s="20"/>
      <c r="AG51" s="20"/>
      <c r="AH51" s="20"/>
      <c r="AI51" s="20"/>
      <c r="AJ51" s="219"/>
      <c r="AK51" s="20"/>
      <c r="AL51" s="20"/>
      <c r="AM51" s="20"/>
      <c r="AN51" s="20"/>
      <c r="AO51" s="20"/>
      <c r="AP51" s="111"/>
      <c r="AQ51" s="111"/>
      <c r="AR51" s="111"/>
      <c r="AS51" s="111"/>
      <c r="AT51" s="20"/>
      <c r="AU51" s="111"/>
      <c r="AV51" s="111"/>
      <c r="AW51" s="20"/>
      <c r="AX51" s="111"/>
      <c r="AY51" s="111"/>
      <c r="AZ51" s="20"/>
      <c r="BA51" s="111"/>
      <c r="BB51" s="111"/>
      <c r="BC51" s="111"/>
      <c r="BD51" s="111"/>
      <c r="BE51" s="111"/>
      <c r="BF51" s="111"/>
      <c r="BG51" s="111"/>
      <c r="BI51" s="126" t="s">
        <v>279</v>
      </c>
    </row>
    <row r="52" spans="1:150" ht="24.75" customHeight="1" thickBot="1" x14ac:dyDescent="0.3">
      <c r="A52" s="18" t="s">
        <v>415</v>
      </c>
      <c r="B52" s="19" t="s">
        <v>87</v>
      </c>
      <c r="C52" s="19"/>
      <c r="D52" s="19" t="s">
        <v>416</v>
      </c>
      <c r="E52" s="20"/>
      <c r="F52" s="20"/>
      <c r="G52" s="20"/>
      <c r="H52" s="20"/>
      <c r="I52" s="20"/>
      <c r="J52" s="20"/>
      <c r="K52" s="20"/>
      <c r="L52" s="20"/>
      <c r="M52" s="20"/>
      <c r="N52" s="20"/>
      <c r="O52" s="20"/>
      <c r="P52" s="20"/>
      <c r="Q52" s="20"/>
      <c r="R52" s="20"/>
      <c r="S52" s="20"/>
      <c r="T52" s="49"/>
      <c r="U52" s="50"/>
      <c r="V52" s="50"/>
      <c r="W52" s="51" t="s">
        <v>279</v>
      </c>
      <c r="X52" s="20"/>
      <c r="Y52" s="20"/>
      <c r="Z52" s="20"/>
      <c r="AA52" s="20"/>
      <c r="AB52" s="20"/>
      <c r="AC52" s="20"/>
      <c r="AD52" s="20"/>
      <c r="AE52" s="119"/>
      <c r="AF52" s="20"/>
      <c r="AG52" s="20"/>
      <c r="AH52" s="20"/>
      <c r="AI52" s="20"/>
      <c r="AJ52" s="119"/>
      <c r="AK52" s="20"/>
      <c r="AL52" s="20"/>
      <c r="AM52" s="20"/>
      <c r="AN52" s="20"/>
      <c r="AO52" s="20"/>
      <c r="AP52" s="111"/>
      <c r="AQ52" s="111"/>
      <c r="AR52" s="111"/>
      <c r="AS52" s="111"/>
      <c r="AT52" s="20"/>
      <c r="AU52" s="111"/>
      <c r="AV52" s="111"/>
      <c r="AW52" s="20"/>
      <c r="AX52" s="111"/>
      <c r="AY52" s="111"/>
      <c r="AZ52" s="20"/>
      <c r="BA52" s="111"/>
      <c r="BB52" s="111"/>
      <c r="BC52" s="111"/>
      <c r="BD52" s="111"/>
      <c r="BE52" s="111"/>
      <c r="BF52" s="111"/>
      <c r="BG52" s="111"/>
      <c r="BI52" s="126" t="s">
        <v>279</v>
      </c>
    </row>
    <row r="53" spans="1:150" s="117" customFormat="1" ht="25.5" customHeight="1" x14ac:dyDescent="0.25">
      <c r="A53" s="75" t="s">
        <v>95</v>
      </c>
      <c r="B53" s="76" t="s">
        <v>87</v>
      </c>
      <c r="C53" s="76"/>
      <c r="D53" s="25" t="s">
        <v>417</v>
      </c>
      <c r="E53" s="26"/>
      <c r="F53" s="26"/>
      <c r="G53" s="26"/>
      <c r="H53" s="26"/>
      <c r="I53" s="26"/>
      <c r="J53" s="26"/>
      <c r="K53" s="26"/>
      <c r="L53" s="26"/>
      <c r="M53" s="26"/>
      <c r="N53" s="26"/>
      <c r="O53" s="26"/>
      <c r="P53" s="26"/>
      <c r="Q53" s="26"/>
      <c r="R53" s="26"/>
      <c r="S53" s="27"/>
      <c r="T53" s="28"/>
      <c r="U53" s="41"/>
      <c r="V53" s="41"/>
      <c r="W53" s="31" t="s">
        <v>279</v>
      </c>
      <c r="X53" s="112"/>
      <c r="Y53" s="112"/>
      <c r="Z53" s="112"/>
      <c r="AA53" s="112"/>
      <c r="AB53" s="112"/>
      <c r="AC53" s="112"/>
      <c r="AD53" s="142"/>
      <c r="AE53" s="113"/>
      <c r="AF53" s="116"/>
      <c r="AG53" s="114"/>
      <c r="AH53" s="114"/>
      <c r="AI53" s="115"/>
      <c r="AJ53" s="113"/>
      <c r="AK53" s="116"/>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50"/>
      <c r="BI53" s="126" t="s">
        <v>279</v>
      </c>
      <c r="BJ53" s="105"/>
      <c r="BK53" s="105"/>
      <c r="BL53" s="105"/>
      <c r="BM53" s="105"/>
      <c r="BN53" s="105"/>
      <c r="BO53" s="105"/>
      <c r="BP53" s="105"/>
      <c r="BQ53" s="105"/>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c r="DT53" s="105"/>
      <c r="DU53" s="105"/>
      <c r="DV53" s="105"/>
      <c r="DW53" s="105"/>
      <c r="DX53" s="105"/>
      <c r="DY53" s="105"/>
      <c r="DZ53" s="105"/>
      <c r="EA53" s="105"/>
      <c r="EB53" s="105"/>
      <c r="EC53" s="105"/>
      <c r="ED53" s="105"/>
      <c r="EE53" s="105"/>
      <c r="EF53" s="105"/>
      <c r="EG53" s="105"/>
      <c r="EH53" s="105"/>
      <c r="EI53" s="105"/>
      <c r="EJ53" s="105"/>
      <c r="EK53" s="105"/>
      <c r="EL53" s="105"/>
      <c r="EM53" s="105"/>
      <c r="EN53" s="105"/>
      <c r="EO53" s="105"/>
      <c r="EP53" s="105"/>
      <c r="EQ53" s="105"/>
      <c r="ER53" s="105"/>
      <c r="ES53" s="105"/>
      <c r="ET53" s="105"/>
    </row>
    <row r="54" spans="1:150" s="151" customFormat="1" ht="25.5" customHeight="1" x14ac:dyDescent="0.25">
      <c r="A54" s="56" t="s">
        <v>130</v>
      </c>
      <c r="B54" s="56" t="s">
        <v>418</v>
      </c>
      <c r="C54" s="56" t="s">
        <v>419</v>
      </c>
      <c r="D54" s="44" t="s">
        <v>420</v>
      </c>
      <c r="E54" s="35" t="s">
        <v>270</v>
      </c>
      <c r="F54" s="35" t="s">
        <v>152</v>
      </c>
      <c r="G54" s="35" t="s">
        <v>421</v>
      </c>
      <c r="H54" s="34" t="s">
        <v>165</v>
      </c>
      <c r="I54" s="35" t="s">
        <v>119</v>
      </c>
      <c r="J54" s="35"/>
      <c r="K54" s="35"/>
      <c r="L54" s="35"/>
      <c r="M54" s="35"/>
      <c r="N54" s="45">
        <f>O54+P54+S54</f>
        <v>348722.37</v>
      </c>
      <c r="O54" s="45">
        <v>26154.19</v>
      </c>
      <c r="P54" s="45">
        <v>26154.18</v>
      </c>
      <c r="Q54" s="77">
        <v>0</v>
      </c>
      <c r="R54" s="36">
        <v>0</v>
      </c>
      <c r="S54" s="36">
        <v>296414</v>
      </c>
      <c r="T54" s="37">
        <v>42916</v>
      </c>
      <c r="U54" s="38">
        <v>43008</v>
      </c>
      <c r="V54" s="38">
        <v>43100</v>
      </c>
      <c r="W54" s="39">
        <v>43646</v>
      </c>
      <c r="X54" s="118">
        <v>0</v>
      </c>
      <c r="Y54" s="118">
        <v>0</v>
      </c>
      <c r="Z54" s="118">
        <v>150000</v>
      </c>
      <c r="AA54" s="118">
        <f>S54-Z54</f>
        <v>146414</v>
      </c>
      <c r="AB54" s="118">
        <v>0</v>
      </c>
      <c r="AC54" s="118"/>
      <c r="AD54" s="143"/>
      <c r="AE54" s="148"/>
      <c r="AF54" s="149">
        <v>22</v>
      </c>
      <c r="AG54" s="133" t="s">
        <v>247</v>
      </c>
      <c r="AH54" s="133"/>
      <c r="AI54" s="145"/>
      <c r="AJ54" s="148"/>
      <c r="AK54" s="149"/>
      <c r="AL54" s="133"/>
      <c r="AM54" s="133"/>
      <c r="AN54" s="133"/>
      <c r="AO54" s="133"/>
      <c r="AP54" s="133" t="s">
        <v>220</v>
      </c>
      <c r="AQ54" s="133" t="s">
        <v>754</v>
      </c>
      <c r="AR54" s="133">
        <v>480</v>
      </c>
      <c r="AS54" s="133" t="s">
        <v>222</v>
      </c>
      <c r="AT54" s="133" t="s">
        <v>755</v>
      </c>
      <c r="AU54" s="133">
        <v>1</v>
      </c>
      <c r="AV54" s="148"/>
      <c r="AW54" s="148"/>
      <c r="AX54" s="148"/>
      <c r="AY54" s="133"/>
      <c r="AZ54" s="133"/>
      <c r="BA54" s="133"/>
      <c r="BB54" s="133"/>
      <c r="BC54" s="133"/>
      <c r="BD54" s="133"/>
      <c r="BE54" s="133"/>
      <c r="BF54" s="133"/>
      <c r="BG54" s="133"/>
      <c r="BH54" s="150" t="s">
        <v>875</v>
      </c>
      <c r="BI54" s="126" t="s">
        <v>945</v>
      </c>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c r="CV54" s="150"/>
      <c r="CW54" s="150"/>
      <c r="CX54" s="150"/>
      <c r="CY54" s="150"/>
      <c r="CZ54" s="150"/>
      <c r="DA54" s="150"/>
      <c r="DB54" s="150"/>
      <c r="DC54" s="150"/>
      <c r="DD54" s="150"/>
      <c r="DE54" s="150"/>
      <c r="DF54" s="150"/>
      <c r="DG54" s="150"/>
      <c r="DH54" s="150"/>
      <c r="DI54" s="150"/>
      <c r="DJ54" s="150"/>
      <c r="DK54" s="150"/>
      <c r="DL54" s="150"/>
      <c r="DM54" s="150"/>
      <c r="DN54" s="150"/>
      <c r="DO54" s="150"/>
      <c r="DP54" s="150"/>
      <c r="DQ54" s="150"/>
      <c r="DR54" s="150"/>
      <c r="DS54" s="150"/>
      <c r="DT54" s="150"/>
      <c r="DU54" s="150"/>
      <c r="DV54" s="150"/>
      <c r="DW54" s="150"/>
      <c r="DX54" s="150"/>
      <c r="DY54" s="150"/>
      <c r="DZ54" s="150"/>
      <c r="EA54" s="150"/>
      <c r="EB54" s="150"/>
      <c r="EC54" s="150"/>
      <c r="ED54" s="150"/>
      <c r="EE54" s="150"/>
      <c r="EF54" s="150"/>
      <c r="EG54" s="150"/>
      <c r="EH54" s="150"/>
      <c r="EI54" s="150"/>
      <c r="EJ54" s="150"/>
      <c r="EK54" s="150"/>
      <c r="EL54" s="150"/>
      <c r="EM54" s="150"/>
      <c r="EN54" s="150"/>
      <c r="EO54" s="150"/>
      <c r="EP54" s="150"/>
      <c r="EQ54" s="150"/>
      <c r="ER54" s="150"/>
      <c r="ES54" s="150"/>
      <c r="ET54" s="150"/>
    </row>
    <row r="55" spans="1:150" s="151" customFormat="1" ht="24.75" customHeight="1" x14ac:dyDescent="0.25">
      <c r="A55" s="56" t="s">
        <v>131</v>
      </c>
      <c r="B55" s="56" t="s">
        <v>422</v>
      </c>
      <c r="C55" s="56" t="s">
        <v>423</v>
      </c>
      <c r="D55" s="44" t="s">
        <v>424</v>
      </c>
      <c r="E55" s="35" t="s">
        <v>284</v>
      </c>
      <c r="F55" s="35" t="s">
        <v>152</v>
      </c>
      <c r="G55" s="35" t="s">
        <v>325</v>
      </c>
      <c r="H55" s="34" t="s">
        <v>165</v>
      </c>
      <c r="I55" s="35" t="s">
        <v>119</v>
      </c>
      <c r="J55" s="35"/>
      <c r="K55" s="35"/>
      <c r="L55" s="35"/>
      <c r="M55" s="35"/>
      <c r="N55" s="45">
        <f>O55+P55+S55</f>
        <v>134057.64705882352</v>
      </c>
      <c r="O55" s="45">
        <f>S55*15/85/2</f>
        <v>10054.323529411764</v>
      </c>
      <c r="P55" s="45">
        <f>O55</f>
        <v>10054.323529411764</v>
      </c>
      <c r="Q55" s="77">
        <v>0</v>
      </c>
      <c r="R55" s="36">
        <v>0</v>
      </c>
      <c r="S55" s="36">
        <v>113949</v>
      </c>
      <c r="T55" s="37">
        <v>42887</v>
      </c>
      <c r="U55" s="38">
        <v>42979</v>
      </c>
      <c r="V55" s="38">
        <v>43100</v>
      </c>
      <c r="W55" s="39">
        <v>43646</v>
      </c>
      <c r="X55" s="118">
        <v>0</v>
      </c>
      <c r="Y55" s="118">
        <v>0</v>
      </c>
      <c r="Z55" s="118">
        <v>100000</v>
      </c>
      <c r="AA55" s="118">
        <f>S55-Z55</f>
        <v>13949</v>
      </c>
      <c r="AB55" s="118">
        <v>0</v>
      </c>
      <c r="AC55" s="118"/>
      <c r="AD55" s="143"/>
      <c r="AE55" s="148"/>
      <c r="AF55" s="149">
        <v>22</v>
      </c>
      <c r="AG55" s="133" t="s">
        <v>247</v>
      </c>
      <c r="AH55" s="133"/>
      <c r="AI55" s="145"/>
      <c r="AJ55" s="148"/>
      <c r="AK55" s="149"/>
      <c r="AL55" s="133"/>
      <c r="AM55" s="133"/>
      <c r="AN55" s="133"/>
      <c r="AO55" s="133"/>
      <c r="AP55" s="133" t="s">
        <v>220</v>
      </c>
      <c r="AQ55" s="133" t="s">
        <v>754</v>
      </c>
      <c r="AR55" s="133">
        <v>344</v>
      </c>
      <c r="AS55" s="133" t="s">
        <v>222</v>
      </c>
      <c r="AT55" s="133" t="s">
        <v>755</v>
      </c>
      <c r="AU55" s="133">
        <v>1</v>
      </c>
      <c r="AV55" s="148"/>
      <c r="AW55" s="148"/>
      <c r="AX55" s="148"/>
      <c r="AY55" s="133"/>
      <c r="AZ55" s="133"/>
      <c r="BA55" s="133"/>
      <c r="BB55" s="133"/>
      <c r="BC55" s="133"/>
      <c r="BD55" s="133"/>
      <c r="BE55" s="133"/>
      <c r="BF55" s="133"/>
      <c r="BG55" s="133"/>
      <c r="BH55" s="150" t="s">
        <v>873</v>
      </c>
      <c r="BI55" s="126" t="s">
        <v>945</v>
      </c>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0"/>
      <c r="DF55" s="150"/>
      <c r="DG55" s="150"/>
      <c r="DH55" s="150"/>
      <c r="DI55" s="150"/>
      <c r="DJ55" s="150"/>
      <c r="DK55" s="150"/>
      <c r="DL55" s="150"/>
      <c r="DM55" s="150"/>
      <c r="DN55" s="150"/>
      <c r="DO55" s="150"/>
      <c r="DP55" s="150"/>
      <c r="DQ55" s="150"/>
      <c r="DR55" s="150"/>
      <c r="DS55" s="150"/>
      <c r="DT55" s="150"/>
      <c r="DU55" s="150"/>
      <c r="DV55" s="150"/>
      <c r="DW55" s="150"/>
      <c r="DX55" s="150"/>
      <c r="DY55" s="150"/>
      <c r="DZ55" s="150"/>
      <c r="EA55" s="150"/>
      <c r="EB55" s="150"/>
      <c r="EC55" s="150"/>
      <c r="ED55" s="150"/>
      <c r="EE55" s="150"/>
      <c r="EF55" s="150"/>
      <c r="EG55" s="150"/>
      <c r="EH55" s="150"/>
      <c r="EI55" s="150"/>
      <c r="EJ55" s="150"/>
      <c r="EK55" s="150"/>
      <c r="EL55" s="150"/>
      <c r="EM55" s="150"/>
      <c r="EN55" s="150"/>
      <c r="EO55" s="150"/>
      <c r="EP55" s="150"/>
      <c r="EQ55" s="150"/>
      <c r="ER55" s="150"/>
      <c r="ES55" s="150"/>
      <c r="ET55" s="150"/>
    </row>
    <row r="56" spans="1:150" s="151" customFormat="1" ht="26.25" customHeight="1" x14ac:dyDescent="0.25">
      <c r="A56" s="56" t="s">
        <v>132</v>
      </c>
      <c r="B56" s="56" t="s">
        <v>425</v>
      </c>
      <c r="C56" s="56" t="s">
        <v>426</v>
      </c>
      <c r="D56" s="44" t="s">
        <v>427</v>
      </c>
      <c r="E56" s="35" t="s">
        <v>301</v>
      </c>
      <c r="F56" s="35" t="s">
        <v>152</v>
      </c>
      <c r="G56" s="35" t="s">
        <v>330</v>
      </c>
      <c r="H56" s="34" t="s">
        <v>165</v>
      </c>
      <c r="I56" s="35" t="s">
        <v>119</v>
      </c>
      <c r="J56" s="35"/>
      <c r="K56" s="35"/>
      <c r="L56" s="35"/>
      <c r="M56" s="35"/>
      <c r="N56" s="45">
        <f>O56+P56+S56</f>
        <v>394072</v>
      </c>
      <c r="O56" s="45">
        <v>29556</v>
      </c>
      <c r="P56" s="45">
        <v>29555</v>
      </c>
      <c r="Q56" s="36">
        <v>0</v>
      </c>
      <c r="R56" s="36">
        <v>0</v>
      </c>
      <c r="S56" s="36">
        <v>334961</v>
      </c>
      <c r="T56" s="37">
        <v>42917</v>
      </c>
      <c r="U56" s="38">
        <v>42979</v>
      </c>
      <c r="V56" s="38">
        <v>43100</v>
      </c>
      <c r="W56" s="39">
        <v>43890</v>
      </c>
      <c r="X56" s="118">
        <v>0</v>
      </c>
      <c r="Y56" s="118">
        <v>0</v>
      </c>
      <c r="Z56" s="118">
        <v>100000</v>
      </c>
      <c r="AA56" s="118">
        <f>S56-Z56</f>
        <v>234961</v>
      </c>
      <c r="AB56" s="118">
        <v>0</v>
      </c>
      <c r="AC56" s="118"/>
      <c r="AD56" s="143"/>
      <c r="AE56" s="148"/>
      <c r="AF56" s="149">
        <v>22</v>
      </c>
      <c r="AG56" s="133" t="s">
        <v>247</v>
      </c>
      <c r="AH56" s="133"/>
      <c r="AI56" s="145"/>
      <c r="AJ56" s="148"/>
      <c r="AK56" s="149"/>
      <c r="AL56" s="133"/>
      <c r="AM56" s="133"/>
      <c r="AN56" s="133"/>
      <c r="AO56" s="133"/>
      <c r="AP56" s="133" t="s">
        <v>220</v>
      </c>
      <c r="AQ56" s="165" t="s">
        <v>754</v>
      </c>
      <c r="AR56" s="122">
        <v>250</v>
      </c>
      <c r="AS56" s="133" t="s">
        <v>222</v>
      </c>
      <c r="AT56" s="165" t="s">
        <v>755</v>
      </c>
      <c r="AU56" s="133">
        <v>1</v>
      </c>
      <c r="AV56" s="133" t="s">
        <v>210</v>
      </c>
      <c r="AW56" s="165" t="s">
        <v>211</v>
      </c>
      <c r="AX56" s="133">
        <v>20</v>
      </c>
      <c r="AY56" s="148"/>
      <c r="AZ56" s="148"/>
      <c r="BA56" s="148"/>
      <c r="BB56" s="148"/>
      <c r="BC56" s="148"/>
      <c r="BD56" s="148"/>
      <c r="BE56" s="148"/>
      <c r="BF56" s="148"/>
      <c r="BG56" s="148"/>
      <c r="BH56" s="150" t="s">
        <v>876</v>
      </c>
      <c r="BI56" s="126" t="s">
        <v>945</v>
      </c>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c r="CV56" s="150"/>
      <c r="CW56" s="150"/>
      <c r="CX56" s="150"/>
      <c r="CY56" s="150"/>
      <c r="CZ56" s="150"/>
      <c r="DA56" s="150"/>
      <c r="DB56" s="150"/>
      <c r="DC56" s="150"/>
      <c r="DD56" s="150"/>
      <c r="DE56" s="150"/>
      <c r="DF56" s="150"/>
      <c r="DG56" s="150"/>
      <c r="DH56" s="150"/>
      <c r="DI56" s="150"/>
      <c r="DJ56" s="150"/>
      <c r="DK56" s="150"/>
      <c r="DL56" s="150"/>
      <c r="DM56" s="150"/>
      <c r="DN56" s="150"/>
      <c r="DO56" s="150"/>
      <c r="DP56" s="150"/>
      <c r="DQ56" s="150"/>
      <c r="DR56" s="150"/>
      <c r="DS56" s="150"/>
      <c r="DT56" s="150"/>
      <c r="DU56" s="150"/>
      <c r="DV56" s="150"/>
      <c r="DW56" s="150"/>
      <c r="DX56" s="150"/>
      <c r="DY56" s="150"/>
      <c r="DZ56" s="150"/>
      <c r="EA56" s="150"/>
      <c r="EB56" s="150"/>
      <c r="EC56" s="150"/>
      <c r="ED56" s="150"/>
      <c r="EE56" s="150"/>
      <c r="EF56" s="150"/>
      <c r="EG56" s="150"/>
      <c r="EH56" s="150"/>
      <c r="EI56" s="150"/>
      <c r="EJ56" s="150"/>
      <c r="EK56" s="150"/>
      <c r="EL56" s="150"/>
      <c r="EM56" s="150"/>
      <c r="EN56" s="150"/>
      <c r="EO56" s="150"/>
      <c r="EP56" s="150"/>
      <c r="EQ56" s="150"/>
      <c r="ER56" s="150"/>
      <c r="ES56" s="150"/>
      <c r="ET56" s="150"/>
    </row>
    <row r="57" spans="1:150" s="151" customFormat="1" ht="25.5" customHeight="1" x14ac:dyDescent="0.25">
      <c r="A57" s="56" t="s">
        <v>133</v>
      </c>
      <c r="B57" s="56" t="s">
        <v>428</v>
      </c>
      <c r="C57" s="56" t="s">
        <v>429</v>
      </c>
      <c r="D57" s="44" t="s">
        <v>430</v>
      </c>
      <c r="E57" s="35" t="s">
        <v>276</v>
      </c>
      <c r="F57" s="35" t="s">
        <v>152</v>
      </c>
      <c r="G57" s="35" t="s">
        <v>294</v>
      </c>
      <c r="H57" s="34" t="s">
        <v>165</v>
      </c>
      <c r="I57" s="35" t="s">
        <v>119</v>
      </c>
      <c r="J57" s="35"/>
      <c r="K57" s="35"/>
      <c r="L57" s="35"/>
      <c r="M57" s="35"/>
      <c r="N57" s="45">
        <f>O57+P57+S57</f>
        <v>544762.36</v>
      </c>
      <c r="O57" s="45">
        <v>40857.18</v>
      </c>
      <c r="P57" s="45">
        <v>40857.18</v>
      </c>
      <c r="Q57" s="78">
        <v>0</v>
      </c>
      <c r="R57" s="36">
        <v>0</v>
      </c>
      <c r="S57" s="36">
        <v>463048</v>
      </c>
      <c r="T57" s="37">
        <v>42947</v>
      </c>
      <c r="U57" s="38">
        <v>43008</v>
      </c>
      <c r="V57" s="38">
        <v>43100</v>
      </c>
      <c r="W57" s="39">
        <v>44255</v>
      </c>
      <c r="X57" s="118">
        <v>0</v>
      </c>
      <c r="Y57" s="118">
        <v>0</v>
      </c>
      <c r="Z57" s="118">
        <v>150000</v>
      </c>
      <c r="AA57" s="118">
        <v>250000</v>
      </c>
      <c r="AB57" s="118">
        <f>S57-Z57-AA57</f>
        <v>63048</v>
      </c>
      <c r="AC57" s="118"/>
      <c r="AD57" s="143"/>
      <c r="AE57" s="148"/>
      <c r="AF57" s="149">
        <v>22</v>
      </c>
      <c r="AG57" s="133" t="s">
        <v>247</v>
      </c>
      <c r="AH57" s="133"/>
      <c r="AI57" s="145"/>
      <c r="AJ57" s="148"/>
      <c r="AK57" s="149"/>
      <c r="AL57" s="133"/>
      <c r="AM57" s="133"/>
      <c r="AN57" s="133"/>
      <c r="AO57" s="133"/>
      <c r="AP57" s="133" t="s">
        <v>220</v>
      </c>
      <c r="AQ57" s="133" t="s">
        <v>754</v>
      </c>
      <c r="AR57" s="122">
        <v>550</v>
      </c>
      <c r="AS57" s="133" t="s">
        <v>222</v>
      </c>
      <c r="AT57" s="133" t="s">
        <v>755</v>
      </c>
      <c r="AU57" s="133">
        <v>1</v>
      </c>
      <c r="AV57" s="148"/>
      <c r="AW57" s="148"/>
      <c r="AX57" s="148"/>
      <c r="AY57" s="133"/>
      <c r="AZ57" s="133"/>
      <c r="BA57" s="133"/>
      <c r="BB57" s="133"/>
      <c r="BC57" s="133"/>
      <c r="BD57" s="133"/>
      <c r="BE57" s="133"/>
      <c r="BF57" s="133"/>
      <c r="BG57" s="133"/>
      <c r="BH57" s="150" t="s">
        <v>874</v>
      </c>
      <c r="BI57" s="126" t="s">
        <v>945</v>
      </c>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row>
    <row r="58" spans="1:150" s="117" customFormat="1" ht="25.5" customHeight="1" x14ac:dyDescent="0.25">
      <c r="A58" s="75" t="s">
        <v>96</v>
      </c>
      <c r="B58" s="76" t="s">
        <v>87</v>
      </c>
      <c r="C58" s="76"/>
      <c r="D58" s="25" t="s">
        <v>431</v>
      </c>
      <c r="E58" s="26"/>
      <c r="F58" s="26"/>
      <c r="G58" s="26"/>
      <c r="H58" s="26"/>
      <c r="I58" s="26"/>
      <c r="J58" s="26"/>
      <c r="K58" s="26"/>
      <c r="L58" s="26"/>
      <c r="M58" s="26"/>
      <c r="N58" s="26"/>
      <c r="O58" s="26"/>
      <c r="P58" s="26"/>
      <c r="Q58" s="26"/>
      <c r="R58" s="26"/>
      <c r="S58" s="27"/>
      <c r="T58" s="28"/>
      <c r="U58" s="41"/>
      <c r="V58" s="41"/>
      <c r="W58" s="31" t="s">
        <v>279</v>
      </c>
      <c r="X58" s="112"/>
      <c r="Y58" s="112"/>
      <c r="Z58" s="112"/>
      <c r="AA58" s="112"/>
      <c r="AB58" s="112"/>
      <c r="AC58" s="112"/>
      <c r="AD58" s="142"/>
      <c r="AE58" s="113"/>
      <c r="AF58" s="116"/>
      <c r="AG58" s="114"/>
      <c r="AH58" s="114"/>
      <c r="AI58" s="115"/>
      <c r="AJ58" s="113"/>
      <c r="AK58" s="116"/>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50"/>
      <c r="BI58" s="126" t="s">
        <v>279</v>
      </c>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105"/>
      <c r="CK58" s="105"/>
      <c r="CL58" s="105"/>
      <c r="CM58" s="105"/>
      <c r="CN58" s="105"/>
      <c r="CO58" s="105"/>
      <c r="CP58" s="105"/>
      <c r="CQ58" s="105"/>
      <c r="CR58" s="105"/>
      <c r="CS58" s="105"/>
      <c r="CT58" s="105"/>
      <c r="CU58" s="105"/>
      <c r="CV58" s="105"/>
      <c r="CW58" s="105"/>
      <c r="CX58" s="105"/>
      <c r="CY58" s="105"/>
      <c r="CZ58" s="105"/>
      <c r="DA58" s="105"/>
      <c r="DB58" s="105"/>
      <c r="DC58" s="105"/>
      <c r="DD58" s="105"/>
      <c r="DE58" s="105"/>
      <c r="DF58" s="105"/>
      <c r="DG58" s="105"/>
      <c r="DH58" s="105"/>
      <c r="DI58" s="105"/>
      <c r="DJ58" s="105"/>
      <c r="DK58" s="105"/>
      <c r="DL58" s="105"/>
      <c r="DM58" s="105"/>
      <c r="DN58" s="105"/>
      <c r="DO58" s="105"/>
      <c r="DP58" s="105"/>
      <c r="DQ58" s="105"/>
      <c r="DR58" s="105"/>
      <c r="DS58" s="105"/>
      <c r="DT58" s="105"/>
      <c r="DU58" s="105"/>
      <c r="DV58" s="105"/>
      <c r="DW58" s="105"/>
      <c r="DX58" s="105"/>
      <c r="DY58" s="105"/>
      <c r="DZ58" s="105"/>
      <c r="EA58" s="105"/>
      <c r="EB58" s="105"/>
      <c r="EC58" s="105"/>
      <c r="ED58" s="105"/>
      <c r="EE58" s="105"/>
      <c r="EF58" s="105"/>
      <c r="EG58" s="105"/>
      <c r="EH58" s="105"/>
      <c r="EI58" s="105"/>
      <c r="EJ58" s="105"/>
      <c r="EK58" s="105"/>
      <c r="EL58" s="105"/>
      <c r="EM58" s="105"/>
      <c r="EN58" s="105"/>
      <c r="EO58" s="105"/>
      <c r="EP58" s="105"/>
      <c r="EQ58" s="105"/>
      <c r="ER58" s="105"/>
      <c r="ES58" s="105"/>
      <c r="ET58" s="105"/>
    </row>
    <row r="59" spans="1:150" s="151" customFormat="1" ht="25.5" customHeight="1" x14ac:dyDescent="0.25">
      <c r="A59" s="56" t="s">
        <v>139</v>
      </c>
      <c r="B59" s="56" t="s">
        <v>432</v>
      </c>
      <c r="C59" s="56" t="s">
        <v>433</v>
      </c>
      <c r="D59" s="35" t="s">
        <v>434</v>
      </c>
      <c r="E59" s="35" t="s">
        <v>284</v>
      </c>
      <c r="F59" s="35" t="s">
        <v>152</v>
      </c>
      <c r="G59" s="79" t="s">
        <v>325</v>
      </c>
      <c r="H59" s="35" t="s">
        <v>164</v>
      </c>
      <c r="I59" s="35" t="s">
        <v>119</v>
      </c>
      <c r="J59" s="35"/>
      <c r="K59" s="35"/>
      <c r="L59" s="35"/>
      <c r="M59" s="35"/>
      <c r="N59" s="36">
        <f>O59+S59</f>
        <v>148515.76</v>
      </c>
      <c r="O59" s="36">
        <v>24397.759999999998</v>
      </c>
      <c r="P59" s="36">
        <v>0</v>
      </c>
      <c r="Q59" s="36">
        <v>0</v>
      </c>
      <c r="R59" s="36">
        <v>0</v>
      </c>
      <c r="S59" s="36">
        <v>124118</v>
      </c>
      <c r="T59" s="37">
        <v>42887</v>
      </c>
      <c r="U59" s="38">
        <v>42979</v>
      </c>
      <c r="V59" s="38">
        <v>43100</v>
      </c>
      <c r="W59" s="39">
        <v>43585</v>
      </c>
      <c r="X59" s="118">
        <v>0</v>
      </c>
      <c r="Y59" s="118">
        <v>0</v>
      </c>
      <c r="Z59" s="118">
        <v>100000</v>
      </c>
      <c r="AA59" s="118">
        <f>S59-Z59</f>
        <v>24118</v>
      </c>
      <c r="AB59" s="118">
        <v>0</v>
      </c>
      <c r="AC59" s="118"/>
      <c r="AD59" s="143"/>
      <c r="AE59" s="148"/>
      <c r="AF59" s="149">
        <v>24</v>
      </c>
      <c r="AG59" s="133" t="s">
        <v>248</v>
      </c>
      <c r="AH59" s="133"/>
      <c r="AI59" s="145"/>
      <c r="AJ59" s="148"/>
      <c r="AK59" s="149"/>
      <c r="AL59" s="133"/>
      <c r="AM59" s="133"/>
      <c r="AN59" s="133"/>
      <c r="AO59" s="133"/>
      <c r="AP59" s="133" t="s">
        <v>221</v>
      </c>
      <c r="AQ59" s="133" t="s">
        <v>756</v>
      </c>
      <c r="AR59" s="120">
        <v>1</v>
      </c>
      <c r="AS59" s="133" t="s">
        <v>220</v>
      </c>
      <c r="AT59" s="133" t="s">
        <v>754</v>
      </c>
      <c r="AU59" s="122">
        <v>342</v>
      </c>
      <c r="AV59" s="133"/>
      <c r="AW59" s="133"/>
      <c r="AX59" s="122"/>
      <c r="AY59" s="133"/>
      <c r="AZ59" s="133"/>
      <c r="BA59" s="133"/>
      <c r="BB59" s="133"/>
      <c r="BC59" s="133"/>
      <c r="BD59" s="133"/>
      <c r="BE59" s="133"/>
      <c r="BF59" s="133"/>
      <c r="BG59" s="133"/>
      <c r="BH59" s="150" t="s">
        <v>878</v>
      </c>
      <c r="BI59" s="126" t="s">
        <v>945</v>
      </c>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50"/>
      <c r="DP59" s="150"/>
      <c r="DQ59" s="150"/>
      <c r="DR59" s="150"/>
      <c r="DS59" s="150"/>
      <c r="DT59" s="150"/>
      <c r="DU59" s="150"/>
      <c r="DV59" s="150"/>
      <c r="DW59" s="150"/>
      <c r="DX59" s="150"/>
      <c r="DY59" s="150"/>
      <c r="DZ59" s="150"/>
      <c r="EA59" s="150"/>
      <c r="EB59" s="150"/>
      <c r="EC59" s="150"/>
      <c r="ED59" s="150"/>
      <c r="EE59" s="150"/>
      <c r="EF59" s="150"/>
      <c r="EG59" s="150"/>
      <c r="EH59" s="150"/>
      <c r="EI59" s="150"/>
      <c r="EJ59" s="150"/>
      <c r="EK59" s="150"/>
      <c r="EL59" s="150"/>
      <c r="EM59" s="150"/>
      <c r="EN59" s="150"/>
      <c r="EO59" s="150"/>
      <c r="EP59" s="150"/>
      <c r="EQ59" s="150"/>
      <c r="ER59" s="150"/>
      <c r="ES59" s="150"/>
      <c r="ET59" s="150"/>
    </row>
    <row r="60" spans="1:150" s="151" customFormat="1" ht="25.5" customHeight="1" x14ac:dyDescent="0.25">
      <c r="A60" s="56" t="s">
        <v>141</v>
      </c>
      <c r="B60" s="56" t="s">
        <v>435</v>
      </c>
      <c r="C60" s="56" t="s">
        <v>436</v>
      </c>
      <c r="D60" s="35" t="s">
        <v>437</v>
      </c>
      <c r="E60" s="35" t="s">
        <v>301</v>
      </c>
      <c r="F60" s="35" t="s">
        <v>152</v>
      </c>
      <c r="G60" s="35" t="s">
        <v>330</v>
      </c>
      <c r="H60" s="35" t="s">
        <v>164</v>
      </c>
      <c r="I60" s="35" t="s">
        <v>119</v>
      </c>
      <c r="J60" s="35"/>
      <c r="K60" s="35"/>
      <c r="L60" s="35"/>
      <c r="M60" s="35"/>
      <c r="N60" s="36">
        <f>O60+S60</f>
        <v>181044</v>
      </c>
      <c r="O60" s="36">
        <v>27157</v>
      </c>
      <c r="P60" s="36">
        <v>0</v>
      </c>
      <c r="Q60" s="36">
        <v>0</v>
      </c>
      <c r="R60" s="36">
        <v>0</v>
      </c>
      <c r="S60" s="36">
        <v>153887</v>
      </c>
      <c r="T60" s="37">
        <v>42887</v>
      </c>
      <c r="U60" s="38">
        <v>43009</v>
      </c>
      <c r="V60" s="38">
        <v>43100</v>
      </c>
      <c r="W60" s="39">
        <v>43585</v>
      </c>
      <c r="X60" s="118">
        <v>0</v>
      </c>
      <c r="Y60" s="118">
        <v>0</v>
      </c>
      <c r="Z60" s="118">
        <v>100000</v>
      </c>
      <c r="AA60" s="118">
        <v>53887</v>
      </c>
      <c r="AB60" s="118">
        <v>0</v>
      </c>
      <c r="AC60" s="118"/>
      <c r="AD60" s="143"/>
      <c r="AE60" s="148"/>
      <c r="AF60" s="149">
        <v>24</v>
      </c>
      <c r="AG60" s="133" t="s">
        <v>248</v>
      </c>
      <c r="AH60" s="133"/>
      <c r="AI60" s="145"/>
      <c r="AJ60" s="148"/>
      <c r="AK60" s="149"/>
      <c r="AL60" s="133"/>
      <c r="AM60" s="133"/>
      <c r="AN60" s="133"/>
      <c r="AO60" s="133"/>
      <c r="AP60" s="133" t="s">
        <v>221</v>
      </c>
      <c r="AQ60" s="133" t="s">
        <v>756</v>
      </c>
      <c r="AR60" s="133">
        <v>1</v>
      </c>
      <c r="AS60" s="133" t="s">
        <v>220</v>
      </c>
      <c r="AT60" s="133" t="s">
        <v>754</v>
      </c>
      <c r="AU60" s="122">
        <v>269</v>
      </c>
      <c r="AV60" s="133"/>
      <c r="AW60" s="133"/>
      <c r="AX60" s="122"/>
      <c r="AY60" s="133"/>
      <c r="AZ60" s="133"/>
      <c r="BA60" s="133"/>
      <c r="BB60" s="133"/>
      <c r="BC60" s="133"/>
      <c r="BD60" s="133"/>
      <c r="BE60" s="133"/>
      <c r="BF60" s="133"/>
      <c r="BG60" s="133"/>
      <c r="BH60" s="150" t="s">
        <v>879</v>
      </c>
      <c r="BI60" s="126" t="s">
        <v>945</v>
      </c>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c r="CV60" s="150"/>
      <c r="CW60" s="150"/>
      <c r="CX60" s="150"/>
      <c r="CY60" s="150"/>
      <c r="CZ60" s="150"/>
      <c r="DA60" s="150"/>
      <c r="DB60" s="150"/>
      <c r="DC60" s="150"/>
      <c r="DD60" s="150"/>
      <c r="DE60" s="150"/>
      <c r="DF60" s="150"/>
      <c r="DG60" s="150"/>
      <c r="DH60" s="150"/>
      <c r="DI60" s="150"/>
      <c r="DJ60" s="150"/>
      <c r="DK60" s="150"/>
      <c r="DL60" s="150"/>
      <c r="DM60" s="150"/>
      <c r="DN60" s="150"/>
      <c r="DO60" s="150"/>
      <c r="DP60" s="150"/>
      <c r="DQ60" s="150"/>
      <c r="DR60" s="150"/>
      <c r="DS60" s="150"/>
      <c r="DT60" s="150"/>
      <c r="DU60" s="150"/>
      <c r="DV60" s="150"/>
      <c r="DW60" s="150"/>
      <c r="DX60" s="150"/>
      <c r="DY60" s="150"/>
      <c r="DZ60" s="150"/>
      <c r="EA60" s="150"/>
      <c r="EB60" s="150"/>
      <c r="EC60" s="150"/>
      <c r="ED60" s="150"/>
      <c r="EE60" s="150"/>
      <c r="EF60" s="150"/>
      <c r="EG60" s="150"/>
      <c r="EH60" s="150"/>
      <c r="EI60" s="150"/>
      <c r="EJ60" s="150"/>
      <c r="EK60" s="150"/>
      <c r="EL60" s="150"/>
      <c r="EM60" s="150"/>
      <c r="EN60" s="150"/>
      <c r="EO60" s="150"/>
      <c r="EP60" s="150"/>
      <c r="EQ60" s="150"/>
      <c r="ER60" s="150"/>
      <c r="ES60" s="150"/>
      <c r="ET60" s="150"/>
    </row>
    <row r="61" spans="1:150" s="151" customFormat="1" ht="25.5" customHeight="1" x14ac:dyDescent="0.25">
      <c r="A61" s="56" t="s">
        <v>142</v>
      </c>
      <c r="B61" s="56" t="s">
        <v>438</v>
      </c>
      <c r="C61" s="56" t="s">
        <v>439</v>
      </c>
      <c r="D61" s="35" t="s">
        <v>440</v>
      </c>
      <c r="E61" s="35" t="s">
        <v>276</v>
      </c>
      <c r="F61" s="35" t="s">
        <v>152</v>
      </c>
      <c r="G61" s="35" t="s">
        <v>294</v>
      </c>
      <c r="H61" s="35" t="s">
        <v>164</v>
      </c>
      <c r="I61" s="35" t="s">
        <v>119</v>
      </c>
      <c r="J61" s="35"/>
      <c r="K61" s="35"/>
      <c r="L61" s="35"/>
      <c r="M61" s="35"/>
      <c r="N61" s="36">
        <f>O61+S61</f>
        <v>250274.11</v>
      </c>
      <c r="O61" s="36">
        <v>37541.11</v>
      </c>
      <c r="P61" s="36">
        <v>0</v>
      </c>
      <c r="Q61" s="36">
        <v>0</v>
      </c>
      <c r="R61" s="36">
        <v>0</v>
      </c>
      <c r="S61" s="36">
        <v>212733</v>
      </c>
      <c r="T61" s="37">
        <v>42887</v>
      </c>
      <c r="U61" s="38">
        <v>43098</v>
      </c>
      <c r="V61" s="38">
        <v>43190</v>
      </c>
      <c r="W61" s="39">
        <v>43889</v>
      </c>
      <c r="X61" s="118">
        <v>0</v>
      </c>
      <c r="Y61" s="118">
        <v>0</v>
      </c>
      <c r="Z61" s="118">
        <v>88000</v>
      </c>
      <c r="AA61" s="118">
        <v>100000</v>
      </c>
      <c r="AB61" s="118">
        <v>24733</v>
      </c>
      <c r="AC61" s="118"/>
      <c r="AD61" s="143"/>
      <c r="AE61" s="148"/>
      <c r="AF61" s="149">
        <v>24</v>
      </c>
      <c r="AG61" s="133" t="s">
        <v>248</v>
      </c>
      <c r="AH61" s="133"/>
      <c r="AI61" s="145"/>
      <c r="AJ61" s="148"/>
      <c r="AK61" s="149"/>
      <c r="AL61" s="133"/>
      <c r="AM61" s="133"/>
      <c r="AN61" s="133"/>
      <c r="AO61" s="133"/>
      <c r="AP61" s="133" t="s">
        <v>221</v>
      </c>
      <c r="AQ61" s="133" t="s">
        <v>756</v>
      </c>
      <c r="AR61" s="133">
        <v>1</v>
      </c>
      <c r="AS61" s="133" t="s">
        <v>220</v>
      </c>
      <c r="AT61" s="133" t="s">
        <v>754</v>
      </c>
      <c r="AU61" s="122">
        <v>1000</v>
      </c>
      <c r="AV61" s="133"/>
      <c r="AW61" s="133"/>
      <c r="AX61" s="122"/>
      <c r="AY61" s="133"/>
      <c r="AZ61" s="133"/>
      <c r="BA61" s="133"/>
      <c r="BB61" s="133"/>
      <c r="BC61" s="133"/>
      <c r="BD61" s="133"/>
      <c r="BE61" s="133"/>
      <c r="BF61" s="133"/>
      <c r="BG61" s="133"/>
      <c r="BH61" s="150" t="s">
        <v>880</v>
      </c>
      <c r="BI61" s="126" t="s">
        <v>945</v>
      </c>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c r="CV61" s="150"/>
      <c r="CW61" s="150"/>
      <c r="CX61" s="150"/>
      <c r="CY61" s="150"/>
      <c r="CZ61" s="150"/>
      <c r="DA61" s="150"/>
      <c r="DB61" s="150"/>
      <c r="DC61" s="150"/>
      <c r="DD61" s="150"/>
      <c r="DE61" s="150"/>
      <c r="DF61" s="150"/>
      <c r="DG61" s="150"/>
      <c r="DH61" s="150"/>
      <c r="DI61" s="150"/>
      <c r="DJ61" s="150"/>
      <c r="DK61" s="150"/>
      <c r="DL61" s="150"/>
      <c r="DM61" s="150"/>
      <c r="DN61" s="150"/>
      <c r="DO61" s="150"/>
      <c r="DP61" s="150"/>
      <c r="DQ61" s="150"/>
      <c r="DR61" s="150"/>
      <c r="DS61" s="150"/>
      <c r="DT61" s="150"/>
      <c r="DU61" s="150"/>
      <c r="DV61" s="150"/>
      <c r="DW61" s="150"/>
      <c r="DX61" s="150"/>
      <c r="DY61" s="150"/>
      <c r="DZ61" s="150"/>
      <c r="EA61" s="150"/>
      <c r="EB61" s="150"/>
      <c r="EC61" s="150"/>
      <c r="ED61" s="150"/>
      <c r="EE61" s="150"/>
      <c r="EF61" s="150"/>
      <c r="EG61" s="150"/>
      <c r="EH61" s="150"/>
      <c r="EI61" s="150"/>
      <c r="EJ61" s="150"/>
      <c r="EK61" s="150"/>
      <c r="EL61" s="150"/>
      <c r="EM61" s="150"/>
      <c r="EN61" s="150"/>
      <c r="EO61" s="150"/>
      <c r="EP61" s="150"/>
      <c r="EQ61" s="150"/>
      <c r="ER61" s="150"/>
      <c r="ES61" s="150"/>
      <c r="ET61" s="150"/>
    </row>
    <row r="62" spans="1:150" s="151" customFormat="1" ht="25.5" customHeight="1" x14ac:dyDescent="0.25">
      <c r="A62" s="56" t="s">
        <v>143</v>
      </c>
      <c r="B62" s="56" t="s">
        <v>441</v>
      </c>
      <c r="C62" s="56" t="s">
        <v>442</v>
      </c>
      <c r="D62" s="35" t="s">
        <v>443</v>
      </c>
      <c r="E62" s="35" t="s">
        <v>444</v>
      </c>
      <c r="F62" s="35" t="s">
        <v>152</v>
      </c>
      <c r="G62" s="35" t="s">
        <v>421</v>
      </c>
      <c r="H62" s="35" t="s">
        <v>164</v>
      </c>
      <c r="I62" s="35" t="s">
        <v>119</v>
      </c>
      <c r="J62" s="35"/>
      <c r="K62" s="35"/>
      <c r="L62" s="35"/>
      <c r="M62" s="35"/>
      <c r="N62" s="36">
        <f>O62+S62</f>
        <v>92842.82</v>
      </c>
      <c r="O62" s="36">
        <v>28431.82</v>
      </c>
      <c r="P62" s="36">
        <v>0</v>
      </c>
      <c r="Q62" s="36">
        <v>0</v>
      </c>
      <c r="R62" s="36">
        <v>0</v>
      </c>
      <c r="S62" s="36">
        <v>64411</v>
      </c>
      <c r="T62" s="37">
        <v>42887</v>
      </c>
      <c r="U62" s="38">
        <v>42948</v>
      </c>
      <c r="V62" s="38">
        <v>43100</v>
      </c>
      <c r="W62" s="39">
        <v>43585</v>
      </c>
      <c r="X62" s="118">
        <v>0</v>
      </c>
      <c r="Y62" s="118">
        <v>0</v>
      </c>
      <c r="Z62" s="118">
        <v>42000</v>
      </c>
      <c r="AA62" s="118">
        <v>22411</v>
      </c>
      <c r="AB62" s="118">
        <v>0</v>
      </c>
      <c r="AC62" s="118"/>
      <c r="AD62" s="143"/>
      <c r="AE62" s="148"/>
      <c r="AF62" s="149">
        <v>24</v>
      </c>
      <c r="AG62" s="133" t="s">
        <v>248</v>
      </c>
      <c r="AH62" s="133"/>
      <c r="AI62" s="145"/>
      <c r="AJ62" s="148"/>
      <c r="AK62" s="149"/>
      <c r="AL62" s="133"/>
      <c r="AM62" s="133"/>
      <c r="AN62" s="133"/>
      <c r="AO62" s="133"/>
      <c r="AP62" s="133" t="s">
        <v>221</v>
      </c>
      <c r="AQ62" s="133" t="s">
        <v>756</v>
      </c>
      <c r="AR62" s="133">
        <v>1</v>
      </c>
      <c r="AS62" s="133" t="s">
        <v>220</v>
      </c>
      <c r="AT62" s="133" t="s">
        <v>754</v>
      </c>
      <c r="AU62" s="122">
        <v>60</v>
      </c>
      <c r="AV62" s="133"/>
      <c r="AW62" s="133"/>
      <c r="AX62" s="122"/>
      <c r="AY62" s="133"/>
      <c r="AZ62" s="133"/>
      <c r="BA62" s="133"/>
      <c r="BB62" s="133"/>
      <c r="BC62" s="133"/>
      <c r="BD62" s="133"/>
      <c r="BE62" s="133"/>
      <c r="BF62" s="133"/>
      <c r="BG62" s="133"/>
      <c r="BH62" s="150" t="s">
        <v>877</v>
      </c>
      <c r="BI62" s="126" t="s">
        <v>945</v>
      </c>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c r="CV62" s="150"/>
      <c r="CW62" s="150"/>
      <c r="CX62" s="150"/>
      <c r="CY62" s="150"/>
      <c r="CZ62" s="150"/>
      <c r="DA62" s="150"/>
      <c r="DB62" s="150"/>
      <c r="DC62" s="150"/>
      <c r="DD62" s="150"/>
      <c r="DE62" s="150"/>
      <c r="DF62" s="150"/>
      <c r="DG62" s="150"/>
      <c r="DH62" s="150"/>
      <c r="DI62" s="150"/>
      <c r="DJ62" s="150"/>
      <c r="DK62" s="150"/>
      <c r="DL62" s="150"/>
      <c r="DM62" s="150"/>
      <c r="DN62" s="150"/>
      <c r="DO62" s="150"/>
      <c r="DP62" s="150"/>
      <c r="DQ62" s="150"/>
      <c r="DR62" s="150"/>
      <c r="DS62" s="150"/>
      <c r="DT62" s="150"/>
      <c r="DU62" s="150"/>
      <c r="DV62" s="150"/>
      <c r="DW62" s="150"/>
      <c r="DX62" s="150"/>
      <c r="DY62" s="150"/>
      <c r="DZ62" s="150"/>
      <c r="EA62" s="150"/>
      <c r="EB62" s="150"/>
      <c r="EC62" s="150"/>
      <c r="ED62" s="150"/>
      <c r="EE62" s="150"/>
      <c r="EF62" s="150"/>
      <c r="EG62" s="150"/>
      <c r="EH62" s="150"/>
      <c r="EI62" s="150"/>
      <c r="EJ62" s="150"/>
      <c r="EK62" s="150"/>
      <c r="EL62" s="150"/>
      <c r="EM62" s="150"/>
      <c r="EN62" s="150"/>
      <c r="EO62" s="150"/>
      <c r="EP62" s="150"/>
      <c r="EQ62" s="150"/>
      <c r="ER62" s="150"/>
      <c r="ES62" s="150"/>
      <c r="ET62" s="150"/>
    </row>
    <row r="63" spans="1:150" s="117" customFormat="1" ht="25.5" customHeight="1" x14ac:dyDescent="0.25">
      <c r="A63" s="23" t="s">
        <v>97</v>
      </c>
      <c r="B63" s="24" t="s">
        <v>87</v>
      </c>
      <c r="C63" s="24"/>
      <c r="D63" s="25" t="s">
        <v>445</v>
      </c>
      <c r="E63" s="26"/>
      <c r="F63" s="26"/>
      <c r="G63" s="26"/>
      <c r="H63" s="26"/>
      <c r="I63" s="26"/>
      <c r="J63" s="26"/>
      <c r="K63" s="26"/>
      <c r="L63" s="26"/>
      <c r="M63" s="26"/>
      <c r="N63" s="26"/>
      <c r="O63" s="26"/>
      <c r="P63" s="26"/>
      <c r="Q63" s="26"/>
      <c r="R63" s="26"/>
      <c r="S63" s="27"/>
      <c r="T63" s="28"/>
      <c r="U63" s="41"/>
      <c r="V63" s="41"/>
      <c r="W63" s="31" t="s">
        <v>279</v>
      </c>
      <c r="X63" s="112"/>
      <c r="Y63" s="112"/>
      <c r="Z63" s="112"/>
      <c r="AA63" s="112"/>
      <c r="AB63" s="112"/>
      <c r="AC63" s="112"/>
      <c r="AD63" s="142"/>
      <c r="AE63" s="113"/>
      <c r="AF63" s="116"/>
      <c r="AG63" s="114"/>
      <c r="AH63" s="114"/>
      <c r="AI63" s="115"/>
      <c r="AJ63" s="113"/>
      <c r="AK63" s="116"/>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50"/>
      <c r="BI63" s="126" t="s">
        <v>279</v>
      </c>
      <c r="BJ63" s="105"/>
      <c r="BK63" s="105"/>
      <c r="BL63" s="105"/>
      <c r="BM63" s="105"/>
      <c r="BN63" s="105"/>
      <c r="BO63" s="105"/>
      <c r="BP63" s="105"/>
      <c r="BQ63" s="105"/>
      <c r="BR63" s="105"/>
      <c r="BS63" s="105"/>
      <c r="BT63" s="105"/>
      <c r="BU63" s="105"/>
      <c r="BV63" s="105"/>
      <c r="BW63" s="105"/>
      <c r="BX63" s="105"/>
      <c r="BY63" s="105"/>
      <c r="BZ63" s="105"/>
      <c r="CA63" s="105"/>
      <c r="CB63" s="105"/>
      <c r="CC63" s="105"/>
      <c r="CD63" s="105"/>
      <c r="CE63" s="105"/>
      <c r="CF63" s="105"/>
      <c r="CG63" s="105"/>
      <c r="CH63" s="105"/>
      <c r="CI63" s="105"/>
      <c r="CJ63" s="105"/>
      <c r="CK63" s="105"/>
      <c r="CL63" s="105"/>
      <c r="CM63" s="105"/>
      <c r="CN63" s="105"/>
      <c r="CO63" s="105"/>
      <c r="CP63" s="105"/>
      <c r="CQ63" s="105"/>
      <c r="CR63" s="105"/>
      <c r="CS63" s="105"/>
      <c r="CT63" s="105"/>
      <c r="CU63" s="105"/>
      <c r="CV63" s="105"/>
      <c r="CW63" s="105"/>
      <c r="CX63" s="105"/>
      <c r="CY63" s="105"/>
      <c r="CZ63" s="105"/>
      <c r="DA63" s="105"/>
      <c r="DB63" s="105"/>
      <c r="DC63" s="105"/>
      <c r="DD63" s="105"/>
      <c r="DE63" s="105"/>
      <c r="DF63" s="105"/>
      <c r="DG63" s="105"/>
      <c r="DH63" s="105"/>
      <c r="DI63" s="105"/>
      <c r="DJ63" s="105"/>
      <c r="DK63" s="105"/>
      <c r="DL63" s="105"/>
      <c r="DM63" s="105"/>
      <c r="DN63" s="105"/>
      <c r="DO63" s="105"/>
      <c r="DP63" s="105"/>
      <c r="DQ63" s="105"/>
      <c r="DR63" s="105"/>
      <c r="DS63" s="105"/>
      <c r="DT63" s="105"/>
      <c r="DU63" s="105"/>
      <c r="DV63" s="105"/>
      <c r="DW63" s="105"/>
      <c r="DX63" s="105"/>
      <c r="DY63" s="105"/>
      <c r="DZ63" s="105"/>
      <c r="EA63" s="105"/>
      <c r="EB63" s="105"/>
      <c r="EC63" s="105"/>
      <c r="ED63" s="105"/>
      <c r="EE63" s="105"/>
      <c r="EF63" s="105"/>
      <c r="EG63" s="105"/>
      <c r="EH63" s="105"/>
      <c r="EI63" s="105"/>
      <c r="EJ63" s="105"/>
      <c r="EK63" s="105"/>
      <c r="EL63" s="105"/>
      <c r="EM63" s="105"/>
      <c r="EN63" s="105"/>
      <c r="EO63" s="105"/>
      <c r="EP63" s="105"/>
      <c r="EQ63" s="105"/>
      <c r="ER63" s="105"/>
      <c r="ES63" s="105"/>
      <c r="ET63" s="105"/>
    </row>
    <row r="64" spans="1:150" ht="25.5" customHeight="1" x14ac:dyDescent="0.25">
      <c r="A64" s="56" t="s">
        <v>145</v>
      </c>
      <c r="B64" s="56" t="s">
        <v>446</v>
      </c>
      <c r="C64" s="56" t="s">
        <v>447</v>
      </c>
      <c r="D64" s="80" t="s">
        <v>448</v>
      </c>
      <c r="E64" s="34" t="s">
        <v>270</v>
      </c>
      <c r="F64" s="35" t="s">
        <v>152</v>
      </c>
      <c r="G64" s="35" t="s">
        <v>421</v>
      </c>
      <c r="H64" s="35" t="s">
        <v>153</v>
      </c>
      <c r="I64" s="35" t="s">
        <v>119</v>
      </c>
      <c r="J64" s="35"/>
      <c r="K64" s="35"/>
      <c r="L64" s="35"/>
      <c r="M64" s="35"/>
      <c r="N64" s="36">
        <f>SUM(O64:S64)</f>
        <v>809630.41999999993</v>
      </c>
      <c r="O64" s="36">
        <v>553430.44999999995</v>
      </c>
      <c r="P64" s="36">
        <v>20772.97</v>
      </c>
      <c r="Q64" s="36"/>
      <c r="R64" s="36"/>
      <c r="S64" s="36">
        <v>235427</v>
      </c>
      <c r="T64" s="37">
        <v>43009</v>
      </c>
      <c r="U64" s="38">
        <v>43070</v>
      </c>
      <c r="V64" s="38">
        <v>43190</v>
      </c>
      <c r="W64" s="39">
        <v>43799</v>
      </c>
      <c r="X64" s="118">
        <v>0</v>
      </c>
      <c r="Y64" s="118">
        <v>0</v>
      </c>
      <c r="Z64" s="118">
        <v>135427</v>
      </c>
      <c r="AA64" s="118">
        <f>S64-Z64</f>
        <v>100000</v>
      </c>
      <c r="AB64" s="118">
        <v>0</v>
      </c>
      <c r="AC64" s="118"/>
      <c r="AD64" s="143"/>
      <c r="AE64" s="119"/>
      <c r="AF64" s="123">
        <v>23</v>
      </c>
      <c r="AG64" s="133" t="s">
        <v>757</v>
      </c>
      <c r="AH64" s="124"/>
      <c r="AI64" s="139"/>
      <c r="AJ64" s="140"/>
      <c r="AK64" s="123"/>
      <c r="AL64" s="124"/>
      <c r="AM64" s="124"/>
      <c r="AN64" s="124"/>
      <c r="AO64" s="124"/>
      <c r="AP64" s="124" t="s">
        <v>220</v>
      </c>
      <c r="AQ64" s="166" t="s">
        <v>754</v>
      </c>
      <c r="AR64" s="124">
        <v>261</v>
      </c>
      <c r="AS64" s="124" t="s">
        <v>210</v>
      </c>
      <c r="AT64" s="144" t="s">
        <v>211</v>
      </c>
      <c r="AU64" s="124">
        <v>100</v>
      </c>
      <c r="AV64" s="124" t="s">
        <v>212</v>
      </c>
      <c r="AW64" s="133" t="s">
        <v>213</v>
      </c>
      <c r="AX64" s="124">
        <v>1</v>
      </c>
      <c r="AY64" s="119"/>
      <c r="AZ64" s="119"/>
      <c r="BA64" s="119"/>
      <c r="BB64" s="119"/>
      <c r="BC64" s="119"/>
      <c r="BD64" s="119"/>
      <c r="BE64" s="119"/>
      <c r="BF64" s="119"/>
      <c r="BG64" s="119"/>
      <c r="BH64" s="150" t="s">
        <v>871</v>
      </c>
      <c r="BI64" s="126" t="s">
        <v>945</v>
      </c>
      <c r="BJ64" s="126"/>
      <c r="BK64" s="126"/>
      <c r="BL64" s="126"/>
      <c r="BM64" s="126"/>
      <c r="BN64" s="126"/>
    </row>
    <row r="65" spans="1:150" ht="41.25" customHeight="1" x14ac:dyDescent="0.25">
      <c r="A65" s="56" t="s">
        <v>146</v>
      </c>
      <c r="B65" s="56" t="s">
        <v>449</v>
      </c>
      <c r="C65" s="56" t="s">
        <v>450</v>
      </c>
      <c r="D65" s="80" t="s">
        <v>451</v>
      </c>
      <c r="E65" s="34" t="s">
        <v>301</v>
      </c>
      <c r="F65" s="35" t="s">
        <v>152</v>
      </c>
      <c r="G65" s="35" t="s">
        <v>403</v>
      </c>
      <c r="H65" s="35" t="s">
        <v>153</v>
      </c>
      <c r="I65" s="35" t="s">
        <v>119</v>
      </c>
      <c r="J65" s="35"/>
      <c r="K65" s="35"/>
      <c r="L65" s="35"/>
      <c r="M65" s="35"/>
      <c r="N65" s="36">
        <f>SUM(O65:S65)</f>
        <v>226080</v>
      </c>
      <c r="O65" s="36">
        <v>16956</v>
      </c>
      <c r="P65" s="36">
        <v>16956</v>
      </c>
      <c r="Q65" s="36">
        <v>0</v>
      </c>
      <c r="R65" s="36">
        <v>0</v>
      </c>
      <c r="S65" s="36">
        <v>192168</v>
      </c>
      <c r="T65" s="37">
        <v>43009</v>
      </c>
      <c r="U65" s="38">
        <v>43070</v>
      </c>
      <c r="V65" s="38">
        <v>43159</v>
      </c>
      <c r="W65" s="39">
        <v>43861</v>
      </c>
      <c r="X65" s="118"/>
      <c r="Y65" s="118">
        <v>0</v>
      </c>
      <c r="Z65" s="118">
        <v>60000</v>
      </c>
      <c r="AA65" s="118">
        <v>117168</v>
      </c>
      <c r="AB65" s="118">
        <v>15000</v>
      </c>
      <c r="AC65" s="118"/>
      <c r="AD65" s="143"/>
      <c r="AE65" s="119"/>
      <c r="AF65" s="123">
        <v>23</v>
      </c>
      <c r="AG65" s="133" t="s">
        <v>757</v>
      </c>
      <c r="AH65" s="124"/>
      <c r="AI65" s="139"/>
      <c r="AJ65" s="140"/>
      <c r="AK65" s="123"/>
      <c r="AL65" s="124"/>
      <c r="AM65" s="124"/>
      <c r="AN65" s="124"/>
      <c r="AO65" s="124"/>
      <c r="AP65" s="124" t="s">
        <v>220</v>
      </c>
      <c r="AQ65" s="166" t="s">
        <v>754</v>
      </c>
      <c r="AR65" s="124">
        <v>34</v>
      </c>
      <c r="AS65" s="124" t="s">
        <v>212</v>
      </c>
      <c r="AT65" s="133" t="s">
        <v>213</v>
      </c>
      <c r="AU65" s="124">
        <v>1</v>
      </c>
      <c r="AV65" s="122" t="s">
        <v>214</v>
      </c>
      <c r="AW65" s="122" t="s">
        <v>215</v>
      </c>
      <c r="AX65" s="122">
        <v>2</v>
      </c>
      <c r="AY65" s="122"/>
      <c r="AZ65" s="122"/>
      <c r="BA65" s="122"/>
      <c r="BB65" s="122"/>
      <c r="BC65" s="122"/>
      <c r="BD65" s="122"/>
      <c r="BE65" s="122"/>
      <c r="BF65" s="122"/>
      <c r="BG65" s="122"/>
      <c r="BH65" s="150" t="s">
        <v>872</v>
      </c>
      <c r="BI65" s="126" t="s">
        <v>945</v>
      </c>
      <c r="BJ65" s="126"/>
      <c r="BK65" s="126"/>
      <c r="BL65" s="126"/>
      <c r="BM65" s="126"/>
      <c r="BN65" s="126"/>
    </row>
    <row r="66" spans="1:150" ht="44.25" customHeight="1" x14ac:dyDescent="0.25">
      <c r="A66" s="56" t="s">
        <v>452</v>
      </c>
      <c r="B66" s="56" t="s">
        <v>453</v>
      </c>
      <c r="C66" s="56" t="s">
        <v>454</v>
      </c>
      <c r="D66" s="80" t="s">
        <v>455</v>
      </c>
      <c r="E66" s="34" t="s">
        <v>276</v>
      </c>
      <c r="F66" s="35" t="s">
        <v>152</v>
      </c>
      <c r="G66" s="35" t="s">
        <v>294</v>
      </c>
      <c r="H66" s="35" t="s">
        <v>153</v>
      </c>
      <c r="I66" s="35" t="s">
        <v>119</v>
      </c>
      <c r="J66" s="35"/>
      <c r="K66" s="35"/>
      <c r="L66" s="35"/>
      <c r="M66" s="35"/>
      <c r="N66" s="36">
        <f>O66+P66+S66</f>
        <v>312531.76470588235</v>
      </c>
      <c r="O66" s="36">
        <f>S66*15/85/2</f>
        <v>23439.882352941175</v>
      </c>
      <c r="P66" s="36">
        <f>O66</f>
        <v>23439.882352941175</v>
      </c>
      <c r="Q66" s="36">
        <v>0</v>
      </c>
      <c r="R66" s="36">
        <v>0</v>
      </c>
      <c r="S66" s="36">
        <v>265652</v>
      </c>
      <c r="T66" s="37">
        <v>43009</v>
      </c>
      <c r="U66" s="38">
        <v>43070</v>
      </c>
      <c r="V66" s="38">
        <v>43159</v>
      </c>
      <c r="W66" s="39">
        <v>43921</v>
      </c>
      <c r="X66" s="118">
        <v>0</v>
      </c>
      <c r="Y66" s="118">
        <v>0</v>
      </c>
      <c r="Z66" s="118">
        <v>125000</v>
      </c>
      <c r="AA66" s="118">
        <v>125000</v>
      </c>
      <c r="AB66" s="118">
        <f>S66-Z66-AA66</f>
        <v>15652</v>
      </c>
      <c r="AC66" s="118"/>
      <c r="AD66" s="143"/>
      <c r="AE66" s="119"/>
      <c r="AF66" s="123">
        <v>23</v>
      </c>
      <c r="AG66" s="133" t="s">
        <v>757</v>
      </c>
      <c r="AH66" s="124"/>
      <c r="AI66" s="139"/>
      <c r="AJ66" s="140"/>
      <c r="AK66" s="123"/>
      <c r="AL66" s="124"/>
      <c r="AM66" s="124"/>
      <c r="AN66" s="124"/>
      <c r="AO66" s="124"/>
      <c r="AP66" s="124" t="s">
        <v>220</v>
      </c>
      <c r="AQ66" s="166" t="s">
        <v>754</v>
      </c>
      <c r="AR66" s="124">
        <v>245</v>
      </c>
      <c r="AS66" s="124" t="s">
        <v>212</v>
      </c>
      <c r="AT66" s="133" t="s">
        <v>213</v>
      </c>
      <c r="AU66" s="124">
        <v>1</v>
      </c>
      <c r="AV66" s="122" t="s">
        <v>214</v>
      </c>
      <c r="AW66" s="122" t="s">
        <v>215</v>
      </c>
      <c r="AX66" s="122">
        <v>6</v>
      </c>
      <c r="AY66" s="122"/>
      <c r="AZ66" s="122"/>
      <c r="BA66" s="122"/>
      <c r="BB66" s="122"/>
      <c r="BC66" s="122"/>
      <c r="BD66" s="122"/>
      <c r="BE66" s="122"/>
      <c r="BF66" s="122"/>
      <c r="BG66" s="122"/>
      <c r="BH66" s="150" t="s">
        <v>870</v>
      </c>
      <c r="BI66" s="126" t="s">
        <v>945</v>
      </c>
      <c r="BJ66" s="126"/>
      <c r="BK66" s="126"/>
      <c r="BL66" s="126"/>
      <c r="BM66" s="126"/>
      <c r="BN66" s="126"/>
    </row>
    <row r="67" spans="1:150" s="169" customFormat="1" ht="24.75" customHeight="1" thickBot="1" x14ac:dyDescent="0.3">
      <c r="A67" s="81" t="s">
        <v>456</v>
      </c>
      <c r="B67" s="82" t="s">
        <v>87</v>
      </c>
      <c r="C67" s="82"/>
      <c r="D67" s="82" t="s">
        <v>457</v>
      </c>
      <c r="E67" s="83"/>
      <c r="F67" s="83"/>
      <c r="G67" s="83"/>
      <c r="H67" s="83"/>
      <c r="I67" s="83"/>
      <c r="J67" s="83"/>
      <c r="K67" s="83"/>
      <c r="L67" s="83"/>
      <c r="M67" s="83"/>
      <c r="N67" s="83"/>
      <c r="O67" s="83"/>
      <c r="P67" s="83"/>
      <c r="Q67" s="83"/>
      <c r="R67" s="83"/>
      <c r="S67" s="83"/>
      <c r="T67" s="84"/>
      <c r="U67" s="85"/>
      <c r="V67" s="85"/>
      <c r="W67" s="86" t="s">
        <v>279</v>
      </c>
      <c r="X67" s="83"/>
      <c r="Y67" s="83"/>
      <c r="Z67" s="83"/>
      <c r="AA67" s="83"/>
      <c r="AB67" s="83"/>
      <c r="AC67" s="83"/>
      <c r="AD67" s="83"/>
      <c r="AE67" s="167"/>
      <c r="AF67" s="83"/>
      <c r="AG67" s="83"/>
      <c r="AH67" s="83"/>
      <c r="AI67" s="83"/>
      <c r="AJ67" s="167"/>
      <c r="AK67" s="83"/>
      <c r="AL67" s="83"/>
      <c r="AM67" s="83"/>
      <c r="AN67" s="83"/>
      <c r="AO67" s="83"/>
      <c r="AP67" s="168"/>
      <c r="AQ67" s="168"/>
      <c r="AR67" s="168"/>
      <c r="AS67" s="168"/>
      <c r="AT67" s="83"/>
      <c r="AU67" s="168"/>
      <c r="AV67" s="168"/>
      <c r="AW67" s="83"/>
      <c r="AX67" s="168"/>
      <c r="AY67" s="168"/>
      <c r="AZ67" s="83"/>
      <c r="BA67" s="168"/>
      <c r="BB67" s="168"/>
      <c r="BC67" s="168"/>
      <c r="BD67" s="168"/>
      <c r="BE67" s="168"/>
      <c r="BF67" s="168"/>
      <c r="BG67" s="168"/>
      <c r="BH67" s="150"/>
      <c r="BI67" s="126" t="s">
        <v>279</v>
      </c>
      <c r="BJ67" s="105"/>
      <c r="BK67" s="105"/>
      <c r="BL67" s="105"/>
      <c r="BM67" s="105"/>
      <c r="BN67" s="105"/>
      <c r="BO67" s="105"/>
      <c r="BP67" s="105"/>
      <c r="BQ67" s="105"/>
      <c r="BR67" s="105"/>
      <c r="BS67" s="105"/>
      <c r="BT67" s="105"/>
      <c r="BU67" s="105"/>
      <c r="BV67" s="105"/>
      <c r="BW67" s="105"/>
      <c r="BX67" s="105"/>
      <c r="BY67" s="105"/>
      <c r="BZ67" s="105"/>
      <c r="CA67" s="105"/>
      <c r="CB67" s="105"/>
      <c r="CC67" s="105"/>
      <c r="CD67" s="105"/>
      <c r="CE67" s="105"/>
      <c r="CF67" s="105"/>
      <c r="CG67" s="105"/>
      <c r="CH67" s="105"/>
      <c r="CI67" s="105"/>
      <c r="CJ67" s="105"/>
      <c r="CK67" s="105"/>
      <c r="CL67" s="105"/>
      <c r="CM67" s="105"/>
      <c r="CN67" s="105"/>
      <c r="CO67" s="105"/>
      <c r="CP67" s="105"/>
      <c r="CQ67" s="105"/>
      <c r="CR67" s="105"/>
      <c r="CS67" s="105"/>
      <c r="CT67" s="105"/>
      <c r="CU67" s="105"/>
      <c r="CV67" s="105"/>
      <c r="CW67" s="105"/>
      <c r="CX67" s="105"/>
      <c r="CY67" s="105"/>
      <c r="CZ67" s="105"/>
      <c r="DA67" s="105"/>
      <c r="DB67" s="105"/>
      <c r="DC67" s="105"/>
      <c r="DD67" s="105"/>
      <c r="DE67" s="105"/>
      <c r="DF67" s="105"/>
      <c r="DG67" s="105"/>
      <c r="DH67" s="105"/>
      <c r="DI67" s="105"/>
      <c r="DJ67" s="105"/>
      <c r="DK67" s="105"/>
      <c r="DL67" s="105"/>
      <c r="DM67" s="105"/>
      <c r="DN67" s="105"/>
      <c r="DO67" s="105"/>
      <c r="DP67" s="105"/>
      <c r="DQ67" s="105"/>
      <c r="DR67" s="105"/>
      <c r="DS67" s="105"/>
      <c r="DT67" s="105"/>
      <c r="DU67" s="105"/>
      <c r="DV67" s="105"/>
      <c r="DW67" s="105"/>
      <c r="DX67" s="105"/>
      <c r="DY67" s="105"/>
      <c r="DZ67" s="105"/>
      <c r="EA67" s="105"/>
      <c r="EB67" s="105"/>
      <c r="EC67" s="105"/>
      <c r="ED67" s="105"/>
      <c r="EE67" s="105"/>
      <c r="EF67" s="105"/>
      <c r="EG67" s="105"/>
      <c r="EH67" s="105"/>
      <c r="EI67" s="105"/>
      <c r="EJ67" s="105"/>
      <c r="EK67" s="105"/>
      <c r="EL67" s="105"/>
      <c r="EM67" s="105"/>
      <c r="EN67" s="105"/>
      <c r="EO67" s="105"/>
      <c r="EP67" s="105"/>
      <c r="EQ67" s="105"/>
      <c r="ER67" s="105"/>
      <c r="ES67" s="105"/>
      <c r="ET67" s="105"/>
    </row>
    <row r="68" spans="1:150" s="117" customFormat="1" ht="25.5" customHeight="1" x14ac:dyDescent="0.25">
      <c r="A68" s="23" t="s">
        <v>98</v>
      </c>
      <c r="B68" s="24" t="s">
        <v>87</v>
      </c>
      <c r="C68" s="24"/>
      <c r="D68" s="25" t="s">
        <v>458</v>
      </c>
      <c r="E68" s="26"/>
      <c r="F68" s="26"/>
      <c r="G68" s="26"/>
      <c r="H68" s="26"/>
      <c r="I68" s="26"/>
      <c r="J68" s="26"/>
      <c r="K68" s="26"/>
      <c r="L68" s="26"/>
      <c r="M68" s="26"/>
      <c r="N68" s="26"/>
      <c r="O68" s="26"/>
      <c r="P68" s="26"/>
      <c r="Q68" s="26"/>
      <c r="R68" s="26"/>
      <c r="S68" s="27"/>
      <c r="T68" s="28"/>
      <c r="U68" s="41"/>
      <c r="V68" s="41"/>
      <c r="W68" s="31" t="s">
        <v>279</v>
      </c>
      <c r="X68" s="112"/>
      <c r="Y68" s="112"/>
      <c r="Z68" s="112"/>
      <c r="AA68" s="112"/>
      <c r="AB68" s="112"/>
      <c r="AC68" s="112"/>
      <c r="AD68" s="142"/>
      <c r="AE68" s="113"/>
      <c r="AF68" s="116"/>
      <c r="AG68" s="114"/>
      <c r="AH68" s="114"/>
      <c r="AI68" s="115"/>
      <c r="AJ68" s="113"/>
      <c r="AK68" s="116"/>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50"/>
      <c r="BI68" s="126" t="s">
        <v>279</v>
      </c>
      <c r="BJ68" s="105"/>
      <c r="BK68" s="105"/>
      <c r="BL68" s="105"/>
      <c r="BM68" s="105"/>
      <c r="BN68" s="105"/>
      <c r="BO68" s="105"/>
      <c r="BP68" s="105"/>
      <c r="BQ68" s="105"/>
      <c r="BR68" s="105"/>
      <c r="BS68" s="105"/>
      <c r="BT68" s="105"/>
      <c r="BU68" s="105"/>
      <c r="BV68" s="105"/>
      <c r="BW68" s="105"/>
      <c r="BX68" s="105"/>
      <c r="BY68" s="105"/>
      <c r="BZ68" s="105"/>
      <c r="CA68" s="105"/>
      <c r="CB68" s="105"/>
      <c r="CC68" s="105"/>
      <c r="CD68" s="105"/>
      <c r="CE68" s="105"/>
      <c r="CF68" s="105"/>
      <c r="CG68" s="105"/>
      <c r="CH68" s="105"/>
      <c r="CI68" s="105"/>
      <c r="CJ68" s="105"/>
      <c r="CK68" s="105"/>
      <c r="CL68" s="105"/>
      <c r="CM68" s="105"/>
      <c r="CN68" s="105"/>
      <c r="CO68" s="105"/>
      <c r="CP68" s="105"/>
      <c r="CQ68" s="105"/>
      <c r="CR68" s="105"/>
      <c r="CS68" s="105"/>
      <c r="CT68" s="105"/>
      <c r="CU68" s="105"/>
      <c r="CV68" s="105"/>
      <c r="CW68" s="105"/>
      <c r="CX68" s="105"/>
      <c r="CY68" s="105"/>
      <c r="CZ68" s="105"/>
      <c r="DA68" s="105"/>
      <c r="DB68" s="105"/>
      <c r="DC68" s="105"/>
      <c r="DD68" s="105"/>
      <c r="DE68" s="105"/>
      <c r="DF68" s="105"/>
      <c r="DG68" s="105"/>
      <c r="DH68" s="105"/>
      <c r="DI68" s="105"/>
      <c r="DJ68" s="105"/>
      <c r="DK68" s="105"/>
      <c r="DL68" s="105"/>
      <c r="DM68" s="105"/>
      <c r="DN68" s="105"/>
      <c r="DO68" s="105"/>
      <c r="DP68" s="105"/>
      <c r="DQ68" s="105"/>
      <c r="DR68" s="105"/>
      <c r="DS68" s="105"/>
      <c r="DT68" s="105"/>
      <c r="DU68" s="105"/>
      <c r="DV68" s="105"/>
      <c r="DW68" s="105"/>
      <c r="DX68" s="105"/>
      <c r="DY68" s="105"/>
      <c r="DZ68" s="105"/>
      <c r="EA68" s="105"/>
      <c r="EB68" s="105"/>
      <c r="EC68" s="105"/>
      <c r="ED68" s="105"/>
      <c r="EE68" s="105"/>
      <c r="EF68" s="105"/>
      <c r="EG68" s="105"/>
      <c r="EH68" s="105"/>
      <c r="EI68" s="105"/>
      <c r="EJ68" s="105"/>
      <c r="EK68" s="105"/>
      <c r="EL68" s="105"/>
      <c r="EM68" s="105"/>
      <c r="EN68" s="105"/>
      <c r="EO68" s="105"/>
      <c r="EP68" s="105"/>
      <c r="EQ68" s="105"/>
      <c r="ER68" s="105"/>
      <c r="ES68" s="105"/>
      <c r="ET68" s="105"/>
    </row>
    <row r="69" spans="1:150" ht="25.5" customHeight="1" x14ac:dyDescent="0.25">
      <c r="A69" s="32" t="s">
        <v>148</v>
      </c>
      <c r="B69" s="32" t="s">
        <v>459</v>
      </c>
      <c r="C69" s="32" t="s">
        <v>460</v>
      </c>
      <c r="D69" s="33" t="s">
        <v>461</v>
      </c>
      <c r="E69" s="34" t="s">
        <v>284</v>
      </c>
      <c r="F69" s="35" t="s">
        <v>166</v>
      </c>
      <c r="G69" s="35" t="s">
        <v>462</v>
      </c>
      <c r="H69" s="87" t="s">
        <v>167</v>
      </c>
      <c r="I69" s="35" t="s">
        <v>119</v>
      </c>
      <c r="J69" s="35"/>
      <c r="K69" s="35"/>
      <c r="L69" s="35"/>
      <c r="M69" s="35"/>
      <c r="N69" s="36">
        <f>O69+P69+S69</f>
        <v>46877.647058823532</v>
      </c>
      <c r="O69" s="36">
        <f>P69</f>
        <v>3515.8235294117649</v>
      </c>
      <c r="P69" s="36">
        <f>7.5*S69/85</f>
        <v>3515.8235294117649</v>
      </c>
      <c r="Q69" s="36"/>
      <c r="R69" s="36"/>
      <c r="S69" s="36">
        <v>39846</v>
      </c>
      <c r="T69" s="37">
        <v>43159</v>
      </c>
      <c r="U69" s="38">
        <v>43205</v>
      </c>
      <c r="V69" s="38">
        <v>43281</v>
      </c>
      <c r="W69" s="39">
        <v>44230</v>
      </c>
      <c r="X69" s="118"/>
      <c r="Y69" s="118"/>
      <c r="Z69" s="118">
        <v>8396.0025000000005</v>
      </c>
      <c r="AA69" s="118">
        <v>10200</v>
      </c>
      <c r="AB69" s="118">
        <v>12750</v>
      </c>
      <c r="AC69" s="118">
        <v>8500</v>
      </c>
      <c r="AD69" s="143"/>
      <c r="AE69" s="119"/>
      <c r="AF69" s="149">
        <v>47</v>
      </c>
      <c r="AG69" s="133" t="s">
        <v>260</v>
      </c>
      <c r="AH69" s="124"/>
      <c r="AI69" s="139"/>
      <c r="AJ69" s="140"/>
      <c r="AK69" s="123"/>
      <c r="AL69" s="124"/>
      <c r="AM69" s="124"/>
      <c r="AN69" s="124"/>
      <c r="AO69" s="124"/>
      <c r="AP69" s="124" t="s">
        <v>223</v>
      </c>
      <c r="AQ69" s="133" t="s">
        <v>758</v>
      </c>
      <c r="AR69" s="121">
        <v>431</v>
      </c>
      <c r="AS69" s="133"/>
      <c r="AT69" s="133"/>
      <c r="AU69" s="124"/>
      <c r="AV69" s="124"/>
      <c r="AW69" s="133"/>
      <c r="AX69" s="124"/>
      <c r="AY69" s="124"/>
      <c r="AZ69" s="124"/>
      <c r="BA69" s="124"/>
      <c r="BB69" s="124"/>
      <c r="BC69" s="124"/>
      <c r="BD69" s="124"/>
      <c r="BE69" s="124"/>
      <c r="BF69" s="124"/>
      <c r="BG69" s="124"/>
      <c r="BH69" s="150" t="s">
        <v>865</v>
      </c>
      <c r="BI69" s="126" t="s">
        <v>945</v>
      </c>
    </row>
    <row r="70" spans="1:150" ht="25.5" customHeight="1" x14ac:dyDescent="0.25">
      <c r="A70" s="32" t="s">
        <v>463</v>
      </c>
      <c r="B70" s="32" t="s">
        <v>464</v>
      </c>
      <c r="C70" s="32" t="s">
        <v>465</v>
      </c>
      <c r="D70" s="33" t="s">
        <v>466</v>
      </c>
      <c r="E70" s="34" t="s">
        <v>467</v>
      </c>
      <c r="F70" s="35" t="s">
        <v>166</v>
      </c>
      <c r="G70" s="35" t="s">
        <v>403</v>
      </c>
      <c r="H70" s="87" t="s">
        <v>167</v>
      </c>
      <c r="I70" s="35" t="s">
        <v>119</v>
      </c>
      <c r="J70" s="35"/>
      <c r="K70" s="35"/>
      <c r="L70" s="35"/>
      <c r="M70" s="35"/>
      <c r="N70" s="36">
        <f>O70+P70+S70</f>
        <v>137798.82352941178</v>
      </c>
      <c r="O70" s="36">
        <f>P70</f>
        <v>10334.911764705883</v>
      </c>
      <c r="P70" s="36">
        <f>7.5*S70/85</f>
        <v>10334.911764705883</v>
      </c>
      <c r="Q70" s="36"/>
      <c r="R70" s="36"/>
      <c r="S70" s="36">
        <v>117129</v>
      </c>
      <c r="T70" s="37">
        <v>43159</v>
      </c>
      <c r="U70" s="38">
        <v>43205</v>
      </c>
      <c r="V70" s="38">
        <v>43281</v>
      </c>
      <c r="W70" s="39">
        <v>44355</v>
      </c>
      <c r="X70" s="118"/>
      <c r="Y70" s="118"/>
      <c r="Z70" s="118">
        <v>39000</v>
      </c>
      <c r="AA70" s="118">
        <v>26000</v>
      </c>
      <c r="AB70" s="118">
        <v>26000</v>
      </c>
      <c r="AC70" s="118">
        <v>26129</v>
      </c>
      <c r="AD70" s="143"/>
      <c r="AE70" s="119"/>
      <c r="AF70" s="149">
        <v>47</v>
      </c>
      <c r="AG70" s="133" t="s">
        <v>260</v>
      </c>
      <c r="AH70" s="124"/>
      <c r="AI70" s="139"/>
      <c r="AJ70" s="140"/>
      <c r="AK70" s="123"/>
      <c r="AL70" s="124"/>
      <c r="AM70" s="124"/>
      <c r="AN70" s="124"/>
      <c r="AP70" s="124" t="s">
        <v>223</v>
      </c>
      <c r="AQ70" s="133" t="s">
        <v>758</v>
      </c>
      <c r="AR70" s="133">
        <v>1177</v>
      </c>
      <c r="AS70" s="133" t="s">
        <v>225</v>
      </c>
      <c r="AT70" s="133" t="s">
        <v>226</v>
      </c>
      <c r="AU70" s="133">
        <v>1</v>
      </c>
      <c r="AV70" s="124"/>
      <c r="AW70" s="133"/>
      <c r="AX70" s="124"/>
      <c r="AY70" s="124"/>
      <c r="AZ70" s="124"/>
      <c r="BA70" s="124"/>
      <c r="BB70" s="124"/>
      <c r="BC70" s="124"/>
      <c r="BD70" s="124"/>
      <c r="BE70" s="124"/>
      <c r="BF70" s="124"/>
      <c r="BG70" s="124"/>
      <c r="BH70" s="150" t="s">
        <v>863</v>
      </c>
      <c r="BI70" s="126" t="s">
        <v>945</v>
      </c>
    </row>
    <row r="71" spans="1:150" ht="25.5" customHeight="1" x14ac:dyDescent="0.25">
      <c r="A71" s="32" t="s">
        <v>468</v>
      </c>
      <c r="B71" s="32" t="s">
        <v>469</v>
      </c>
      <c r="C71" s="32" t="s">
        <v>470</v>
      </c>
      <c r="D71" s="33" t="s">
        <v>471</v>
      </c>
      <c r="E71" s="34" t="s">
        <v>472</v>
      </c>
      <c r="F71" s="35" t="s">
        <v>166</v>
      </c>
      <c r="G71" s="35" t="s">
        <v>473</v>
      </c>
      <c r="H71" s="87" t="s">
        <v>167</v>
      </c>
      <c r="I71" s="35" t="s">
        <v>119</v>
      </c>
      <c r="J71" s="35"/>
      <c r="K71" s="35"/>
      <c r="L71" s="35"/>
      <c r="M71" s="35"/>
      <c r="N71" s="36">
        <f>O71+P71+S71</f>
        <v>190492.9411764706</v>
      </c>
      <c r="O71" s="36">
        <f>P71</f>
        <v>14286.970588235294</v>
      </c>
      <c r="P71" s="36">
        <f>7.5*S71/85</f>
        <v>14286.970588235294</v>
      </c>
      <c r="Q71" s="36"/>
      <c r="R71" s="36"/>
      <c r="S71" s="36">
        <v>161919</v>
      </c>
      <c r="T71" s="37">
        <v>43159</v>
      </c>
      <c r="U71" s="38">
        <v>43205</v>
      </c>
      <c r="V71" s="38">
        <v>43281</v>
      </c>
      <c r="W71" s="39">
        <v>44382</v>
      </c>
      <c r="X71" s="118"/>
      <c r="Y71" s="118"/>
      <c r="Z71" s="118">
        <v>25000</v>
      </c>
      <c r="AA71" s="118">
        <v>60000</v>
      </c>
      <c r="AB71" s="118">
        <v>60000</v>
      </c>
      <c r="AC71" s="118">
        <v>16919</v>
      </c>
      <c r="AD71" s="143"/>
      <c r="AE71" s="119"/>
      <c r="AF71" s="149">
        <v>47</v>
      </c>
      <c r="AG71" s="133" t="s">
        <v>260</v>
      </c>
      <c r="AH71" s="124"/>
      <c r="AI71" s="139"/>
      <c r="AJ71" s="140"/>
      <c r="AK71" s="123"/>
      <c r="AL71" s="124"/>
      <c r="AM71" s="124"/>
      <c r="AN71" s="124"/>
      <c r="AO71" s="124"/>
      <c r="AP71" s="124" t="s">
        <v>223</v>
      </c>
      <c r="AQ71" s="133" t="s">
        <v>224</v>
      </c>
      <c r="AR71" s="124">
        <v>1615</v>
      </c>
      <c r="AS71" s="124"/>
      <c r="AT71" s="133"/>
      <c r="AU71" s="124"/>
      <c r="AV71" s="124"/>
      <c r="AW71" s="133"/>
      <c r="AX71" s="124"/>
      <c r="AY71" s="124"/>
      <c r="AZ71" s="124"/>
      <c r="BA71" s="124"/>
      <c r="BB71" s="124"/>
      <c r="BC71" s="124"/>
      <c r="BD71" s="124"/>
      <c r="BE71" s="124"/>
      <c r="BF71" s="124"/>
      <c r="BG71" s="124"/>
      <c r="BH71" s="150" t="s">
        <v>862</v>
      </c>
      <c r="BI71" s="126" t="s">
        <v>945</v>
      </c>
    </row>
    <row r="72" spans="1:150" ht="25.5" customHeight="1" x14ac:dyDescent="0.25">
      <c r="A72" s="32" t="s">
        <v>474</v>
      </c>
      <c r="B72" s="32" t="s">
        <v>475</v>
      </c>
      <c r="C72" s="32" t="s">
        <v>476</v>
      </c>
      <c r="D72" s="33" t="s">
        <v>477</v>
      </c>
      <c r="E72" s="34" t="s">
        <v>478</v>
      </c>
      <c r="F72" s="35" t="s">
        <v>166</v>
      </c>
      <c r="G72" s="35" t="s">
        <v>479</v>
      </c>
      <c r="H72" s="87" t="s">
        <v>167</v>
      </c>
      <c r="I72" s="35" t="s">
        <v>119</v>
      </c>
      <c r="J72" s="35"/>
      <c r="K72" s="35"/>
      <c r="L72" s="35"/>
      <c r="M72" s="35"/>
      <c r="N72" s="36">
        <f>O72+P72+S72</f>
        <v>121941.17647058824</v>
      </c>
      <c r="O72" s="36">
        <f>P72</f>
        <v>9145.5882352941171</v>
      </c>
      <c r="P72" s="36">
        <f>7.5*S72/85</f>
        <v>9145.5882352941171</v>
      </c>
      <c r="Q72" s="36"/>
      <c r="R72" s="36"/>
      <c r="S72" s="36">
        <v>103650</v>
      </c>
      <c r="T72" s="37">
        <v>43159</v>
      </c>
      <c r="U72" s="38">
        <v>43205</v>
      </c>
      <c r="V72" s="38">
        <v>43281</v>
      </c>
      <c r="W72" s="39">
        <v>44624</v>
      </c>
      <c r="X72" s="118"/>
      <c r="Y72" s="118"/>
      <c r="Z72" s="118">
        <v>10000</v>
      </c>
      <c r="AA72" s="118">
        <v>40000</v>
      </c>
      <c r="AB72" s="118">
        <v>23650</v>
      </c>
      <c r="AC72" s="118">
        <v>20000</v>
      </c>
      <c r="AD72" s="143">
        <v>10000</v>
      </c>
      <c r="AE72" s="119"/>
      <c r="AF72" s="149">
        <v>47</v>
      </c>
      <c r="AG72" s="133" t="s">
        <v>260</v>
      </c>
      <c r="AI72" s="139"/>
      <c r="AJ72" s="140"/>
      <c r="AK72" s="123"/>
      <c r="AL72" s="124"/>
      <c r="AM72" s="124"/>
      <c r="AN72" s="124"/>
      <c r="AO72" s="124"/>
      <c r="AP72" s="133" t="s">
        <v>223</v>
      </c>
      <c r="AQ72" s="133" t="s">
        <v>759</v>
      </c>
      <c r="AR72" s="124">
        <v>1024</v>
      </c>
      <c r="AS72" s="140"/>
      <c r="AT72" s="133"/>
      <c r="AU72" s="124"/>
      <c r="AV72" s="124"/>
      <c r="AW72" s="133"/>
      <c r="AX72" s="124"/>
      <c r="AY72" s="124"/>
      <c r="AZ72" s="124"/>
      <c r="BA72" s="124"/>
      <c r="BB72" s="124"/>
      <c r="BC72" s="124"/>
      <c r="BD72" s="124"/>
      <c r="BE72" s="124"/>
      <c r="BF72" s="124"/>
      <c r="BG72" s="124"/>
      <c r="BH72" s="150" t="s">
        <v>864</v>
      </c>
      <c r="BI72" s="126" t="s">
        <v>945</v>
      </c>
    </row>
    <row r="73" spans="1:150" s="117" customFormat="1" ht="25.5" customHeight="1" x14ac:dyDescent="0.25">
      <c r="A73" s="23" t="s">
        <v>99</v>
      </c>
      <c r="B73" s="24" t="s">
        <v>87</v>
      </c>
      <c r="C73" s="24"/>
      <c r="D73" s="25" t="s">
        <v>480</v>
      </c>
      <c r="E73" s="26"/>
      <c r="F73" s="26"/>
      <c r="G73" s="26"/>
      <c r="H73" s="26"/>
      <c r="I73" s="26"/>
      <c r="J73" s="26"/>
      <c r="K73" s="26"/>
      <c r="L73" s="26"/>
      <c r="M73" s="26"/>
      <c r="N73" s="26"/>
      <c r="O73" s="26"/>
      <c r="P73" s="26"/>
      <c r="Q73" s="26"/>
      <c r="R73" s="26"/>
      <c r="S73" s="27"/>
      <c r="T73" s="28"/>
      <c r="U73" s="41"/>
      <c r="V73" s="41"/>
      <c r="W73" s="31" t="s">
        <v>279</v>
      </c>
      <c r="X73" s="112"/>
      <c r="Y73" s="112"/>
      <c r="Z73" s="112"/>
      <c r="AA73" s="112"/>
      <c r="AB73" s="112"/>
      <c r="AC73" s="112"/>
      <c r="AD73" s="142"/>
      <c r="AE73" s="113"/>
      <c r="AF73" s="116"/>
      <c r="AG73" s="114"/>
      <c r="AH73" s="114"/>
      <c r="AI73" s="115"/>
      <c r="AJ73" s="113"/>
      <c r="AK73" s="116"/>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50"/>
      <c r="BI73" s="126" t="s">
        <v>279</v>
      </c>
      <c r="BJ73" s="105"/>
      <c r="BK73" s="105"/>
      <c r="BL73" s="105"/>
      <c r="BM73" s="105"/>
      <c r="BN73" s="105"/>
      <c r="BO73" s="105"/>
      <c r="BP73" s="105"/>
      <c r="BQ73" s="105"/>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c r="DT73" s="105"/>
      <c r="DU73" s="105"/>
      <c r="DV73" s="105"/>
      <c r="DW73" s="105"/>
      <c r="DX73" s="105"/>
      <c r="DY73" s="105"/>
      <c r="DZ73" s="105"/>
      <c r="EA73" s="105"/>
      <c r="EB73" s="105"/>
      <c r="EC73" s="105"/>
      <c r="ED73" s="105"/>
      <c r="EE73" s="105"/>
      <c r="EF73" s="105"/>
      <c r="EG73" s="105"/>
      <c r="EH73" s="105"/>
      <c r="EI73" s="105"/>
      <c r="EJ73" s="105"/>
      <c r="EK73" s="105"/>
      <c r="EL73" s="105"/>
      <c r="EM73" s="105"/>
      <c r="EN73" s="105"/>
      <c r="EO73" s="105"/>
      <c r="EP73" s="105"/>
      <c r="EQ73" s="105"/>
      <c r="ER73" s="105"/>
      <c r="ES73" s="105"/>
      <c r="ET73" s="105"/>
    </row>
    <row r="74" spans="1:150" ht="25.5" customHeight="1" x14ac:dyDescent="0.25">
      <c r="A74" s="32" t="s">
        <v>481</v>
      </c>
      <c r="B74" s="32" t="s">
        <v>482</v>
      </c>
      <c r="C74" s="32" t="s">
        <v>483</v>
      </c>
      <c r="D74" s="33" t="s">
        <v>484</v>
      </c>
      <c r="E74" s="34" t="s">
        <v>485</v>
      </c>
      <c r="F74" s="35" t="s">
        <v>166</v>
      </c>
      <c r="G74" s="35" t="s">
        <v>403</v>
      </c>
      <c r="H74" s="87" t="s">
        <v>486</v>
      </c>
      <c r="I74" s="35" t="s">
        <v>119</v>
      </c>
      <c r="J74" s="35"/>
      <c r="K74" s="35"/>
      <c r="L74" s="35"/>
      <c r="M74" s="35"/>
      <c r="N74" s="36">
        <v>12312.235294117647</v>
      </c>
      <c r="O74" s="36">
        <v>923.4176470588236</v>
      </c>
      <c r="P74" s="36">
        <v>923.4176470588236</v>
      </c>
      <c r="Q74" s="36">
        <v>0</v>
      </c>
      <c r="R74" s="36">
        <v>0</v>
      </c>
      <c r="S74" s="36">
        <v>10465.4</v>
      </c>
      <c r="T74" s="37">
        <v>43190</v>
      </c>
      <c r="U74" s="38">
        <v>43221</v>
      </c>
      <c r="V74" s="38">
        <v>43312</v>
      </c>
      <c r="W74" s="39">
        <v>44408</v>
      </c>
      <c r="X74" s="118"/>
      <c r="Y74" s="118"/>
      <c r="Z74" s="118">
        <v>1500</v>
      </c>
      <c r="AA74" s="118">
        <v>2500</v>
      </c>
      <c r="AB74" s="118">
        <v>2500</v>
      </c>
      <c r="AC74" s="118">
        <v>1032.33</v>
      </c>
      <c r="AD74" s="143">
        <v>0</v>
      </c>
      <c r="AE74" s="119"/>
      <c r="AF74" s="149">
        <v>47</v>
      </c>
      <c r="AG74" s="133" t="s">
        <v>260</v>
      </c>
      <c r="AH74" s="140"/>
      <c r="AI74" s="124"/>
      <c r="AJ74" s="140"/>
      <c r="AK74" s="124"/>
      <c r="AL74" s="124"/>
      <c r="AM74" s="124"/>
      <c r="AN74" s="124"/>
      <c r="AO74" s="124"/>
      <c r="AP74" s="133" t="s">
        <v>240</v>
      </c>
      <c r="AQ74" s="133" t="s">
        <v>760</v>
      </c>
      <c r="AR74" s="124">
        <v>28</v>
      </c>
      <c r="AS74" s="140"/>
      <c r="AT74" s="133"/>
      <c r="AU74" s="124"/>
      <c r="AV74" s="124"/>
      <c r="AW74" s="133"/>
      <c r="AX74" s="124"/>
      <c r="AY74" s="124"/>
      <c r="AZ74" s="124"/>
      <c r="BA74" s="124"/>
      <c r="BB74" s="124"/>
      <c r="BC74" s="124"/>
      <c r="BD74" s="124"/>
      <c r="BE74" s="124"/>
      <c r="BF74" s="124"/>
      <c r="BG74" s="124"/>
      <c r="BH74" s="150" t="s">
        <v>868</v>
      </c>
      <c r="BI74" s="126" t="s">
        <v>945</v>
      </c>
    </row>
    <row r="75" spans="1:150" ht="25.5" customHeight="1" x14ac:dyDescent="0.25">
      <c r="A75" s="32" t="s">
        <v>487</v>
      </c>
      <c r="B75" s="32" t="s">
        <v>488</v>
      </c>
      <c r="C75" s="32" t="s">
        <v>489</v>
      </c>
      <c r="D75" s="33" t="s">
        <v>490</v>
      </c>
      <c r="E75" s="34" t="s">
        <v>284</v>
      </c>
      <c r="F75" s="35" t="s">
        <v>166</v>
      </c>
      <c r="G75" s="35" t="s">
        <v>491</v>
      </c>
      <c r="H75" s="87" t="s">
        <v>486</v>
      </c>
      <c r="I75" s="35" t="s">
        <v>119</v>
      </c>
      <c r="J75" s="35"/>
      <c r="K75" s="35"/>
      <c r="L75" s="35"/>
      <c r="M75" s="35"/>
      <c r="N75" s="36">
        <v>4317</v>
      </c>
      <c r="O75" s="36">
        <v>323.7</v>
      </c>
      <c r="P75" s="36">
        <v>323.7</v>
      </c>
      <c r="Q75" s="36">
        <v>0</v>
      </c>
      <c r="R75" s="36">
        <v>0</v>
      </c>
      <c r="S75" s="36">
        <v>3669.6</v>
      </c>
      <c r="T75" s="37">
        <v>43190</v>
      </c>
      <c r="U75" s="38">
        <v>43252</v>
      </c>
      <c r="V75" s="38">
        <v>43373</v>
      </c>
      <c r="W75" s="39">
        <v>44381</v>
      </c>
      <c r="X75" s="118"/>
      <c r="Y75" s="118"/>
      <c r="Z75" s="118">
        <v>641</v>
      </c>
      <c r="AA75" s="118">
        <v>1225</v>
      </c>
      <c r="AB75" s="118">
        <v>1700</v>
      </c>
      <c r="AC75" s="118">
        <v>751</v>
      </c>
      <c r="AD75" s="143">
        <v>0</v>
      </c>
      <c r="AE75" s="119"/>
      <c r="AF75" s="149">
        <v>47</v>
      </c>
      <c r="AG75" s="133" t="s">
        <v>260</v>
      </c>
      <c r="AH75" s="140"/>
      <c r="AI75" s="124"/>
      <c r="AJ75" s="140"/>
      <c r="AK75" s="124"/>
      <c r="AL75" s="124"/>
      <c r="AM75" s="124"/>
      <c r="AN75" s="124"/>
      <c r="AO75" s="124"/>
      <c r="AP75" s="133" t="s">
        <v>240</v>
      </c>
      <c r="AQ75" s="133" t="s">
        <v>760</v>
      </c>
      <c r="AR75" s="124">
        <v>9</v>
      </c>
      <c r="AS75" s="140"/>
      <c r="AT75" s="133"/>
      <c r="AU75" s="124"/>
      <c r="AV75" s="124"/>
      <c r="AW75" s="133"/>
      <c r="AX75" s="124"/>
      <c r="AY75" s="124"/>
      <c r="AZ75" s="124"/>
      <c r="BA75" s="124"/>
      <c r="BB75" s="124"/>
      <c r="BC75" s="124"/>
      <c r="BD75" s="124"/>
      <c r="BE75" s="124"/>
      <c r="BF75" s="124"/>
      <c r="BG75" s="124"/>
      <c r="BH75" s="150" t="s">
        <v>867</v>
      </c>
      <c r="BI75" s="126" t="s">
        <v>945</v>
      </c>
    </row>
    <row r="76" spans="1:150" ht="25.5" customHeight="1" x14ac:dyDescent="0.25">
      <c r="A76" s="32" t="s">
        <v>492</v>
      </c>
      <c r="B76" s="32" t="s">
        <v>493</v>
      </c>
      <c r="C76" s="32" t="s">
        <v>494</v>
      </c>
      <c r="D76" s="33" t="s">
        <v>495</v>
      </c>
      <c r="E76" s="34" t="s">
        <v>496</v>
      </c>
      <c r="F76" s="35" t="s">
        <v>166</v>
      </c>
      <c r="G76" s="35" t="s">
        <v>497</v>
      </c>
      <c r="H76" s="87" t="s">
        <v>486</v>
      </c>
      <c r="I76" s="35" t="s">
        <v>119</v>
      </c>
      <c r="J76" s="35"/>
      <c r="K76" s="35"/>
      <c r="L76" s="35"/>
      <c r="M76" s="35"/>
      <c r="N76" s="36">
        <v>10980</v>
      </c>
      <c r="O76" s="36">
        <v>823.5</v>
      </c>
      <c r="P76" s="36">
        <v>823.5</v>
      </c>
      <c r="Q76" s="36">
        <v>0</v>
      </c>
      <c r="R76" s="36">
        <v>0</v>
      </c>
      <c r="S76" s="36">
        <v>9333</v>
      </c>
      <c r="T76" s="37">
        <v>43190</v>
      </c>
      <c r="U76" s="38">
        <v>43252</v>
      </c>
      <c r="V76" s="38">
        <v>43373</v>
      </c>
      <c r="W76" s="39">
        <v>44381</v>
      </c>
      <c r="X76" s="118"/>
      <c r="Y76" s="118"/>
      <c r="Z76" s="118">
        <v>3000</v>
      </c>
      <c r="AA76" s="118">
        <v>6333</v>
      </c>
      <c r="AB76" s="118"/>
      <c r="AC76" s="118"/>
      <c r="AD76" s="143"/>
      <c r="AE76" s="119"/>
      <c r="AF76" s="149">
        <v>47</v>
      </c>
      <c r="AG76" s="133" t="s">
        <v>260</v>
      </c>
      <c r="AH76" s="140"/>
      <c r="AI76" s="124"/>
      <c r="AJ76" s="140"/>
      <c r="AK76" s="124"/>
      <c r="AL76" s="124"/>
      <c r="AM76" s="124"/>
      <c r="AN76" s="124"/>
      <c r="AO76" s="124"/>
      <c r="AP76" s="133" t="s">
        <v>240</v>
      </c>
      <c r="AQ76" s="133" t="s">
        <v>760</v>
      </c>
      <c r="AR76" s="124">
        <v>25</v>
      </c>
      <c r="AS76" s="140"/>
      <c r="AT76" s="133"/>
      <c r="AU76" s="124"/>
      <c r="AV76" s="124"/>
      <c r="AW76" s="133"/>
      <c r="AX76" s="124"/>
      <c r="AY76" s="124"/>
      <c r="AZ76" s="124"/>
      <c r="BA76" s="124"/>
      <c r="BB76" s="124"/>
      <c r="BC76" s="124"/>
      <c r="BD76" s="124"/>
      <c r="BE76" s="124"/>
      <c r="BF76" s="124"/>
      <c r="BG76" s="124"/>
      <c r="BH76" s="150" t="s">
        <v>866</v>
      </c>
      <c r="BI76" s="126" t="s">
        <v>945</v>
      </c>
    </row>
    <row r="77" spans="1:150" ht="25.5" customHeight="1" x14ac:dyDescent="0.25">
      <c r="A77" s="32" t="s">
        <v>498</v>
      </c>
      <c r="B77" s="32" t="s">
        <v>499</v>
      </c>
      <c r="C77" s="32" t="s">
        <v>500</v>
      </c>
      <c r="D77" s="33" t="s">
        <v>501</v>
      </c>
      <c r="E77" s="34" t="s">
        <v>502</v>
      </c>
      <c r="F77" s="35" t="s">
        <v>166</v>
      </c>
      <c r="G77" s="35" t="s">
        <v>365</v>
      </c>
      <c r="H77" s="87" t="s">
        <v>486</v>
      </c>
      <c r="I77" s="35" t="s">
        <v>119</v>
      </c>
      <c r="J77" s="35"/>
      <c r="K77" s="35"/>
      <c r="L77" s="35"/>
      <c r="M77" s="35"/>
      <c r="N77" s="36">
        <v>17152.939999999999</v>
      </c>
      <c r="O77" s="36">
        <v>1286.47</v>
      </c>
      <c r="P77" s="36">
        <v>1286.47</v>
      </c>
      <c r="Q77" s="36">
        <v>0</v>
      </c>
      <c r="R77" s="36">
        <v>0</v>
      </c>
      <c r="S77" s="36">
        <v>14580</v>
      </c>
      <c r="T77" s="37">
        <v>43190</v>
      </c>
      <c r="U77" s="38">
        <v>43344</v>
      </c>
      <c r="V77" s="38">
        <v>43465</v>
      </c>
      <c r="W77" s="39">
        <v>44615</v>
      </c>
      <c r="X77" s="118"/>
      <c r="Y77" s="118"/>
      <c r="Z77" s="118"/>
      <c r="AA77" s="118">
        <v>4860</v>
      </c>
      <c r="AB77" s="118">
        <v>4860</v>
      </c>
      <c r="AC77" s="118">
        <v>4860</v>
      </c>
      <c r="AD77" s="143"/>
      <c r="AE77" s="119"/>
      <c r="AF77" s="149">
        <v>47</v>
      </c>
      <c r="AG77" s="133" t="s">
        <v>260</v>
      </c>
      <c r="AH77" s="140"/>
      <c r="AI77" s="124"/>
      <c r="AJ77" s="140"/>
      <c r="AK77" s="124"/>
      <c r="AL77" s="124"/>
      <c r="AM77" s="124"/>
      <c r="AN77" s="124"/>
      <c r="AO77" s="124"/>
      <c r="AP77" s="133" t="s">
        <v>240</v>
      </c>
      <c r="AQ77" s="133" t="s">
        <v>760</v>
      </c>
      <c r="AR77" s="124">
        <v>38</v>
      </c>
      <c r="AS77" s="140"/>
      <c r="AT77" s="133"/>
      <c r="AU77" s="124"/>
      <c r="AV77" s="124"/>
      <c r="AW77" s="133"/>
      <c r="AX77" s="124"/>
      <c r="AY77" s="124"/>
      <c r="AZ77" s="124"/>
      <c r="BA77" s="124"/>
      <c r="BB77" s="124"/>
      <c r="BC77" s="124"/>
      <c r="BD77" s="124"/>
      <c r="BE77" s="124"/>
      <c r="BF77" s="124"/>
      <c r="BG77" s="124"/>
      <c r="BH77" s="150" t="s">
        <v>869</v>
      </c>
      <c r="BI77" s="126" t="s">
        <v>945</v>
      </c>
    </row>
    <row r="78" spans="1:150" s="117" customFormat="1" ht="25.5" customHeight="1" x14ac:dyDescent="0.25">
      <c r="A78" s="23" t="s">
        <v>100</v>
      </c>
      <c r="B78" s="23"/>
      <c r="C78" s="23"/>
      <c r="D78" s="88" t="s">
        <v>503</v>
      </c>
      <c r="E78" s="89"/>
      <c r="F78" s="89"/>
      <c r="G78" s="89"/>
      <c r="H78" s="89"/>
      <c r="I78" s="89"/>
      <c r="J78" s="89"/>
      <c r="K78" s="89"/>
      <c r="L78" s="89"/>
      <c r="M78" s="89"/>
      <c r="N78" s="89"/>
      <c r="O78" s="89"/>
      <c r="P78" s="89"/>
      <c r="Q78" s="89"/>
      <c r="R78" s="89"/>
      <c r="S78" s="89"/>
      <c r="T78" s="28"/>
      <c r="U78" s="41"/>
      <c r="V78" s="41"/>
      <c r="W78" s="31" t="s">
        <v>279</v>
      </c>
      <c r="X78" s="112"/>
      <c r="Y78" s="112"/>
      <c r="Z78" s="112"/>
      <c r="AA78" s="112"/>
      <c r="AB78" s="112"/>
      <c r="AC78" s="112"/>
      <c r="AD78" s="142"/>
      <c r="AE78" s="113"/>
      <c r="AF78" s="116"/>
      <c r="AG78" s="114"/>
      <c r="AH78" s="114"/>
      <c r="AI78" s="114"/>
      <c r="AJ78" s="113"/>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50"/>
      <c r="BI78" s="126" t="s">
        <v>279</v>
      </c>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05"/>
      <c r="EF78" s="105"/>
      <c r="EG78" s="105"/>
      <c r="EH78" s="105"/>
      <c r="EI78" s="105"/>
      <c r="EJ78" s="105"/>
      <c r="EK78" s="105"/>
      <c r="EL78" s="105"/>
      <c r="EM78" s="105"/>
      <c r="EN78" s="105"/>
      <c r="EO78" s="105"/>
      <c r="EP78" s="105"/>
      <c r="EQ78" s="105"/>
      <c r="ER78" s="105"/>
      <c r="ES78" s="105"/>
      <c r="ET78" s="105"/>
    </row>
    <row r="79" spans="1:150" s="105" customFormat="1" ht="25.5" customHeight="1" x14ac:dyDescent="0.25">
      <c r="A79" s="42" t="s">
        <v>149</v>
      </c>
      <c r="B79" s="90" t="s">
        <v>504</v>
      </c>
      <c r="C79" s="91" t="s">
        <v>505</v>
      </c>
      <c r="D79" s="92" t="s">
        <v>506</v>
      </c>
      <c r="E79" s="93" t="s">
        <v>284</v>
      </c>
      <c r="F79" s="93" t="s">
        <v>166</v>
      </c>
      <c r="G79" s="93" t="s">
        <v>491</v>
      </c>
      <c r="H79" s="93" t="s">
        <v>169</v>
      </c>
      <c r="I79" s="93" t="s">
        <v>119</v>
      </c>
      <c r="J79" s="93"/>
      <c r="K79" s="93"/>
      <c r="L79" s="93"/>
      <c r="M79" s="93"/>
      <c r="N79" s="94">
        <f>SUM(O79:S79)</f>
        <v>33913.85</v>
      </c>
      <c r="O79" s="94">
        <v>2543.5300000000002</v>
      </c>
      <c r="P79" s="94">
        <v>2543.5300000000002</v>
      </c>
      <c r="Q79" s="94">
        <v>0</v>
      </c>
      <c r="R79" s="94">
        <v>0</v>
      </c>
      <c r="S79" s="94">
        <v>28826.79</v>
      </c>
      <c r="T79" s="46">
        <v>43312</v>
      </c>
      <c r="U79" s="47">
        <v>43374</v>
      </c>
      <c r="V79" s="47">
        <v>43465</v>
      </c>
      <c r="W79" s="48">
        <v>43889</v>
      </c>
      <c r="X79" s="94"/>
      <c r="Y79" s="94"/>
      <c r="Z79" s="94"/>
      <c r="AA79" s="94">
        <f>S79/17*12</f>
        <v>20348.322352941177</v>
      </c>
      <c r="AB79" s="94">
        <f>S79-AA79</f>
        <v>8478.4676470588238</v>
      </c>
      <c r="AC79" s="94"/>
      <c r="AD79" s="153"/>
      <c r="AE79" s="135"/>
      <c r="AF79" s="137">
        <v>27</v>
      </c>
      <c r="AG79" s="120" t="s">
        <v>761</v>
      </c>
      <c r="AH79" s="121"/>
      <c r="AI79" s="121"/>
      <c r="AJ79" s="135"/>
      <c r="AK79" s="121"/>
      <c r="AL79" s="121"/>
      <c r="AM79" s="121"/>
      <c r="AN79" s="121"/>
      <c r="AO79" s="121"/>
      <c r="AP79" s="121" t="s">
        <v>227</v>
      </c>
      <c r="AQ79" s="120" t="s">
        <v>762</v>
      </c>
      <c r="AR79" s="121">
        <v>2500</v>
      </c>
      <c r="AS79" s="121" t="s">
        <v>228</v>
      </c>
      <c r="AT79" s="120" t="s">
        <v>763</v>
      </c>
      <c r="AU79" s="121">
        <v>1</v>
      </c>
      <c r="AV79" s="121"/>
      <c r="AW79" s="121"/>
      <c r="AX79" s="121"/>
      <c r="AY79" s="121"/>
      <c r="AZ79" s="121"/>
      <c r="BA79" s="121"/>
      <c r="BB79" s="121"/>
      <c r="BC79" s="121"/>
      <c r="BD79" s="121"/>
      <c r="BE79" s="121"/>
      <c r="BF79" s="121"/>
      <c r="BG79" s="121"/>
      <c r="BH79" s="150" t="s">
        <v>856</v>
      </c>
      <c r="BI79" s="126" t="s">
        <v>945</v>
      </c>
    </row>
    <row r="80" spans="1:150" s="105" customFormat="1" ht="25.5" customHeight="1" x14ac:dyDescent="0.25">
      <c r="A80" s="42" t="s">
        <v>150</v>
      </c>
      <c r="B80" s="90" t="s">
        <v>507</v>
      </c>
      <c r="C80" s="95" t="s">
        <v>508</v>
      </c>
      <c r="D80" s="96" t="s">
        <v>509</v>
      </c>
      <c r="E80" s="93" t="s">
        <v>510</v>
      </c>
      <c r="F80" s="93" t="s">
        <v>166</v>
      </c>
      <c r="G80" s="93" t="s">
        <v>491</v>
      </c>
      <c r="H80" s="93" t="s">
        <v>169</v>
      </c>
      <c r="I80" s="93" t="s">
        <v>119</v>
      </c>
      <c r="J80" s="93"/>
      <c r="K80" s="93"/>
      <c r="L80" s="93"/>
      <c r="M80" s="93"/>
      <c r="N80" s="94">
        <f t="shared" ref="N80:N95" si="0">SUM(O80:S80)</f>
        <v>34079.07</v>
      </c>
      <c r="O80" s="94"/>
      <c r="P80" s="94">
        <v>2555.9299999999998</v>
      </c>
      <c r="Q80" s="94">
        <v>2555.9299999999998</v>
      </c>
      <c r="R80" s="94"/>
      <c r="S80" s="94">
        <v>28967.21</v>
      </c>
      <c r="T80" s="46">
        <v>43312</v>
      </c>
      <c r="U80" s="47">
        <v>43344</v>
      </c>
      <c r="V80" s="47">
        <v>43434</v>
      </c>
      <c r="W80" s="48">
        <v>43646</v>
      </c>
      <c r="X80" s="94"/>
      <c r="Y80" s="94"/>
      <c r="Z80" s="94">
        <f>S80/6</f>
        <v>4827.8683333333329</v>
      </c>
      <c r="AA80" s="94">
        <f>S80-Z80</f>
        <v>24139.341666666667</v>
      </c>
      <c r="AB80" s="94"/>
      <c r="AC80" s="94"/>
      <c r="AD80" s="153"/>
      <c r="AE80" s="135"/>
      <c r="AF80" s="137">
        <v>27</v>
      </c>
      <c r="AG80" s="120" t="s">
        <v>761</v>
      </c>
      <c r="AH80" s="121"/>
      <c r="AI80" s="121"/>
      <c r="AJ80" s="135"/>
      <c r="AK80" s="121"/>
      <c r="AL80" s="121"/>
      <c r="AM80" s="121"/>
      <c r="AN80" s="121"/>
      <c r="AO80" s="121"/>
      <c r="AP80" s="121" t="s">
        <v>227</v>
      </c>
      <c r="AQ80" s="120" t="s">
        <v>762</v>
      </c>
      <c r="AR80" s="121">
        <v>3700</v>
      </c>
      <c r="AS80" s="121" t="s">
        <v>228</v>
      </c>
      <c r="AT80" s="120" t="s">
        <v>763</v>
      </c>
      <c r="AU80" s="121">
        <v>1</v>
      </c>
      <c r="AV80" s="121"/>
      <c r="AW80" s="121"/>
      <c r="AX80" s="121"/>
      <c r="AY80" s="121"/>
      <c r="AZ80" s="121"/>
      <c r="BA80" s="121"/>
      <c r="BB80" s="121"/>
      <c r="BC80" s="121"/>
      <c r="BD80" s="121"/>
      <c r="BE80" s="121"/>
      <c r="BF80" s="121"/>
      <c r="BG80" s="121"/>
      <c r="BH80" s="150" t="s">
        <v>845</v>
      </c>
      <c r="BI80" s="126" t="s">
        <v>945</v>
      </c>
    </row>
    <row r="81" spans="1:150" s="105" customFormat="1" ht="25.5" customHeight="1" x14ac:dyDescent="0.25">
      <c r="A81" s="42" t="s">
        <v>511</v>
      </c>
      <c r="B81" s="90" t="s">
        <v>512</v>
      </c>
      <c r="C81" s="95" t="s">
        <v>513</v>
      </c>
      <c r="D81" s="96" t="s">
        <v>514</v>
      </c>
      <c r="E81" s="93" t="s">
        <v>515</v>
      </c>
      <c r="F81" s="93" t="s">
        <v>166</v>
      </c>
      <c r="G81" s="93" t="s">
        <v>516</v>
      </c>
      <c r="H81" s="93" t="s">
        <v>169</v>
      </c>
      <c r="I81" s="93" t="s">
        <v>119</v>
      </c>
      <c r="J81" s="93"/>
      <c r="K81" s="93"/>
      <c r="L81" s="93"/>
      <c r="M81" s="93"/>
      <c r="N81" s="94">
        <f t="shared" si="0"/>
        <v>178381.68000000002</v>
      </c>
      <c r="O81" s="94">
        <v>13378.64</v>
      </c>
      <c r="P81" s="94">
        <v>13378.62</v>
      </c>
      <c r="Q81" s="94"/>
      <c r="R81" s="94"/>
      <c r="S81" s="94">
        <v>151624.42000000001</v>
      </c>
      <c r="T81" s="46">
        <v>43312</v>
      </c>
      <c r="U81" s="47">
        <v>43371</v>
      </c>
      <c r="V81" s="47">
        <v>43434</v>
      </c>
      <c r="W81" s="48">
        <v>43889</v>
      </c>
      <c r="X81" s="94"/>
      <c r="Y81" s="94"/>
      <c r="Z81" s="94">
        <f>S81/24</f>
        <v>6317.6841666666669</v>
      </c>
      <c r="AA81" s="94">
        <f>Z81*12</f>
        <v>75812.210000000006</v>
      </c>
      <c r="AB81" s="94">
        <f>S81-Z81-AA81</f>
        <v>69494.525833333333</v>
      </c>
      <c r="AC81" s="94"/>
      <c r="AD81" s="153"/>
      <c r="AE81" s="135"/>
      <c r="AF81" s="137">
        <v>27</v>
      </c>
      <c r="AG81" s="120" t="s">
        <v>761</v>
      </c>
      <c r="AH81" s="121"/>
      <c r="AI81" s="121"/>
      <c r="AJ81" s="135"/>
      <c r="AK81" s="121"/>
      <c r="AL81" s="121"/>
      <c r="AM81" s="121"/>
      <c r="AN81" s="121"/>
      <c r="AO81" s="121"/>
      <c r="AP81" s="121" t="s">
        <v>227</v>
      </c>
      <c r="AQ81" s="120" t="s">
        <v>762</v>
      </c>
      <c r="AR81" s="121">
        <v>16488</v>
      </c>
      <c r="AS81" s="121" t="s">
        <v>228</v>
      </c>
      <c r="AT81" s="120" t="s">
        <v>763</v>
      </c>
      <c r="AU81" s="121">
        <v>5</v>
      </c>
      <c r="AV81" s="121"/>
      <c r="AW81" s="121"/>
      <c r="AX81" s="121"/>
      <c r="AY81" s="121"/>
      <c r="AZ81" s="121"/>
      <c r="BA81" s="121"/>
      <c r="BB81" s="121"/>
      <c r="BC81" s="121"/>
      <c r="BD81" s="121"/>
      <c r="BE81" s="121"/>
      <c r="BF81" s="121"/>
      <c r="BG81" s="121"/>
      <c r="BH81" s="150" t="s">
        <v>855</v>
      </c>
      <c r="BI81" s="126" t="s">
        <v>945</v>
      </c>
    </row>
    <row r="82" spans="1:150" s="105" customFormat="1" ht="25.5" customHeight="1" x14ac:dyDescent="0.25">
      <c r="A82" s="42" t="s">
        <v>517</v>
      </c>
      <c r="B82" s="90" t="s">
        <v>518</v>
      </c>
      <c r="C82" s="95" t="s">
        <v>519</v>
      </c>
      <c r="D82" s="96" t="s">
        <v>520</v>
      </c>
      <c r="E82" s="93" t="s">
        <v>521</v>
      </c>
      <c r="F82" s="93" t="s">
        <v>166</v>
      </c>
      <c r="G82" s="93" t="s">
        <v>516</v>
      </c>
      <c r="H82" s="93" t="s">
        <v>169</v>
      </c>
      <c r="I82" s="93" t="s">
        <v>119</v>
      </c>
      <c r="J82" s="93"/>
      <c r="K82" s="93"/>
      <c r="L82" s="93"/>
      <c r="M82" s="93"/>
      <c r="N82" s="94">
        <f t="shared" si="0"/>
        <v>24189.1</v>
      </c>
      <c r="O82" s="94"/>
      <c r="P82" s="94">
        <v>1814.18</v>
      </c>
      <c r="Q82" s="94">
        <v>1814.19</v>
      </c>
      <c r="R82" s="94"/>
      <c r="S82" s="94">
        <v>20560.73</v>
      </c>
      <c r="T82" s="46">
        <v>43312</v>
      </c>
      <c r="U82" s="47">
        <v>43371</v>
      </c>
      <c r="V82" s="47">
        <v>43434</v>
      </c>
      <c r="W82" s="48">
        <v>43829</v>
      </c>
      <c r="X82" s="94"/>
      <c r="Y82" s="94"/>
      <c r="Z82" s="94">
        <f>S82/12</f>
        <v>1713.3941666666667</v>
      </c>
      <c r="AA82" s="94">
        <f>S82-Z82</f>
        <v>18847.335833333334</v>
      </c>
      <c r="AB82" s="94"/>
      <c r="AC82" s="94"/>
      <c r="AD82" s="153"/>
      <c r="AE82" s="135"/>
      <c r="AF82" s="137">
        <v>27</v>
      </c>
      <c r="AG82" s="120" t="s">
        <v>761</v>
      </c>
      <c r="AH82" s="121"/>
      <c r="AI82" s="121"/>
      <c r="AJ82" s="135"/>
      <c r="AK82" s="121"/>
      <c r="AL82" s="121"/>
      <c r="AM82" s="121"/>
      <c r="AN82" s="121"/>
      <c r="AO82" s="121"/>
      <c r="AP82" s="121" t="s">
        <v>227</v>
      </c>
      <c r="AQ82" s="120" t="s">
        <v>762</v>
      </c>
      <c r="AR82" s="121">
        <v>2513</v>
      </c>
      <c r="AS82" s="121" t="s">
        <v>228</v>
      </c>
      <c r="AT82" s="120" t="s">
        <v>763</v>
      </c>
      <c r="AU82" s="121">
        <v>1</v>
      </c>
      <c r="AV82" s="121"/>
      <c r="AW82" s="121"/>
      <c r="AX82" s="121"/>
      <c r="AY82" s="121"/>
      <c r="AZ82" s="121"/>
      <c r="BA82" s="121"/>
      <c r="BB82" s="121"/>
      <c r="BC82" s="121"/>
      <c r="BD82" s="121"/>
      <c r="BE82" s="121"/>
      <c r="BF82" s="121"/>
      <c r="BG82" s="121"/>
      <c r="BH82" s="150" t="s">
        <v>853</v>
      </c>
      <c r="BI82" s="126" t="s">
        <v>945</v>
      </c>
    </row>
    <row r="83" spans="1:150" s="105" customFormat="1" ht="25.5" customHeight="1" x14ac:dyDescent="0.25">
      <c r="A83" s="42" t="s">
        <v>522</v>
      </c>
      <c r="B83" s="90" t="s">
        <v>523</v>
      </c>
      <c r="C83" s="95" t="s">
        <v>524</v>
      </c>
      <c r="D83" s="96" t="s">
        <v>525</v>
      </c>
      <c r="E83" s="93" t="s">
        <v>526</v>
      </c>
      <c r="F83" s="93" t="s">
        <v>166</v>
      </c>
      <c r="G83" s="93" t="s">
        <v>516</v>
      </c>
      <c r="H83" s="93" t="s">
        <v>169</v>
      </c>
      <c r="I83" s="93" t="s">
        <v>119</v>
      </c>
      <c r="J83" s="93"/>
      <c r="K83" s="93"/>
      <c r="L83" s="93"/>
      <c r="M83" s="93"/>
      <c r="N83" s="94">
        <f t="shared" si="0"/>
        <v>23626.350000000002</v>
      </c>
      <c r="O83" s="94"/>
      <c r="P83" s="94">
        <v>1771.97</v>
      </c>
      <c r="Q83" s="94">
        <v>1771.98</v>
      </c>
      <c r="R83" s="94"/>
      <c r="S83" s="94">
        <v>20082.400000000001</v>
      </c>
      <c r="T83" s="46">
        <v>43312</v>
      </c>
      <c r="U83" s="47">
        <v>43371</v>
      </c>
      <c r="V83" s="47">
        <v>43434</v>
      </c>
      <c r="W83" s="48">
        <v>43830</v>
      </c>
      <c r="X83" s="94"/>
      <c r="Y83" s="94"/>
      <c r="Z83" s="94">
        <f>S83/12</f>
        <v>1673.5333333333335</v>
      </c>
      <c r="AA83" s="94">
        <f>S83-Z83</f>
        <v>18408.866666666669</v>
      </c>
      <c r="AB83" s="94"/>
      <c r="AC83" s="94"/>
      <c r="AD83" s="153"/>
      <c r="AE83" s="135"/>
      <c r="AF83" s="137">
        <v>27</v>
      </c>
      <c r="AG83" s="120" t="s">
        <v>761</v>
      </c>
      <c r="AH83" s="121"/>
      <c r="AI83" s="121"/>
      <c r="AJ83" s="135"/>
      <c r="AK83" s="121"/>
      <c r="AL83" s="121"/>
      <c r="AM83" s="121"/>
      <c r="AN83" s="121"/>
      <c r="AO83" s="121"/>
      <c r="AP83" s="121" t="s">
        <v>227</v>
      </c>
      <c r="AQ83" s="120" t="s">
        <v>762</v>
      </c>
      <c r="AR83" s="121">
        <v>2472</v>
      </c>
      <c r="AS83" s="121" t="s">
        <v>228</v>
      </c>
      <c r="AT83" s="120" t="s">
        <v>763</v>
      </c>
      <c r="AU83" s="121">
        <v>1</v>
      </c>
      <c r="AV83" s="121"/>
      <c r="AW83" s="121"/>
      <c r="AX83" s="121"/>
      <c r="AY83" s="121"/>
      <c r="AZ83" s="121"/>
      <c r="BA83" s="121"/>
      <c r="BB83" s="121"/>
      <c r="BC83" s="121"/>
      <c r="BD83" s="121"/>
      <c r="BE83" s="121"/>
      <c r="BF83" s="121"/>
      <c r="BG83" s="121"/>
      <c r="BH83" s="150" t="s">
        <v>854</v>
      </c>
      <c r="BI83" s="126" t="s">
        <v>945</v>
      </c>
    </row>
    <row r="84" spans="1:150" s="105" customFormat="1" ht="25.5" customHeight="1" x14ac:dyDescent="0.25">
      <c r="A84" s="42" t="s">
        <v>527</v>
      </c>
      <c r="B84" s="90" t="s">
        <v>528</v>
      </c>
      <c r="C84" s="95" t="s">
        <v>529</v>
      </c>
      <c r="D84" s="96" t="s">
        <v>530</v>
      </c>
      <c r="E84" s="93" t="s">
        <v>531</v>
      </c>
      <c r="F84" s="93" t="s">
        <v>166</v>
      </c>
      <c r="G84" s="93" t="s">
        <v>516</v>
      </c>
      <c r="H84" s="93" t="s">
        <v>169</v>
      </c>
      <c r="I84" s="93" t="s">
        <v>119</v>
      </c>
      <c r="J84" s="93"/>
      <c r="K84" s="93"/>
      <c r="L84" s="93"/>
      <c r="M84" s="93"/>
      <c r="N84" s="94">
        <f t="shared" si="0"/>
        <v>14262.54</v>
      </c>
      <c r="O84" s="94"/>
      <c r="P84" s="94">
        <v>1069.69</v>
      </c>
      <c r="Q84" s="94">
        <v>1069.7</v>
      </c>
      <c r="R84" s="94"/>
      <c r="S84" s="94">
        <v>12123.15</v>
      </c>
      <c r="T84" s="46">
        <v>43312</v>
      </c>
      <c r="U84" s="47">
        <v>43371</v>
      </c>
      <c r="V84" s="47">
        <v>43434</v>
      </c>
      <c r="W84" s="48">
        <v>43830</v>
      </c>
      <c r="X84" s="94"/>
      <c r="Y84" s="94"/>
      <c r="Z84" s="94">
        <f>S84/12</f>
        <v>1010.2624999999999</v>
      </c>
      <c r="AA84" s="94">
        <f>S84-Z84</f>
        <v>11112.887499999999</v>
      </c>
      <c r="AB84" s="94"/>
      <c r="AC84" s="94"/>
      <c r="AD84" s="153"/>
      <c r="AE84" s="135"/>
      <c r="AF84" s="137">
        <v>27</v>
      </c>
      <c r="AG84" s="120" t="s">
        <v>761</v>
      </c>
      <c r="AH84" s="121"/>
      <c r="AI84" s="121"/>
      <c r="AJ84" s="135"/>
      <c r="AK84" s="121"/>
      <c r="AL84" s="121"/>
      <c r="AM84" s="121"/>
      <c r="AN84" s="121"/>
      <c r="AO84" s="121"/>
      <c r="AP84" s="121" t="s">
        <v>227</v>
      </c>
      <c r="AQ84" s="120" t="s">
        <v>762</v>
      </c>
      <c r="AR84" s="121">
        <v>1409</v>
      </c>
      <c r="AS84" s="121" t="s">
        <v>228</v>
      </c>
      <c r="AT84" s="120" t="s">
        <v>763</v>
      </c>
      <c r="AU84" s="121">
        <v>1</v>
      </c>
      <c r="AV84" s="121"/>
      <c r="AW84" s="121"/>
      <c r="AX84" s="121"/>
      <c r="AY84" s="121"/>
      <c r="AZ84" s="121"/>
      <c r="BA84" s="121"/>
      <c r="BB84" s="121"/>
      <c r="BC84" s="121"/>
      <c r="BD84" s="121"/>
      <c r="BE84" s="121"/>
      <c r="BF84" s="121"/>
      <c r="BG84" s="121"/>
      <c r="BH84" s="150" t="s">
        <v>858</v>
      </c>
      <c r="BI84" s="126" t="s">
        <v>945</v>
      </c>
    </row>
    <row r="85" spans="1:150" s="105" customFormat="1" ht="25.5" customHeight="1" x14ac:dyDescent="0.25">
      <c r="A85" s="42" t="s">
        <v>532</v>
      </c>
      <c r="B85" s="90" t="s">
        <v>533</v>
      </c>
      <c r="C85" s="95" t="s">
        <v>534</v>
      </c>
      <c r="D85" s="96" t="s">
        <v>535</v>
      </c>
      <c r="E85" s="93" t="s">
        <v>536</v>
      </c>
      <c r="F85" s="93" t="s">
        <v>166</v>
      </c>
      <c r="G85" s="93" t="s">
        <v>516</v>
      </c>
      <c r="H85" s="93" t="s">
        <v>169</v>
      </c>
      <c r="I85" s="93" t="s">
        <v>119</v>
      </c>
      <c r="J85" s="93"/>
      <c r="K85" s="93"/>
      <c r="L85" s="93"/>
      <c r="M85" s="93"/>
      <c r="N85" s="94">
        <f t="shared" si="0"/>
        <v>21476.829999999998</v>
      </c>
      <c r="O85" s="94"/>
      <c r="P85" s="94">
        <v>1610.76</v>
      </c>
      <c r="Q85" s="94">
        <v>1610.77</v>
      </c>
      <c r="R85" s="94"/>
      <c r="S85" s="94">
        <v>18255.3</v>
      </c>
      <c r="T85" s="46">
        <v>43312</v>
      </c>
      <c r="U85" s="47">
        <v>43371</v>
      </c>
      <c r="V85" s="47">
        <v>43434</v>
      </c>
      <c r="W85" s="48">
        <v>43830</v>
      </c>
      <c r="X85" s="94"/>
      <c r="Y85" s="94"/>
      <c r="Z85" s="94">
        <f>S85/12</f>
        <v>1521.2749999999999</v>
      </c>
      <c r="AA85" s="94">
        <f>S85-Z85</f>
        <v>16734.024999999998</v>
      </c>
      <c r="AB85" s="94"/>
      <c r="AC85" s="94"/>
      <c r="AD85" s="153"/>
      <c r="AE85" s="135"/>
      <c r="AF85" s="137">
        <v>27</v>
      </c>
      <c r="AG85" s="120" t="s">
        <v>761</v>
      </c>
      <c r="AH85" s="121"/>
      <c r="AI85" s="121"/>
      <c r="AJ85" s="135"/>
      <c r="AK85" s="121"/>
      <c r="AL85" s="121"/>
      <c r="AM85" s="121"/>
      <c r="AN85" s="121"/>
      <c r="AO85" s="121"/>
      <c r="AP85" s="121" t="s">
        <v>227</v>
      </c>
      <c r="AQ85" s="120" t="s">
        <v>762</v>
      </c>
      <c r="AR85" s="121">
        <v>2354</v>
      </c>
      <c r="AS85" s="121" t="s">
        <v>228</v>
      </c>
      <c r="AT85" s="120" t="s">
        <v>763</v>
      </c>
      <c r="AU85" s="121">
        <v>1</v>
      </c>
      <c r="AV85" s="121"/>
      <c r="AW85" s="121"/>
      <c r="AX85" s="121"/>
      <c r="AY85" s="121"/>
      <c r="AZ85" s="121"/>
      <c r="BA85" s="121"/>
      <c r="BB85" s="121"/>
      <c r="BC85" s="121"/>
      <c r="BD85" s="121"/>
      <c r="BE85" s="121"/>
      <c r="BF85" s="121"/>
      <c r="BG85" s="121"/>
      <c r="BH85" s="150" t="s">
        <v>857</v>
      </c>
      <c r="BI85" s="126" t="s">
        <v>945</v>
      </c>
    </row>
    <row r="86" spans="1:150" s="105" customFormat="1" ht="25.5" customHeight="1" x14ac:dyDescent="0.25">
      <c r="A86" s="42" t="s">
        <v>537</v>
      </c>
      <c r="B86" s="90" t="s">
        <v>538</v>
      </c>
      <c r="C86" s="95" t="s">
        <v>539</v>
      </c>
      <c r="D86" s="96" t="s">
        <v>540</v>
      </c>
      <c r="E86" s="93" t="s">
        <v>541</v>
      </c>
      <c r="F86" s="93" t="s">
        <v>166</v>
      </c>
      <c r="G86" s="93" t="s">
        <v>320</v>
      </c>
      <c r="H86" s="93" t="s">
        <v>169</v>
      </c>
      <c r="I86" s="93" t="s">
        <v>119</v>
      </c>
      <c r="J86" s="93"/>
      <c r="K86" s="93"/>
      <c r="L86" s="93"/>
      <c r="M86" s="93"/>
      <c r="N86" s="94">
        <f t="shared" si="0"/>
        <v>100228.23</v>
      </c>
      <c r="O86" s="94">
        <v>7517.12</v>
      </c>
      <c r="P86" s="94">
        <v>7517.11</v>
      </c>
      <c r="Q86" s="94"/>
      <c r="R86" s="94"/>
      <c r="S86" s="94">
        <v>85194</v>
      </c>
      <c r="T86" s="46">
        <v>43312</v>
      </c>
      <c r="U86" s="47">
        <v>43358</v>
      </c>
      <c r="V86" s="47">
        <v>43465</v>
      </c>
      <c r="W86" s="48">
        <v>43920</v>
      </c>
      <c r="X86" s="94"/>
      <c r="Y86" s="94"/>
      <c r="Z86" s="94"/>
      <c r="AA86" s="94">
        <f>S86/21*12</f>
        <v>48682.28571428571</v>
      </c>
      <c r="AB86" s="94">
        <f>S86-AA86</f>
        <v>36511.71428571429</v>
      </c>
      <c r="AC86" s="94"/>
      <c r="AD86" s="153"/>
      <c r="AE86" s="135"/>
      <c r="AF86" s="137">
        <v>27</v>
      </c>
      <c r="AG86" s="120" t="s">
        <v>761</v>
      </c>
      <c r="AH86" s="121"/>
      <c r="AI86" s="121"/>
      <c r="AJ86" s="135"/>
      <c r="AK86" s="121"/>
      <c r="AL86" s="121"/>
      <c r="AM86" s="121"/>
      <c r="AN86" s="121"/>
      <c r="AO86" s="121"/>
      <c r="AP86" s="121" t="s">
        <v>227</v>
      </c>
      <c r="AQ86" s="120" t="s">
        <v>762</v>
      </c>
      <c r="AR86" s="121">
        <v>6018</v>
      </c>
      <c r="AS86" s="121" t="s">
        <v>228</v>
      </c>
      <c r="AT86" s="120" t="s">
        <v>763</v>
      </c>
      <c r="AU86" s="121">
        <v>1</v>
      </c>
      <c r="AV86" s="121"/>
      <c r="AW86" s="121"/>
      <c r="AX86" s="121"/>
      <c r="AY86" s="121"/>
      <c r="AZ86" s="121"/>
      <c r="BA86" s="121"/>
      <c r="BB86" s="121"/>
      <c r="BC86" s="121"/>
      <c r="BD86" s="121"/>
      <c r="BE86" s="121"/>
      <c r="BF86" s="121"/>
      <c r="BG86" s="121"/>
      <c r="BH86" s="150" t="s">
        <v>848</v>
      </c>
      <c r="BI86" s="126" t="s">
        <v>945</v>
      </c>
    </row>
    <row r="87" spans="1:150" s="105" customFormat="1" ht="25.5" customHeight="1" x14ac:dyDescent="0.25">
      <c r="A87" s="42" t="s">
        <v>542</v>
      </c>
      <c r="B87" s="90" t="s">
        <v>543</v>
      </c>
      <c r="C87" s="95" t="s">
        <v>544</v>
      </c>
      <c r="D87" s="96" t="s">
        <v>545</v>
      </c>
      <c r="E87" s="93" t="s">
        <v>546</v>
      </c>
      <c r="F87" s="93" t="s">
        <v>166</v>
      </c>
      <c r="G87" s="93" t="s">
        <v>320</v>
      </c>
      <c r="H87" s="93" t="s">
        <v>169</v>
      </c>
      <c r="I87" s="93" t="s">
        <v>119</v>
      </c>
      <c r="J87" s="93"/>
      <c r="K87" s="93"/>
      <c r="L87" s="93"/>
      <c r="M87" s="93"/>
      <c r="N87" s="94">
        <f t="shared" si="0"/>
        <v>52792.94</v>
      </c>
      <c r="O87" s="94"/>
      <c r="P87" s="94">
        <v>3959.47</v>
      </c>
      <c r="Q87" s="94">
        <v>3959.47</v>
      </c>
      <c r="R87" s="94"/>
      <c r="S87" s="94">
        <v>44874</v>
      </c>
      <c r="T87" s="46">
        <v>43312</v>
      </c>
      <c r="U87" s="47">
        <v>43358</v>
      </c>
      <c r="V87" s="47">
        <v>43465</v>
      </c>
      <c r="W87" s="48">
        <v>43889</v>
      </c>
      <c r="X87" s="94"/>
      <c r="Y87" s="94"/>
      <c r="Z87" s="94">
        <f>S87/16.5*0.5</f>
        <v>1359.8181818181818</v>
      </c>
      <c r="AA87" s="94">
        <f>S87/16.5*12</f>
        <v>32635.63636363636</v>
      </c>
      <c r="AB87" s="94">
        <f>S87-AA87-Z87</f>
        <v>10878.545454545458</v>
      </c>
      <c r="AC87" s="94"/>
      <c r="AD87" s="153"/>
      <c r="AE87" s="135"/>
      <c r="AF87" s="137">
        <v>27</v>
      </c>
      <c r="AG87" s="120" t="s">
        <v>761</v>
      </c>
      <c r="AH87" s="121"/>
      <c r="AI87" s="121"/>
      <c r="AJ87" s="135"/>
      <c r="AK87" s="121"/>
      <c r="AL87" s="121"/>
      <c r="AM87" s="121"/>
      <c r="AN87" s="121"/>
      <c r="AO87" s="121"/>
      <c r="AP87" s="121" t="s">
        <v>227</v>
      </c>
      <c r="AQ87" s="120" t="s">
        <v>762</v>
      </c>
      <c r="AR87" s="121">
        <v>2231</v>
      </c>
      <c r="AS87" s="121" t="s">
        <v>228</v>
      </c>
      <c r="AT87" s="120" t="s">
        <v>763</v>
      </c>
      <c r="AU87" s="121">
        <v>3</v>
      </c>
      <c r="AV87" s="121"/>
      <c r="AW87" s="121"/>
      <c r="AX87" s="121"/>
      <c r="AY87" s="121"/>
      <c r="AZ87" s="121"/>
      <c r="BA87" s="121"/>
      <c r="BB87" s="121"/>
      <c r="BC87" s="121"/>
      <c r="BD87" s="121"/>
      <c r="BE87" s="121"/>
      <c r="BF87" s="121"/>
      <c r="BG87" s="121"/>
      <c r="BH87" s="150" t="s">
        <v>849</v>
      </c>
      <c r="BI87" s="126" t="s">
        <v>945</v>
      </c>
    </row>
    <row r="88" spans="1:150" s="105" customFormat="1" ht="25.5" customHeight="1" x14ac:dyDescent="0.25">
      <c r="A88" s="42" t="s">
        <v>547</v>
      </c>
      <c r="B88" s="90" t="s">
        <v>548</v>
      </c>
      <c r="C88" s="95" t="s">
        <v>549</v>
      </c>
      <c r="D88" s="96" t="s">
        <v>550</v>
      </c>
      <c r="E88" s="93" t="s">
        <v>551</v>
      </c>
      <c r="F88" s="93" t="s">
        <v>166</v>
      </c>
      <c r="G88" s="93" t="s">
        <v>320</v>
      </c>
      <c r="H88" s="93" t="s">
        <v>169</v>
      </c>
      <c r="I88" s="93" t="s">
        <v>119</v>
      </c>
      <c r="J88" s="93"/>
      <c r="K88" s="93"/>
      <c r="L88" s="93"/>
      <c r="M88" s="93"/>
      <c r="N88" s="94">
        <f t="shared" si="0"/>
        <v>21270.58</v>
      </c>
      <c r="O88" s="94">
        <v>1595.29</v>
      </c>
      <c r="P88" s="94">
        <v>1595.29</v>
      </c>
      <c r="Q88" s="94"/>
      <c r="R88" s="94"/>
      <c r="S88" s="94">
        <v>18080</v>
      </c>
      <c r="T88" s="46">
        <v>43312</v>
      </c>
      <c r="U88" s="47">
        <v>43358</v>
      </c>
      <c r="V88" s="47">
        <v>43465</v>
      </c>
      <c r="W88" s="48">
        <v>43889</v>
      </c>
      <c r="X88" s="94"/>
      <c r="Y88" s="94"/>
      <c r="Z88" s="94">
        <f>S88/17.5*0.5</f>
        <v>516.57142857142856</v>
      </c>
      <c r="AA88" s="94">
        <f>S88/17.5*12</f>
        <v>12397.714285714286</v>
      </c>
      <c r="AB88" s="94">
        <f>S88-AA88-Z88</f>
        <v>5165.7142857142853</v>
      </c>
      <c r="AC88" s="94"/>
      <c r="AD88" s="153"/>
      <c r="AE88" s="135"/>
      <c r="AF88" s="137">
        <v>27</v>
      </c>
      <c r="AG88" s="120" t="s">
        <v>761</v>
      </c>
      <c r="AH88" s="121"/>
      <c r="AI88" s="121"/>
      <c r="AJ88" s="135"/>
      <c r="AK88" s="121"/>
      <c r="AL88" s="121"/>
      <c r="AM88" s="121"/>
      <c r="AN88" s="121"/>
      <c r="AO88" s="121"/>
      <c r="AP88" s="121" t="s">
        <v>227</v>
      </c>
      <c r="AQ88" s="120" t="s">
        <v>762</v>
      </c>
      <c r="AR88" s="121">
        <v>1137</v>
      </c>
      <c r="AS88" s="121" t="s">
        <v>228</v>
      </c>
      <c r="AT88" s="120" t="s">
        <v>763</v>
      </c>
      <c r="AU88" s="121">
        <v>1</v>
      </c>
      <c r="AV88" s="121"/>
      <c r="AW88" s="121"/>
      <c r="AX88" s="121"/>
      <c r="AY88" s="121"/>
      <c r="AZ88" s="121"/>
      <c r="BA88" s="121"/>
      <c r="BB88" s="121"/>
      <c r="BC88" s="121"/>
      <c r="BD88" s="121"/>
      <c r="BE88" s="121"/>
      <c r="BF88" s="121"/>
      <c r="BG88" s="121"/>
      <c r="BH88" s="150" t="s">
        <v>851</v>
      </c>
      <c r="BI88" s="126" t="s">
        <v>945</v>
      </c>
    </row>
    <row r="89" spans="1:150" s="105" customFormat="1" ht="25.5" customHeight="1" x14ac:dyDescent="0.25">
      <c r="A89" s="42" t="s">
        <v>552</v>
      </c>
      <c r="B89" s="90" t="s">
        <v>553</v>
      </c>
      <c r="C89" s="95" t="s">
        <v>554</v>
      </c>
      <c r="D89" s="96" t="s">
        <v>555</v>
      </c>
      <c r="E89" s="93" t="s">
        <v>556</v>
      </c>
      <c r="F89" s="93" t="s">
        <v>166</v>
      </c>
      <c r="G89" s="93" t="s">
        <v>320</v>
      </c>
      <c r="H89" s="93" t="s">
        <v>169</v>
      </c>
      <c r="I89" s="93" t="s">
        <v>119</v>
      </c>
      <c r="J89" s="93"/>
      <c r="K89" s="93"/>
      <c r="L89" s="93"/>
      <c r="M89" s="93"/>
      <c r="N89" s="94">
        <f t="shared" si="0"/>
        <v>18170.59</v>
      </c>
      <c r="O89" s="94">
        <v>1362.8</v>
      </c>
      <c r="P89" s="94">
        <v>1362.79</v>
      </c>
      <c r="Q89" s="94"/>
      <c r="R89" s="94"/>
      <c r="S89" s="94">
        <v>15445</v>
      </c>
      <c r="T89" s="46">
        <v>43312</v>
      </c>
      <c r="U89" s="47">
        <v>43373</v>
      </c>
      <c r="V89" s="47">
        <v>43465</v>
      </c>
      <c r="W89" s="48">
        <v>43889</v>
      </c>
      <c r="X89" s="94"/>
      <c r="Y89" s="94"/>
      <c r="Z89" s="94"/>
      <c r="AA89" s="94">
        <f>S89/16*12</f>
        <v>11583.75</v>
      </c>
      <c r="AB89" s="94">
        <f>S89-AA89</f>
        <v>3861.25</v>
      </c>
      <c r="AC89" s="94"/>
      <c r="AD89" s="153"/>
      <c r="AE89" s="135"/>
      <c r="AF89" s="137">
        <v>27</v>
      </c>
      <c r="AG89" s="120" t="s">
        <v>761</v>
      </c>
      <c r="AH89" s="121"/>
      <c r="AI89" s="121"/>
      <c r="AJ89" s="135"/>
      <c r="AK89" s="121"/>
      <c r="AL89" s="121"/>
      <c r="AM89" s="121"/>
      <c r="AN89" s="121"/>
      <c r="AO89" s="121"/>
      <c r="AP89" s="121" t="s">
        <v>227</v>
      </c>
      <c r="AQ89" s="120" t="s">
        <v>762</v>
      </c>
      <c r="AR89" s="121">
        <v>1141</v>
      </c>
      <c r="AS89" s="121" t="s">
        <v>228</v>
      </c>
      <c r="AT89" s="120" t="s">
        <v>763</v>
      </c>
      <c r="AU89" s="121">
        <v>1</v>
      </c>
      <c r="AV89" s="121"/>
      <c r="AW89" s="121"/>
      <c r="AX89" s="121"/>
      <c r="AY89" s="121"/>
      <c r="AZ89" s="121"/>
      <c r="BA89" s="121"/>
      <c r="BB89" s="121"/>
      <c r="BC89" s="121"/>
      <c r="BD89" s="121"/>
      <c r="BE89" s="121"/>
      <c r="BF89" s="121"/>
      <c r="BG89" s="121"/>
      <c r="BH89" s="150" t="s">
        <v>844</v>
      </c>
      <c r="BI89" s="126" t="s">
        <v>945</v>
      </c>
    </row>
    <row r="90" spans="1:150" s="105" customFormat="1" ht="25.5" customHeight="1" x14ac:dyDescent="0.25">
      <c r="A90" s="42" t="s">
        <v>557</v>
      </c>
      <c r="B90" s="90" t="s">
        <v>558</v>
      </c>
      <c r="C90" s="95" t="s">
        <v>559</v>
      </c>
      <c r="D90" s="96" t="s">
        <v>560</v>
      </c>
      <c r="E90" s="93" t="s">
        <v>561</v>
      </c>
      <c r="F90" s="93" t="s">
        <v>166</v>
      </c>
      <c r="G90" s="93" t="s">
        <v>320</v>
      </c>
      <c r="H90" s="93" t="s">
        <v>169</v>
      </c>
      <c r="I90" s="93" t="s">
        <v>119</v>
      </c>
      <c r="J90" s="93"/>
      <c r="K90" s="93"/>
      <c r="L90" s="93"/>
      <c r="M90" s="93"/>
      <c r="N90" s="94">
        <f t="shared" si="0"/>
        <v>24982.35</v>
      </c>
      <c r="O90" s="94">
        <v>1873.68</v>
      </c>
      <c r="P90" s="94">
        <v>1873.67</v>
      </c>
      <c r="Q90" s="94"/>
      <c r="R90" s="94"/>
      <c r="S90" s="94">
        <v>21235</v>
      </c>
      <c r="T90" s="46">
        <v>43312</v>
      </c>
      <c r="U90" s="47">
        <v>43358</v>
      </c>
      <c r="V90" s="47">
        <v>43465</v>
      </c>
      <c r="W90" s="48">
        <v>43889</v>
      </c>
      <c r="X90" s="94"/>
      <c r="Y90" s="94"/>
      <c r="Z90" s="94">
        <f>S90/17.5*0.5</f>
        <v>606.71428571428567</v>
      </c>
      <c r="AA90" s="94">
        <f>S90/17.5*12</f>
        <v>14561.142857142855</v>
      </c>
      <c r="AB90" s="94">
        <f>S90-AA90-Z90</f>
        <v>6067.1428571428596</v>
      </c>
      <c r="AC90" s="94"/>
      <c r="AD90" s="153"/>
      <c r="AE90" s="135"/>
      <c r="AF90" s="137">
        <v>27</v>
      </c>
      <c r="AG90" s="120" t="s">
        <v>761</v>
      </c>
      <c r="AH90" s="121"/>
      <c r="AI90" s="121"/>
      <c r="AJ90" s="135"/>
      <c r="AK90" s="121"/>
      <c r="AL90" s="121"/>
      <c r="AM90" s="121"/>
      <c r="AN90" s="121"/>
      <c r="AO90" s="121"/>
      <c r="AP90" s="121" t="s">
        <v>227</v>
      </c>
      <c r="AQ90" s="120" t="s">
        <v>762</v>
      </c>
      <c r="AR90" s="121">
        <v>1235</v>
      </c>
      <c r="AS90" s="121" t="s">
        <v>228</v>
      </c>
      <c r="AT90" s="120" t="s">
        <v>763</v>
      </c>
      <c r="AU90" s="121">
        <v>1</v>
      </c>
      <c r="AV90" s="121"/>
      <c r="AW90" s="121"/>
      <c r="AX90" s="121"/>
      <c r="AY90" s="121"/>
      <c r="AZ90" s="121"/>
      <c r="BA90" s="121"/>
      <c r="BB90" s="121"/>
      <c r="BC90" s="121"/>
      <c r="BD90" s="121"/>
      <c r="BE90" s="121"/>
      <c r="BF90" s="121"/>
      <c r="BG90" s="121"/>
      <c r="BH90" s="150" t="s">
        <v>852</v>
      </c>
      <c r="BI90" s="126" t="s">
        <v>945</v>
      </c>
    </row>
    <row r="91" spans="1:150" s="105" customFormat="1" ht="25.5" customHeight="1" x14ac:dyDescent="0.25">
      <c r="A91" s="42" t="s">
        <v>562</v>
      </c>
      <c r="B91" s="90" t="s">
        <v>563</v>
      </c>
      <c r="C91" s="95" t="s">
        <v>564</v>
      </c>
      <c r="D91" s="96" t="s">
        <v>565</v>
      </c>
      <c r="E91" s="93" t="s">
        <v>566</v>
      </c>
      <c r="F91" s="93" t="s">
        <v>166</v>
      </c>
      <c r="G91" s="93" t="s">
        <v>320</v>
      </c>
      <c r="H91" s="93" t="s">
        <v>169</v>
      </c>
      <c r="I91" s="93" t="s">
        <v>119</v>
      </c>
      <c r="J91" s="93"/>
      <c r="K91" s="93"/>
      <c r="L91" s="93"/>
      <c r="M91" s="93"/>
      <c r="N91" s="94">
        <f t="shared" si="0"/>
        <v>17587.04</v>
      </c>
      <c r="O91" s="94">
        <v>1319.02</v>
      </c>
      <c r="P91" s="94">
        <v>1319.02</v>
      </c>
      <c r="Q91" s="94"/>
      <c r="R91" s="94"/>
      <c r="S91" s="94">
        <v>14949</v>
      </c>
      <c r="T91" s="46">
        <v>43312</v>
      </c>
      <c r="U91" s="47">
        <v>43464</v>
      </c>
      <c r="V91" s="47">
        <v>43554</v>
      </c>
      <c r="W91" s="48">
        <v>43830</v>
      </c>
      <c r="X91" s="94"/>
      <c r="Y91" s="94"/>
      <c r="Z91" s="94"/>
      <c r="AA91" s="94">
        <f>S91</f>
        <v>14949</v>
      </c>
      <c r="AB91" s="94"/>
      <c r="AC91" s="94"/>
      <c r="AD91" s="153"/>
      <c r="AE91" s="135"/>
      <c r="AF91" s="137">
        <v>27</v>
      </c>
      <c r="AG91" s="120" t="s">
        <v>761</v>
      </c>
      <c r="AH91" s="121"/>
      <c r="AI91" s="121"/>
      <c r="AJ91" s="135"/>
      <c r="AK91" s="121"/>
      <c r="AL91" s="121"/>
      <c r="AM91" s="121"/>
      <c r="AN91" s="121"/>
      <c r="AO91" s="121"/>
      <c r="AP91" s="121" t="s">
        <v>227</v>
      </c>
      <c r="AQ91" s="120" t="s">
        <v>762</v>
      </c>
      <c r="AR91" s="121">
        <v>960</v>
      </c>
      <c r="AS91" s="121" t="s">
        <v>228</v>
      </c>
      <c r="AT91" s="120" t="s">
        <v>763</v>
      </c>
      <c r="AU91" s="121">
        <v>1</v>
      </c>
      <c r="AV91" s="121"/>
      <c r="AW91" s="121"/>
      <c r="AX91" s="121"/>
      <c r="AY91" s="121"/>
      <c r="AZ91" s="121"/>
      <c r="BA91" s="121"/>
      <c r="BB91" s="121"/>
      <c r="BC91" s="121"/>
      <c r="BD91" s="121"/>
      <c r="BE91" s="121"/>
      <c r="BF91" s="121"/>
      <c r="BG91" s="121"/>
      <c r="BH91" s="150" t="s">
        <v>859</v>
      </c>
      <c r="BI91" s="126" t="s">
        <v>945</v>
      </c>
    </row>
    <row r="92" spans="1:150" s="105" customFormat="1" ht="25.5" customHeight="1" x14ac:dyDescent="0.25">
      <c r="A92" s="42" t="s">
        <v>567</v>
      </c>
      <c r="B92" s="90" t="s">
        <v>568</v>
      </c>
      <c r="C92" s="95" t="s">
        <v>569</v>
      </c>
      <c r="D92" s="96" t="s">
        <v>570</v>
      </c>
      <c r="E92" s="93" t="s">
        <v>571</v>
      </c>
      <c r="F92" s="93" t="s">
        <v>166</v>
      </c>
      <c r="G92" s="93" t="s">
        <v>572</v>
      </c>
      <c r="H92" s="93" t="s">
        <v>169</v>
      </c>
      <c r="I92" s="93" t="s">
        <v>119</v>
      </c>
      <c r="J92" s="93"/>
      <c r="K92" s="93"/>
      <c r="L92" s="93"/>
      <c r="M92" s="93"/>
      <c r="N92" s="94">
        <f t="shared" si="0"/>
        <v>240523</v>
      </c>
      <c r="O92" s="94">
        <v>18039.23</v>
      </c>
      <c r="P92" s="94">
        <v>18039.22</v>
      </c>
      <c r="Q92" s="94"/>
      <c r="R92" s="94"/>
      <c r="S92" s="94">
        <v>204444.55</v>
      </c>
      <c r="T92" s="46">
        <v>43312</v>
      </c>
      <c r="U92" s="47">
        <v>43363</v>
      </c>
      <c r="V92" s="47">
        <v>43434</v>
      </c>
      <c r="W92" s="48">
        <v>43889</v>
      </c>
      <c r="X92" s="94"/>
      <c r="Y92" s="94"/>
      <c r="Z92" s="94">
        <f>S92/17*1</f>
        <v>12026.15</v>
      </c>
      <c r="AA92" s="94">
        <f>S92/17*12</f>
        <v>144313.79999999999</v>
      </c>
      <c r="AB92" s="94">
        <f>S92-Z92-AA92</f>
        <v>48104.600000000006</v>
      </c>
      <c r="AC92" s="94"/>
      <c r="AD92" s="153"/>
      <c r="AE92" s="135"/>
      <c r="AF92" s="137">
        <v>27</v>
      </c>
      <c r="AG92" s="120" t="s">
        <v>761</v>
      </c>
      <c r="AH92" s="121"/>
      <c r="AI92" s="121"/>
      <c r="AJ92" s="135"/>
      <c r="AK92" s="121"/>
      <c r="AL92" s="121"/>
      <c r="AM92" s="121"/>
      <c r="AN92" s="121"/>
      <c r="AO92" s="121"/>
      <c r="AP92" s="121" t="s">
        <v>227</v>
      </c>
      <c r="AQ92" s="120" t="s">
        <v>762</v>
      </c>
      <c r="AR92" s="121">
        <v>12800</v>
      </c>
      <c r="AS92" s="121" t="s">
        <v>228</v>
      </c>
      <c r="AT92" s="120" t="s">
        <v>763</v>
      </c>
      <c r="AU92" s="121">
        <v>1</v>
      </c>
      <c r="AV92" s="121"/>
      <c r="AW92" s="121"/>
      <c r="AX92" s="121"/>
      <c r="AY92" s="121"/>
      <c r="AZ92" s="121"/>
      <c r="BA92" s="121"/>
      <c r="BB92" s="121"/>
      <c r="BC92" s="121"/>
      <c r="BD92" s="121"/>
      <c r="BE92" s="121"/>
      <c r="BF92" s="121"/>
      <c r="BG92" s="121"/>
      <c r="BH92" s="150" t="s">
        <v>850</v>
      </c>
      <c r="BI92" s="126" t="s">
        <v>945</v>
      </c>
    </row>
    <row r="93" spans="1:150" s="105" customFormat="1" ht="25.5" customHeight="1" x14ac:dyDescent="0.25">
      <c r="A93" s="42" t="s">
        <v>573</v>
      </c>
      <c r="B93" s="90" t="s">
        <v>574</v>
      </c>
      <c r="C93" s="95" t="s">
        <v>575</v>
      </c>
      <c r="D93" s="96" t="s">
        <v>576</v>
      </c>
      <c r="E93" s="93" t="s">
        <v>577</v>
      </c>
      <c r="F93" s="93" t="s">
        <v>166</v>
      </c>
      <c r="G93" s="93" t="s">
        <v>572</v>
      </c>
      <c r="H93" s="93" t="s">
        <v>169</v>
      </c>
      <c r="I93" s="93" t="s">
        <v>119</v>
      </c>
      <c r="J93" s="93"/>
      <c r="K93" s="93"/>
      <c r="L93" s="93"/>
      <c r="M93" s="93"/>
      <c r="N93" s="94">
        <f>SUM(O93:S93)</f>
        <v>47242</v>
      </c>
      <c r="O93" s="94"/>
      <c r="P93" s="94">
        <v>3543.15</v>
      </c>
      <c r="Q93" s="94">
        <v>3543.15</v>
      </c>
      <c r="R93" s="94"/>
      <c r="S93" s="94">
        <v>40155.699999999997</v>
      </c>
      <c r="T93" s="46">
        <v>43312</v>
      </c>
      <c r="U93" s="47">
        <v>43332</v>
      </c>
      <c r="V93" s="47">
        <v>43403</v>
      </c>
      <c r="W93" s="48">
        <v>43646</v>
      </c>
      <c r="X93" s="94"/>
      <c r="Y93" s="94"/>
      <c r="Z93" s="94">
        <f>S93/6*2</f>
        <v>13385.233333333332</v>
      </c>
      <c r="AA93" s="94">
        <f>S93-Z93</f>
        <v>26770.466666666667</v>
      </c>
      <c r="AB93" s="94"/>
      <c r="AC93" s="94"/>
      <c r="AD93" s="153"/>
      <c r="AE93" s="135"/>
      <c r="AF93" s="137">
        <v>27</v>
      </c>
      <c r="AG93" s="120" t="s">
        <v>761</v>
      </c>
      <c r="AH93" s="121"/>
      <c r="AI93" s="121"/>
      <c r="AJ93" s="135"/>
      <c r="AK93" s="121"/>
      <c r="AL93" s="121"/>
      <c r="AM93" s="121"/>
      <c r="AN93" s="121"/>
      <c r="AO93" s="121"/>
      <c r="AP93" s="121" t="s">
        <v>227</v>
      </c>
      <c r="AQ93" s="120" t="s">
        <v>762</v>
      </c>
      <c r="AR93" s="121">
        <v>1600</v>
      </c>
      <c r="AS93" s="121" t="s">
        <v>228</v>
      </c>
      <c r="AT93" s="120" t="s">
        <v>763</v>
      </c>
      <c r="AU93" s="121">
        <v>1</v>
      </c>
      <c r="AV93" s="121"/>
      <c r="AW93" s="121"/>
      <c r="AX93" s="121"/>
      <c r="AY93" s="121"/>
      <c r="AZ93" s="121"/>
      <c r="BA93" s="121"/>
      <c r="BB93" s="121"/>
      <c r="BC93" s="121"/>
      <c r="BD93" s="121"/>
      <c r="BE93" s="121"/>
      <c r="BF93" s="121"/>
      <c r="BG93" s="121"/>
      <c r="BH93" s="150" t="s">
        <v>843</v>
      </c>
      <c r="BI93" s="126" t="s">
        <v>945</v>
      </c>
    </row>
    <row r="94" spans="1:150" s="105" customFormat="1" ht="25.5" customHeight="1" x14ac:dyDescent="0.25">
      <c r="A94" s="42" t="s">
        <v>578</v>
      </c>
      <c r="B94" s="90" t="s">
        <v>579</v>
      </c>
      <c r="C94" s="95" t="s">
        <v>580</v>
      </c>
      <c r="D94" s="96" t="s">
        <v>581</v>
      </c>
      <c r="E94" s="93" t="s">
        <v>582</v>
      </c>
      <c r="F94" s="93" t="s">
        <v>166</v>
      </c>
      <c r="G94" s="93" t="s">
        <v>572</v>
      </c>
      <c r="H94" s="93" t="s">
        <v>169</v>
      </c>
      <c r="I94" s="93" t="s">
        <v>119</v>
      </c>
      <c r="J94" s="93"/>
      <c r="K94" s="93"/>
      <c r="L94" s="93"/>
      <c r="M94" s="93"/>
      <c r="N94" s="94">
        <f t="shared" si="0"/>
        <v>23724</v>
      </c>
      <c r="O94" s="94"/>
      <c r="P94" s="94">
        <v>1779.3</v>
      </c>
      <c r="Q94" s="94">
        <v>1779.3</v>
      </c>
      <c r="R94" s="94"/>
      <c r="S94" s="94">
        <v>20165.400000000001</v>
      </c>
      <c r="T94" s="46">
        <v>43312</v>
      </c>
      <c r="U94" s="47">
        <v>43348</v>
      </c>
      <c r="V94" s="47">
        <v>43434</v>
      </c>
      <c r="W94" s="48">
        <v>43646</v>
      </c>
      <c r="X94" s="94"/>
      <c r="Y94" s="94"/>
      <c r="Z94" s="94">
        <f>S94/13</f>
        <v>1551.1846153846154</v>
      </c>
      <c r="AA94" s="94">
        <f>S94-Z94</f>
        <v>18614.215384615385</v>
      </c>
      <c r="AB94" s="94"/>
      <c r="AC94" s="94"/>
      <c r="AD94" s="153"/>
      <c r="AE94" s="135"/>
      <c r="AF94" s="137">
        <v>27</v>
      </c>
      <c r="AG94" s="120" t="s">
        <v>761</v>
      </c>
      <c r="AH94" s="121"/>
      <c r="AI94" s="121"/>
      <c r="AJ94" s="135"/>
      <c r="AK94" s="121"/>
      <c r="AL94" s="121"/>
      <c r="AM94" s="121"/>
      <c r="AN94" s="121"/>
      <c r="AO94" s="121"/>
      <c r="AP94" s="121" t="s">
        <v>227</v>
      </c>
      <c r="AQ94" s="120" t="s">
        <v>762</v>
      </c>
      <c r="AR94" s="121">
        <v>1000</v>
      </c>
      <c r="AS94" s="121" t="s">
        <v>228</v>
      </c>
      <c r="AT94" s="120" t="s">
        <v>763</v>
      </c>
      <c r="AU94" s="121">
        <v>1</v>
      </c>
      <c r="AV94" s="121"/>
      <c r="AW94" s="121"/>
      <c r="AX94" s="121"/>
      <c r="AY94" s="121"/>
      <c r="AZ94" s="121"/>
      <c r="BA94" s="121"/>
      <c r="BB94" s="121"/>
      <c r="BC94" s="121"/>
      <c r="BD94" s="121"/>
      <c r="BE94" s="121"/>
      <c r="BF94" s="121"/>
      <c r="BG94" s="121"/>
      <c r="BH94" s="150" t="s">
        <v>847</v>
      </c>
      <c r="BI94" s="126" t="s">
        <v>943</v>
      </c>
    </row>
    <row r="95" spans="1:150" s="105" customFormat="1" ht="25.5" customHeight="1" x14ac:dyDescent="0.25">
      <c r="A95" s="42" t="s">
        <v>583</v>
      </c>
      <c r="B95" s="90" t="s">
        <v>584</v>
      </c>
      <c r="C95" s="95" t="s">
        <v>585</v>
      </c>
      <c r="D95" s="96" t="s">
        <v>586</v>
      </c>
      <c r="E95" s="93" t="s">
        <v>168</v>
      </c>
      <c r="F95" s="93" t="s">
        <v>166</v>
      </c>
      <c r="G95" s="93" t="s">
        <v>572</v>
      </c>
      <c r="H95" s="93" t="s">
        <v>169</v>
      </c>
      <c r="I95" s="93" t="s">
        <v>119</v>
      </c>
      <c r="J95" s="93"/>
      <c r="K95" s="93"/>
      <c r="L95" s="93"/>
      <c r="M95" s="93"/>
      <c r="N95" s="94">
        <f t="shared" si="0"/>
        <v>107171</v>
      </c>
      <c r="O95" s="94"/>
      <c r="P95" s="94">
        <v>8037.82</v>
      </c>
      <c r="Q95" s="94">
        <v>8037.83</v>
      </c>
      <c r="R95" s="94"/>
      <c r="S95" s="94">
        <v>91095.35</v>
      </c>
      <c r="T95" s="46">
        <v>43312</v>
      </c>
      <c r="U95" s="47">
        <v>43353</v>
      </c>
      <c r="V95" s="47">
        <v>43434</v>
      </c>
      <c r="W95" s="48">
        <v>43677</v>
      </c>
      <c r="X95" s="94"/>
      <c r="Y95" s="94"/>
      <c r="Z95" s="94">
        <f>S95/7</f>
        <v>13013.621428571429</v>
      </c>
      <c r="AA95" s="94">
        <f>S95-Z95</f>
        <v>78081.728571428583</v>
      </c>
      <c r="AB95" s="94"/>
      <c r="AC95" s="94"/>
      <c r="AD95" s="153"/>
      <c r="AE95" s="135"/>
      <c r="AF95" s="137">
        <v>27</v>
      </c>
      <c r="AG95" s="120" t="s">
        <v>761</v>
      </c>
      <c r="AH95" s="121"/>
      <c r="AI95" s="121"/>
      <c r="AJ95" s="135"/>
      <c r="AK95" s="121"/>
      <c r="AL95" s="121"/>
      <c r="AM95" s="121"/>
      <c r="AN95" s="121"/>
      <c r="AO95" s="121"/>
      <c r="AP95" s="121" t="s">
        <v>227</v>
      </c>
      <c r="AQ95" s="120" t="s">
        <v>762</v>
      </c>
      <c r="AR95" s="121">
        <v>5000</v>
      </c>
      <c r="AS95" s="121" t="s">
        <v>228</v>
      </c>
      <c r="AT95" s="120" t="s">
        <v>763</v>
      </c>
      <c r="AU95" s="121">
        <v>1</v>
      </c>
      <c r="AV95" s="121"/>
      <c r="AW95" s="121"/>
      <c r="AX95" s="121"/>
      <c r="AY95" s="121"/>
      <c r="AZ95" s="121"/>
      <c r="BA95" s="121"/>
      <c r="BB95" s="121"/>
      <c r="BC95" s="121"/>
      <c r="BD95" s="121"/>
      <c r="BE95" s="121"/>
      <c r="BF95" s="121"/>
      <c r="BG95" s="121"/>
      <c r="BH95" s="150" t="s">
        <v>846</v>
      </c>
      <c r="BI95" s="126" t="s">
        <v>945</v>
      </c>
    </row>
    <row r="96" spans="1:150" s="169" customFormat="1" ht="24.75" customHeight="1" thickBot="1" x14ac:dyDescent="0.3">
      <c r="A96" s="81" t="s">
        <v>587</v>
      </c>
      <c r="B96" s="82"/>
      <c r="C96" s="82"/>
      <c r="D96" s="82" t="s">
        <v>588</v>
      </c>
      <c r="E96" s="83"/>
      <c r="F96" s="83"/>
      <c r="G96" s="83"/>
      <c r="H96" s="83"/>
      <c r="I96" s="83"/>
      <c r="J96" s="83"/>
      <c r="K96" s="83"/>
      <c r="L96" s="83"/>
      <c r="M96" s="83"/>
      <c r="N96" s="83"/>
      <c r="O96" s="83"/>
      <c r="P96" s="83"/>
      <c r="Q96" s="83"/>
      <c r="R96" s="83"/>
      <c r="S96" s="97"/>
      <c r="T96" s="84"/>
      <c r="U96" s="85"/>
      <c r="V96" s="85"/>
      <c r="W96" s="86" t="s">
        <v>279</v>
      </c>
      <c r="X96" s="170"/>
      <c r="Y96" s="170"/>
      <c r="Z96" s="170"/>
      <c r="AA96" s="170"/>
      <c r="AB96" s="170"/>
      <c r="AC96" s="170"/>
      <c r="AD96" s="171"/>
      <c r="AE96" s="167"/>
      <c r="AF96" s="172"/>
      <c r="AG96" s="170"/>
      <c r="AH96" s="170"/>
      <c r="AI96" s="170"/>
      <c r="AJ96" s="167"/>
      <c r="AK96" s="170"/>
      <c r="AL96" s="170"/>
      <c r="AM96" s="170"/>
      <c r="AN96" s="170"/>
      <c r="AO96" s="170"/>
      <c r="AP96" s="173"/>
      <c r="AQ96" s="173"/>
      <c r="AR96" s="173"/>
      <c r="AS96" s="173"/>
      <c r="AT96" s="170"/>
      <c r="AU96" s="173"/>
      <c r="AV96" s="173"/>
      <c r="AW96" s="170"/>
      <c r="AX96" s="173"/>
      <c r="AY96" s="173"/>
      <c r="AZ96" s="170"/>
      <c r="BA96" s="173"/>
      <c r="BB96" s="173"/>
      <c r="BC96" s="173"/>
      <c r="BD96" s="173"/>
      <c r="BE96" s="173"/>
      <c r="BF96" s="173"/>
      <c r="BG96" s="173"/>
      <c r="BH96" s="150"/>
      <c r="BI96" s="126" t="s">
        <v>279</v>
      </c>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105"/>
      <c r="DD96" s="105"/>
      <c r="DE96" s="105"/>
      <c r="DF96" s="105"/>
      <c r="DG96" s="105"/>
      <c r="DH96" s="105"/>
      <c r="DI96" s="105"/>
      <c r="DJ96" s="105"/>
      <c r="DK96" s="105"/>
      <c r="DL96" s="105"/>
      <c r="DM96" s="105"/>
      <c r="DN96" s="105"/>
      <c r="DO96" s="105"/>
      <c r="DP96" s="105"/>
      <c r="DQ96" s="105"/>
      <c r="DR96" s="105"/>
      <c r="DS96" s="105"/>
      <c r="DT96" s="105"/>
      <c r="DU96" s="105"/>
      <c r="DV96" s="105"/>
      <c r="DW96" s="105"/>
      <c r="DX96" s="105"/>
      <c r="DY96" s="105"/>
      <c r="DZ96" s="105"/>
      <c r="EA96" s="105"/>
      <c r="EB96" s="105"/>
      <c r="EC96" s="105"/>
      <c r="ED96" s="105"/>
      <c r="EE96" s="105"/>
      <c r="EF96" s="105"/>
      <c r="EG96" s="105"/>
      <c r="EH96" s="105"/>
      <c r="EI96" s="105"/>
      <c r="EJ96" s="105"/>
      <c r="EK96" s="105"/>
      <c r="EL96" s="105"/>
      <c r="EM96" s="105"/>
      <c r="EN96" s="105"/>
      <c r="EO96" s="105"/>
      <c r="EP96" s="105"/>
      <c r="EQ96" s="105"/>
      <c r="ER96" s="105"/>
      <c r="ES96" s="105"/>
      <c r="ET96" s="105"/>
    </row>
    <row r="97" spans="1:150" s="117" customFormat="1" ht="25.5" customHeight="1" x14ac:dyDescent="0.25">
      <c r="A97" s="23" t="s">
        <v>101</v>
      </c>
      <c r="B97" s="24"/>
      <c r="C97" s="24"/>
      <c r="D97" s="40" t="s">
        <v>589</v>
      </c>
      <c r="E97" s="26"/>
      <c r="F97" s="26"/>
      <c r="G97" s="26"/>
      <c r="H97" s="26"/>
      <c r="I97" s="26"/>
      <c r="J97" s="26"/>
      <c r="K97" s="26"/>
      <c r="L97" s="26"/>
      <c r="M97" s="26"/>
      <c r="N97" s="26"/>
      <c r="O97" s="26"/>
      <c r="P97" s="26"/>
      <c r="Q97" s="26"/>
      <c r="R97" s="26"/>
      <c r="S97" s="27"/>
      <c r="T97" s="28"/>
      <c r="U97" s="41"/>
      <c r="V97" s="41"/>
      <c r="W97" s="31" t="s">
        <v>279</v>
      </c>
      <c r="X97" s="112"/>
      <c r="Y97" s="112"/>
      <c r="Z97" s="112"/>
      <c r="AA97" s="112"/>
      <c r="AB97" s="112"/>
      <c r="AC97" s="112"/>
      <c r="AD97" s="142"/>
      <c r="AE97" s="113"/>
      <c r="AF97" s="116"/>
      <c r="AG97" s="114"/>
      <c r="AH97" s="114"/>
      <c r="AI97" s="115"/>
      <c r="AJ97" s="113"/>
      <c r="AK97" s="116"/>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50"/>
      <c r="BI97" s="126" t="s">
        <v>279</v>
      </c>
      <c r="BJ97" s="105"/>
      <c r="BK97" s="105"/>
      <c r="BL97" s="105"/>
      <c r="BM97" s="105"/>
      <c r="BN97" s="105"/>
      <c r="BO97" s="105"/>
      <c r="BP97" s="105"/>
      <c r="BQ97" s="105"/>
      <c r="BR97" s="105"/>
      <c r="BS97" s="105"/>
      <c r="BT97" s="105"/>
      <c r="BU97" s="105"/>
      <c r="BV97" s="105"/>
      <c r="BW97" s="105"/>
      <c r="BX97" s="105"/>
      <c r="BY97" s="105"/>
      <c r="BZ97" s="105"/>
      <c r="CA97" s="105"/>
      <c r="CB97" s="105"/>
      <c r="CC97" s="105"/>
      <c r="CD97" s="105"/>
      <c r="CE97" s="105"/>
      <c r="CF97" s="105"/>
      <c r="CG97" s="105"/>
      <c r="CH97" s="105"/>
      <c r="CI97" s="105"/>
      <c r="CJ97" s="105"/>
      <c r="CK97" s="105"/>
      <c r="CL97" s="105"/>
      <c r="CM97" s="105"/>
      <c r="CN97" s="105"/>
      <c r="CO97" s="105"/>
      <c r="CP97" s="105"/>
      <c r="CQ97" s="105"/>
      <c r="CR97" s="105"/>
      <c r="CS97" s="105"/>
      <c r="CT97" s="105"/>
      <c r="CU97" s="105"/>
      <c r="CV97" s="105"/>
      <c r="CW97" s="105"/>
      <c r="CX97" s="105"/>
      <c r="CY97" s="105"/>
      <c r="CZ97" s="105"/>
      <c r="DA97" s="105"/>
      <c r="DB97" s="105"/>
      <c r="DC97" s="105"/>
      <c r="DD97" s="105"/>
      <c r="DE97" s="105"/>
      <c r="DF97" s="105"/>
      <c r="DG97" s="105"/>
      <c r="DH97" s="105"/>
      <c r="DI97" s="105"/>
      <c r="DJ97" s="105"/>
      <c r="DK97" s="105"/>
      <c r="DL97" s="105"/>
      <c r="DM97" s="105"/>
      <c r="DN97" s="105"/>
      <c r="DO97" s="105"/>
      <c r="DP97" s="105"/>
      <c r="DQ97" s="105"/>
      <c r="DR97" s="105"/>
      <c r="DS97" s="105"/>
      <c r="DT97" s="105"/>
      <c r="DU97" s="105"/>
      <c r="DV97" s="105"/>
      <c r="DW97" s="105"/>
      <c r="DX97" s="105"/>
      <c r="DY97" s="105"/>
      <c r="DZ97" s="105"/>
      <c r="EA97" s="105"/>
      <c r="EB97" s="105"/>
      <c r="EC97" s="105"/>
      <c r="ED97" s="105"/>
      <c r="EE97" s="105"/>
      <c r="EF97" s="105"/>
      <c r="EG97" s="105"/>
      <c r="EH97" s="105"/>
      <c r="EI97" s="105"/>
      <c r="EJ97" s="105"/>
      <c r="EK97" s="105"/>
      <c r="EL97" s="105"/>
      <c r="EM97" s="105"/>
      <c r="EN97" s="105"/>
      <c r="EO97" s="105"/>
      <c r="EP97" s="105"/>
      <c r="EQ97" s="105"/>
      <c r="ER97" s="105"/>
      <c r="ES97" s="105"/>
      <c r="ET97" s="105"/>
    </row>
    <row r="98" spans="1:150" ht="45.75" customHeight="1" x14ac:dyDescent="0.25">
      <c r="A98" s="32" t="s">
        <v>151</v>
      </c>
      <c r="B98" s="32" t="s">
        <v>590</v>
      </c>
      <c r="C98" s="32" t="s">
        <v>591</v>
      </c>
      <c r="D98" s="33" t="s">
        <v>592</v>
      </c>
      <c r="E98" s="34" t="s">
        <v>270</v>
      </c>
      <c r="F98" s="35" t="s">
        <v>158</v>
      </c>
      <c r="G98" s="35" t="s">
        <v>593</v>
      </c>
      <c r="H98" s="35" t="s">
        <v>594</v>
      </c>
      <c r="I98" s="35" t="s">
        <v>119</v>
      </c>
      <c r="J98" s="35"/>
      <c r="K98" s="35"/>
      <c r="L98" s="35"/>
      <c r="M98" s="35"/>
      <c r="N98" s="36">
        <v>169733.46</v>
      </c>
      <c r="O98" s="36">
        <v>25460.02</v>
      </c>
      <c r="P98" s="36"/>
      <c r="Q98" s="36"/>
      <c r="R98" s="36"/>
      <c r="S98" s="36">
        <v>144273.44</v>
      </c>
      <c r="T98" s="37">
        <v>42644</v>
      </c>
      <c r="U98" s="38">
        <v>42736</v>
      </c>
      <c r="V98" s="38">
        <v>42916</v>
      </c>
      <c r="W98" s="39">
        <v>43404</v>
      </c>
      <c r="X98" s="118">
        <v>0</v>
      </c>
      <c r="Y98" s="118">
        <v>54273.440000000002</v>
      </c>
      <c r="Z98" s="118">
        <v>90000</v>
      </c>
      <c r="AA98" s="118">
        <v>0</v>
      </c>
      <c r="AB98" s="118">
        <v>0</v>
      </c>
      <c r="AC98" s="118"/>
      <c r="AD98" s="143"/>
      <c r="AE98" s="119"/>
      <c r="AF98" s="123">
        <v>27</v>
      </c>
      <c r="AG98" s="133" t="s">
        <v>251</v>
      </c>
      <c r="AH98" s="124"/>
      <c r="AI98" s="139"/>
      <c r="AJ98" s="140"/>
      <c r="AK98" s="123"/>
      <c r="AL98" s="124"/>
      <c r="AM98" s="124"/>
      <c r="AN98" s="124"/>
      <c r="AO98" s="124"/>
      <c r="AP98" s="124" t="s">
        <v>216</v>
      </c>
      <c r="AQ98" s="133" t="s">
        <v>764</v>
      </c>
      <c r="AR98" s="124">
        <v>1</v>
      </c>
      <c r="AS98" s="124" t="s">
        <v>217</v>
      </c>
      <c r="AT98" s="133" t="s">
        <v>765</v>
      </c>
      <c r="AU98" s="124">
        <v>12</v>
      </c>
      <c r="AV98" s="124" t="s">
        <v>218</v>
      </c>
      <c r="AW98" s="148" t="s">
        <v>766</v>
      </c>
      <c r="AX98" s="124">
        <v>11</v>
      </c>
      <c r="AY98" s="124"/>
      <c r="AZ98" s="124"/>
      <c r="BA98" s="124"/>
      <c r="BB98" s="124"/>
      <c r="BC98" s="124"/>
      <c r="BD98" s="124"/>
      <c r="BE98" s="124"/>
      <c r="BF98" s="124"/>
      <c r="BG98" s="124"/>
      <c r="BH98" s="150" t="s">
        <v>837</v>
      </c>
      <c r="BI98" s="126" t="s">
        <v>943</v>
      </c>
      <c r="BJ98" s="126"/>
      <c r="BK98" s="126"/>
      <c r="BL98" s="126"/>
      <c r="BM98" s="126"/>
      <c r="BN98" s="126"/>
    </row>
    <row r="99" spans="1:150" ht="25.5" customHeight="1" x14ac:dyDescent="0.25">
      <c r="A99" s="32" t="s">
        <v>154</v>
      </c>
      <c r="B99" s="32" t="s">
        <v>595</v>
      </c>
      <c r="C99" s="32" t="s">
        <v>596</v>
      </c>
      <c r="D99" s="33" t="s">
        <v>597</v>
      </c>
      <c r="E99" s="34" t="s">
        <v>284</v>
      </c>
      <c r="F99" s="35" t="s">
        <v>158</v>
      </c>
      <c r="G99" s="35" t="s">
        <v>325</v>
      </c>
      <c r="H99" s="35" t="s">
        <v>594</v>
      </c>
      <c r="I99" s="35" t="s">
        <v>119</v>
      </c>
      <c r="J99" s="35"/>
      <c r="K99" s="35"/>
      <c r="L99" s="35"/>
      <c r="M99" s="35"/>
      <c r="N99" s="36">
        <f>SUM(O99:S99)</f>
        <v>65250</v>
      </c>
      <c r="O99" s="36">
        <v>9788</v>
      </c>
      <c r="P99" s="36"/>
      <c r="Q99" s="36"/>
      <c r="R99" s="36"/>
      <c r="S99" s="36">
        <v>55462</v>
      </c>
      <c r="T99" s="37">
        <v>42644</v>
      </c>
      <c r="U99" s="38">
        <v>42699</v>
      </c>
      <c r="V99" s="38">
        <v>42794</v>
      </c>
      <c r="W99" s="39">
        <v>43220</v>
      </c>
      <c r="X99" s="118">
        <v>0</v>
      </c>
      <c r="Y99" s="118">
        <v>55462</v>
      </c>
      <c r="Z99" s="118">
        <v>0</v>
      </c>
      <c r="AA99" s="118">
        <v>0</v>
      </c>
      <c r="AB99" s="118">
        <v>0</v>
      </c>
      <c r="AC99" s="118"/>
      <c r="AD99" s="143"/>
      <c r="AE99" s="119"/>
      <c r="AF99" s="123">
        <v>27</v>
      </c>
      <c r="AG99" s="133" t="s">
        <v>251</v>
      </c>
      <c r="AH99" s="124"/>
      <c r="AI99" s="139"/>
      <c r="AJ99" s="140"/>
      <c r="AK99" s="123"/>
      <c r="AL99" s="124"/>
      <c r="AM99" s="124"/>
      <c r="AN99" s="124"/>
      <c r="AO99" s="124"/>
      <c r="AP99" s="124" t="s">
        <v>216</v>
      </c>
      <c r="AQ99" s="133" t="s">
        <v>764</v>
      </c>
      <c r="AR99" s="124">
        <v>1</v>
      </c>
      <c r="AS99" s="124" t="s">
        <v>217</v>
      </c>
      <c r="AT99" s="133" t="s">
        <v>765</v>
      </c>
      <c r="AU99" s="124">
        <v>62</v>
      </c>
      <c r="AV99" s="124" t="s">
        <v>218</v>
      </c>
      <c r="AW99" s="148" t="s">
        <v>766</v>
      </c>
      <c r="AX99" s="124">
        <v>20</v>
      </c>
      <c r="AY99" s="124"/>
      <c r="AZ99" s="124"/>
      <c r="BA99" s="124"/>
      <c r="BB99" s="124"/>
      <c r="BC99" s="124"/>
      <c r="BD99" s="124"/>
      <c r="BE99" s="124"/>
      <c r="BF99" s="124"/>
      <c r="BG99" s="124"/>
      <c r="BH99" s="150" t="s">
        <v>835</v>
      </c>
      <c r="BI99" s="126" t="s">
        <v>943</v>
      </c>
    </row>
    <row r="100" spans="1:150" ht="25.5" customHeight="1" x14ac:dyDescent="0.25">
      <c r="A100" s="32" t="s">
        <v>155</v>
      </c>
      <c r="B100" s="32" t="s">
        <v>598</v>
      </c>
      <c r="C100" s="32" t="s">
        <v>599</v>
      </c>
      <c r="D100" s="33" t="s">
        <v>600</v>
      </c>
      <c r="E100" s="34" t="s">
        <v>301</v>
      </c>
      <c r="F100" s="35" t="s">
        <v>158</v>
      </c>
      <c r="G100" s="35" t="s">
        <v>403</v>
      </c>
      <c r="H100" s="35" t="s">
        <v>594</v>
      </c>
      <c r="I100" s="35" t="s">
        <v>119</v>
      </c>
      <c r="J100" s="35"/>
      <c r="K100" s="35"/>
      <c r="L100" s="35"/>
      <c r="M100" s="35"/>
      <c r="N100" s="36">
        <f>O100+S100</f>
        <v>191806.42</v>
      </c>
      <c r="O100" s="36">
        <v>28770.97</v>
      </c>
      <c r="P100" s="36"/>
      <c r="Q100" s="36"/>
      <c r="R100" s="36"/>
      <c r="S100" s="36">
        <v>163035.45000000001</v>
      </c>
      <c r="T100" s="37">
        <v>42644</v>
      </c>
      <c r="U100" s="38">
        <v>42705</v>
      </c>
      <c r="V100" s="38">
        <v>42825</v>
      </c>
      <c r="W100" s="39">
        <v>43585</v>
      </c>
      <c r="X100" s="118"/>
      <c r="Y100" s="118">
        <v>65214.184000000001</v>
      </c>
      <c r="Z100" s="118">
        <v>65214.184000000001</v>
      </c>
      <c r="AA100" s="118">
        <f>S100-Y100-Z100</f>
        <v>32607.082000000002</v>
      </c>
      <c r="AB100" s="118"/>
      <c r="AC100" s="118"/>
      <c r="AD100" s="143"/>
      <c r="AE100" s="119"/>
      <c r="AF100" s="123">
        <v>27</v>
      </c>
      <c r="AG100" s="133" t="s">
        <v>251</v>
      </c>
      <c r="AH100" s="124"/>
      <c r="AI100" s="139"/>
      <c r="AJ100" s="140"/>
      <c r="AK100" s="123"/>
      <c r="AL100" s="124"/>
      <c r="AM100" s="124"/>
      <c r="AN100" s="124"/>
      <c r="AO100" s="124"/>
      <c r="AP100" s="124" t="s">
        <v>216</v>
      </c>
      <c r="AQ100" s="133" t="s">
        <v>764</v>
      </c>
      <c r="AR100" s="124">
        <v>1</v>
      </c>
      <c r="AS100" s="124" t="s">
        <v>217</v>
      </c>
      <c r="AT100" s="133" t="s">
        <v>765</v>
      </c>
      <c r="AU100" s="124">
        <v>35</v>
      </c>
      <c r="AV100" s="124" t="s">
        <v>218</v>
      </c>
      <c r="AW100" s="148" t="s">
        <v>766</v>
      </c>
      <c r="AX100" s="124">
        <v>23</v>
      </c>
      <c r="AY100" s="124"/>
      <c r="AZ100" s="124"/>
      <c r="BA100" s="124"/>
      <c r="BB100" s="124"/>
      <c r="BC100" s="124"/>
      <c r="BD100" s="124"/>
      <c r="BE100" s="124"/>
      <c r="BF100" s="124"/>
      <c r="BG100" s="124"/>
      <c r="BH100" s="150" t="s">
        <v>836</v>
      </c>
      <c r="BI100" s="126" t="s">
        <v>945</v>
      </c>
    </row>
    <row r="101" spans="1:150" ht="25.5" customHeight="1" x14ac:dyDescent="0.25">
      <c r="A101" s="32" t="s">
        <v>156</v>
      </c>
      <c r="B101" s="32" t="s">
        <v>601</v>
      </c>
      <c r="C101" s="32" t="s">
        <v>602</v>
      </c>
      <c r="D101" s="33" t="s">
        <v>603</v>
      </c>
      <c r="E101" s="34" t="s">
        <v>604</v>
      </c>
      <c r="F101" s="35" t="s">
        <v>158</v>
      </c>
      <c r="G101" s="35" t="s">
        <v>365</v>
      </c>
      <c r="H101" s="35" t="s">
        <v>594</v>
      </c>
      <c r="I101" s="35" t="s">
        <v>119</v>
      </c>
      <c r="J101" s="35"/>
      <c r="K101" s="35"/>
      <c r="L101" s="35"/>
      <c r="M101" s="35"/>
      <c r="N101" s="36">
        <v>905836.09</v>
      </c>
      <c r="O101" s="36">
        <f>N101-S101</f>
        <v>680455.98</v>
      </c>
      <c r="P101" s="36"/>
      <c r="Q101" s="36"/>
      <c r="R101" s="36"/>
      <c r="S101" s="36">
        <f>225379.46+0.65</f>
        <v>225380.11</v>
      </c>
      <c r="T101" s="37">
        <v>42705</v>
      </c>
      <c r="U101" s="38">
        <v>42795</v>
      </c>
      <c r="V101" s="38">
        <v>42916</v>
      </c>
      <c r="W101" s="39">
        <v>43585</v>
      </c>
      <c r="X101" s="118">
        <v>0</v>
      </c>
      <c r="Y101" s="118">
        <v>75000</v>
      </c>
      <c r="Z101" s="118">
        <v>100000</v>
      </c>
      <c r="AA101" s="118">
        <f>S101-Y101-Z101</f>
        <v>50380.109999999986</v>
      </c>
      <c r="AB101" s="118"/>
      <c r="AC101" s="118"/>
      <c r="AD101" s="143"/>
      <c r="AE101" s="119"/>
      <c r="AF101" s="123">
        <v>27</v>
      </c>
      <c r="AG101" s="133" t="s">
        <v>251</v>
      </c>
      <c r="AH101" s="124"/>
      <c r="AI101" s="139"/>
      <c r="AJ101" s="140"/>
      <c r="AK101" s="123"/>
      <c r="AL101" s="124"/>
      <c r="AM101" s="124"/>
      <c r="AN101" s="124"/>
      <c r="AO101" s="124"/>
      <c r="AP101" s="124" t="s">
        <v>216</v>
      </c>
      <c r="AQ101" s="133" t="s">
        <v>764</v>
      </c>
      <c r="AR101" s="124">
        <v>1</v>
      </c>
      <c r="AS101" s="124" t="s">
        <v>217</v>
      </c>
      <c r="AT101" s="133" t="s">
        <v>765</v>
      </c>
      <c r="AU101" s="124">
        <v>40</v>
      </c>
      <c r="AV101" s="124" t="s">
        <v>218</v>
      </c>
      <c r="AW101" s="148" t="s">
        <v>766</v>
      </c>
      <c r="AX101" s="124">
        <v>20</v>
      </c>
      <c r="AY101" s="124"/>
      <c r="AZ101" s="124"/>
      <c r="BA101" s="124"/>
      <c r="BB101" s="124"/>
      <c r="BC101" s="124"/>
      <c r="BD101" s="124"/>
      <c r="BE101" s="124"/>
      <c r="BF101" s="124"/>
      <c r="BG101" s="124"/>
      <c r="BH101" s="150" t="s">
        <v>838</v>
      </c>
      <c r="BI101" s="126" t="s">
        <v>945</v>
      </c>
    </row>
    <row r="102" spans="1:150" s="117" customFormat="1" ht="25.5" customHeight="1" x14ac:dyDescent="0.25">
      <c r="A102" s="23" t="s">
        <v>102</v>
      </c>
      <c r="B102" s="24" t="s">
        <v>87</v>
      </c>
      <c r="C102" s="24"/>
      <c r="D102" s="40" t="s">
        <v>162</v>
      </c>
      <c r="E102" s="26"/>
      <c r="F102" s="26"/>
      <c r="G102" s="26"/>
      <c r="H102" s="26"/>
      <c r="I102" s="26"/>
      <c r="J102" s="26"/>
      <c r="K102" s="26"/>
      <c r="L102" s="26"/>
      <c r="M102" s="26"/>
      <c r="N102" s="26"/>
      <c r="O102" s="26"/>
      <c r="P102" s="26"/>
      <c r="Q102" s="26"/>
      <c r="R102" s="26"/>
      <c r="S102" s="27"/>
      <c r="T102" s="28"/>
      <c r="U102" s="41"/>
      <c r="V102" s="41"/>
      <c r="W102" s="31" t="s">
        <v>279</v>
      </c>
      <c r="X102" s="112"/>
      <c r="Y102" s="112"/>
      <c r="Z102" s="112"/>
      <c r="AA102" s="112"/>
      <c r="AB102" s="112"/>
      <c r="AC102" s="112"/>
      <c r="AD102" s="142"/>
      <c r="AE102" s="113"/>
      <c r="AF102" s="116"/>
      <c r="AG102" s="114"/>
      <c r="AH102" s="114"/>
      <c r="AI102" s="115"/>
      <c r="AJ102" s="113"/>
      <c r="AK102" s="116"/>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50"/>
      <c r="BI102" s="126" t="s">
        <v>279</v>
      </c>
      <c r="BJ102" s="105"/>
      <c r="BK102" s="105"/>
      <c r="BL102" s="105"/>
      <c r="BM102" s="105"/>
      <c r="BN102" s="105"/>
      <c r="BO102" s="105"/>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05"/>
      <c r="CV102" s="105"/>
      <c r="CW102" s="105"/>
      <c r="CX102" s="105"/>
      <c r="CY102" s="105"/>
      <c r="CZ102" s="105"/>
      <c r="DA102" s="105"/>
      <c r="DB102" s="105"/>
      <c r="DC102" s="105"/>
      <c r="DD102" s="105"/>
      <c r="DE102" s="105"/>
      <c r="DF102" s="105"/>
      <c r="DG102" s="105"/>
      <c r="DH102" s="105"/>
      <c r="DI102" s="105"/>
      <c r="DJ102" s="105"/>
      <c r="DK102" s="105"/>
      <c r="DL102" s="105"/>
      <c r="DM102" s="105"/>
      <c r="DN102" s="105"/>
      <c r="DO102" s="105"/>
      <c r="DP102" s="105"/>
      <c r="DQ102" s="105"/>
      <c r="DR102" s="105"/>
      <c r="DS102" s="105"/>
      <c r="DT102" s="105"/>
      <c r="DU102" s="105"/>
      <c r="DV102" s="105"/>
      <c r="DW102" s="105"/>
      <c r="DX102" s="105"/>
      <c r="DY102" s="105"/>
      <c r="DZ102" s="105"/>
      <c r="EA102" s="105"/>
      <c r="EB102" s="105"/>
      <c r="EC102" s="105"/>
      <c r="ED102" s="105"/>
      <c r="EE102" s="105"/>
      <c r="EF102" s="105"/>
      <c r="EG102" s="105"/>
      <c r="EH102" s="105"/>
      <c r="EI102" s="105"/>
      <c r="EJ102" s="105"/>
      <c r="EK102" s="105"/>
      <c r="EL102" s="105"/>
      <c r="EM102" s="105"/>
      <c r="EN102" s="105"/>
      <c r="EO102" s="105"/>
      <c r="EP102" s="105"/>
      <c r="EQ102" s="105"/>
      <c r="ER102" s="105"/>
      <c r="ES102" s="105"/>
      <c r="ET102" s="105"/>
    </row>
    <row r="103" spans="1:150" ht="45" customHeight="1" x14ac:dyDescent="0.25">
      <c r="A103" s="32" t="s">
        <v>157</v>
      </c>
      <c r="B103" s="32" t="s">
        <v>605</v>
      </c>
      <c r="C103" s="32" t="s">
        <v>606</v>
      </c>
      <c r="D103" s="33" t="s">
        <v>607</v>
      </c>
      <c r="E103" s="34" t="s">
        <v>270</v>
      </c>
      <c r="F103" s="35" t="s">
        <v>158</v>
      </c>
      <c r="G103" s="35" t="s">
        <v>608</v>
      </c>
      <c r="H103" s="35" t="s">
        <v>163</v>
      </c>
      <c r="I103" s="35" t="s">
        <v>119</v>
      </c>
      <c r="J103" s="35"/>
      <c r="K103" s="35"/>
      <c r="L103" s="35"/>
      <c r="M103" s="35"/>
      <c r="N103" s="36">
        <v>557789.41</v>
      </c>
      <c r="O103" s="36">
        <v>83668.41</v>
      </c>
      <c r="P103" s="98"/>
      <c r="Q103" s="36"/>
      <c r="R103" s="36"/>
      <c r="S103" s="36">
        <v>474121</v>
      </c>
      <c r="T103" s="37">
        <v>42430</v>
      </c>
      <c r="U103" s="38">
        <v>42522</v>
      </c>
      <c r="V103" s="38">
        <v>42735</v>
      </c>
      <c r="W103" s="39">
        <v>44074</v>
      </c>
      <c r="X103" s="118">
        <v>0</v>
      </c>
      <c r="Y103" s="118">
        <v>0</v>
      </c>
      <c r="Z103" s="118">
        <f>S103*0.45</f>
        <v>213354.45</v>
      </c>
      <c r="AA103" s="118">
        <f>S103*0.45</f>
        <v>213354.45</v>
      </c>
      <c r="AB103" s="118">
        <f>S103*0.1</f>
        <v>47412.100000000006</v>
      </c>
      <c r="AC103" s="118"/>
      <c r="AD103" s="143"/>
      <c r="AE103" s="119"/>
      <c r="AF103" s="123">
        <v>26</v>
      </c>
      <c r="AG103" s="133" t="s">
        <v>250</v>
      </c>
      <c r="AH103" s="124"/>
      <c r="AI103" s="139"/>
      <c r="AJ103" s="140"/>
      <c r="AK103" s="123"/>
      <c r="AL103" s="124"/>
      <c r="AM103" s="124"/>
      <c r="AN103" s="124"/>
      <c r="AO103" s="124"/>
      <c r="AP103" s="124" t="s">
        <v>219</v>
      </c>
      <c r="AQ103" s="133" t="s">
        <v>767</v>
      </c>
      <c r="AR103" s="133">
        <v>25</v>
      </c>
      <c r="AS103" s="124"/>
      <c r="AT103" s="124"/>
      <c r="AU103" s="124"/>
      <c r="AV103" s="124"/>
      <c r="AW103" s="124"/>
      <c r="AX103" s="124"/>
      <c r="AY103" s="124"/>
      <c r="AZ103" s="124"/>
      <c r="BA103" s="124"/>
      <c r="BB103" s="124"/>
      <c r="BC103" s="124"/>
      <c r="BD103" s="124"/>
      <c r="BE103" s="124"/>
      <c r="BF103" s="124"/>
      <c r="BG103" s="124"/>
      <c r="BH103" s="150" t="s">
        <v>840</v>
      </c>
      <c r="BI103" s="126" t="s">
        <v>945</v>
      </c>
      <c r="BJ103" s="126"/>
      <c r="BK103" s="126"/>
      <c r="BL103" s="126"/>
      <c r="BM103" s="126"/>
      <c r="BN103" s="126"/>
    </row>
    <row r="104" spans="1:150" ht="25.5" customHeight="1" x14ac:dyDescent="0.25">
      <c r="A104" s="32" t="s">
        <v>159</v>
      </c>
      <c r="B104" s="32" t="s">
        <v>609</v>
      </c>
      <c r="C104" s="32" t="s">
        <v>610</v>
      </c>
      <c r="D104" s="33" t="s">
        <v>611</v>
      </c>
      <c r="E104" s="34" t="s">
        <v>284</v>
      </c>
      <c r="F104" s="35" t="s">
        <v>158</v>
      </c>
      <c r="G104" s="35" t="s">
        <v>612</v>
      </c>
      <c r="H104" s="35" t="s">
        <v>163</v>
      </c>
      <c r="I104" s="35" t="s">
        <v>119</v>
      </c>
      <c r="J104" s="35"/>
      <c r="K104" s="35"/>
      <c r="L104" s="35"/>
      <c r="M104" s="35"/>
      <c r="N104" s="36">
        <v>203981.18</v>
      </c>
      <c r="O104" s="36">
        <v>30597.18</v>
      </c>
      <c r="P104" s="98"/>
      <c r="Q104" s="36"/>
      <c r="R104" s="36"/>
      <c r="S104" s="36">
        <v>173384</v>
      </c>
      <c r="T104" s="37">
        <v>42430</v>
      </c>
      <c r="U104" s="38">
        <v>42522</v>
      </c>
      <c r="V104" s="38">
        <v>42735</v>
      </c>
      <c r="W104" s="39">
        <v>43404</v>
      </c>
      <c r="X104" s="118">
        <f>S104*0.1</f>
        <v>17338.400000000001</v>
      </c>
      <c r="Y104" s="118">
        <f>S104*0.45</f>
        <v>78022.8</v>
      </c>
      <c r="Z104" s="118">
        <f>S104*0.45</f>
        <v>78022.8</v>
      </c>
      <c r="AA104" s="118">
        <v>0</v>
      </c>
      <c r="AB104" s="118">
        <v>0</v>
      </c>
      <c r="AC104" s="118"/>
      <c r="AD104" s="143"/>
      <c r="AE104" s="119"/>
      <c r="AF104" s="123">
        <v>25</v>
      </c>
      <c r="AG104" s="133" t="s">
        <v>249</v>
      </c>
      <c r="AH104" s="124"/>
      <c r="AI104" s="145"/>
      <c r="AJ104" s="140"/>
      <c r="AK104" s="123"/>
      <c r="AL104" s="124"/>
      <c r="AM104" s="124"/>
      <c r="AN104" s="124"/>
      <c r="AO104" s="124"/>
      <c r="AP104" s="124" t="s">
        <v>219</v>
      </c>
      <c r="AQ104" s="133" t="s">
        <v>767</v>
      </c>
      <c r="AR104" s="124">
        <v>6</v>
      </c>
      <c r="AS104" s="124"/>
      <c r="AT104" s="124"/>
      <c r="AU104" s="124"/>
      <c r="AV104" s="124"/>
      <c r="AW104" s="124"/>
      <c r="AX104" s="124"/>
      <c r="AY104" s="124"/>
      <c r="AZ104" s="124"/>
      <c r="BA104" s="124"/>
      <c r="BB104" s="124"/>
      <c r="BC104" s="124"/>
      <c r="BD104" s="124"/>
      <c r="BE104" s="124"/>
      <c r="BF104" s="124"/>
      <c r="BG104" s="124"/>
      <c r="BH104" s="150" t="s">
        <v>842</v>
      </c>
      <c r="BI104" s="126" t="s">
        <v>945</v>
      </c>
    </row>
    <row r="105" spans="1:150" ht="25.5" customHeight="1" x14ac:dyDescent="0.25">
      <c r="A105" s="32" t="s">
        <v>160</v>
      </c>
      <c r="B105" s="32" t="s">
        <v>613</v>
      </c>
      <c r="C105" s="32" t="s">
        <v>614</v>
      </c>
      <c r="D105" s="33" t="s">
        <v>615</v>
      </c>
      <c r="E105" s="34" t="s">
        <v>301</v>
      </c>
      <c r="F105" s="35" t="s">
        <v>158</v>
      </c>
      <c r="G105" s="35" t="s">
        <v>330</v>
      </c>
      <c r="H105" s="35" t="s">
        <v>163</v>
      </c>
      <c r="I105" s="35" t="s">
        <v>119</v>
      </c>
      <c r="J105" s="35"/>
      <c r="K105" s="35"/>
      <c r="L105" s="35"/>
      <c r="M105" s="35"/>
      <c r="N105" s="36">
        <v>297848.24</v>
      </c>
      <c r="O105" s="36">
        <v>44677.24</v>
      </c>
      <c r="P105" s="98"/>
      <c r="Q105" s="36"/>
      <c r="R105" s="36"/>
      <c r="S105" s="36">
        <v>253171</v>
      </c>
      <c r="T105" s="37">
        <v>42430</v>
      </c>
      <c r="U105" s="38">
        <v>42522</v>
      </c>
      <c r="V105" s="38">
        <v>42613</v>
      </c>
      <c r="W105" s="39">
        <v>43921</v>
      </c>
      <c r="X105" s="118"/>
      <c r="Y105" s="118">
        <v>139244.04999999999</v>
      </c>
      <c r="Z105" s="118">
        <f>S105-Y105</f>
        <v>113926.95000000001</v>
      </c>
      <c r="AA105" s="118">
        <v>0</v>
      </c>
      <c r="AB105" s="118">
        <v>0</v>
      </c>
      <c r="AC105" s="118"/>
      <c r="AD105" s="143"/>
      <c r="AE105" s="119"/>
      <c r="AF105" s="123">
        <v>26</v>
      </c>
      <c r="AG105" s="133" t="s">
        <v>250</v>
      </c>
      <c r="AH105" s="124"/>
      <c r="AI105" s="139"/>
      <c r="AJ105" s="140"/>
      <c r="AK105" s="123"/>
      <c r="AL105" s="124"/>
      <c r="AM105" s="124"/>
      <c r="AN105" s="124"/>
      <c r="AO105" s="124"/>
      <c r="AP105" s="124" t="s">
        <v>219</v>
      </c>
      <c r="AQ105" s="133" t="s">
        <v>768</v>
      </c>
      <c r="AR105" s="124">
        <v>16</v>
      </c>
      <c r="AS105" s="124"/>
      <c r="AT105" s="124"/>
      <c r="AU105" s="124"/>
      <c r="AV105" s="124"/>
      <c r="AW105" s="124"/>
      <c r="AX105" s="124"/>
      <c r="AY105" s="124"/>
      <c r="AZ105" s="124"/>
      <c r="BA105" s="124"/>
      <c r="BB105" s="124"/>
      <c r="BC105" s="124"/>
      <c r="BD105" s="124"/>
      <c r="BE105" s="124"/>
      <c r="BF105" s="124"/>
      <c r="BG105" s="124"/>
      <c r="BH105" s="150" t="s">
        <v>839</v>
      </c>
      <c r="BI105" s="126" t="s">
        <v>945</v>
      </c>
    </row>
    <row r="106" spans="1:150" ht="25.5" customHeight="1" x14ac:dyDescent="0.25">
      <c r="A106" s="32" t="s">
        <v>161</v>
      </c>
      <c r="B106" s="32" t="s">
        <v>616</v>
      </c>
      <c r="C106" s="32" t="s">
        <v>617</v>
      </c>
      <c r="D106" s="33" t="s">
        <v>618</v>
      </c>
      <c r="E106" s="34" t="s">
        <v>276</v>
      </c>
      <c r="F106" s="35" t="s">
        <v>158</v>
      </c>
      <c r="G106" s="35" t="s">
        <v>365</v>
      </c>
      <c r="H106" s="35" t="s">
        <v>163</v>
      </c>
      <c r="I106" s="35" t="s">
        <v>119</v>
      </c>
      <c r="J106" s="35"/>
      <c r="K106" s="35"/>
      <c r="L106" s="35"/>
      <c r="M106" s="35"/>
      <c r="N106" s="36">
        <v>1467581.1764705882</v>
      </c>
      <c r="O106" s="36">
        <v>220137.17647058822</v>
      </c>
      <c r="P106" s="98"/>
      <c r="Q106" s="36"/>
      <c r="R106" s="36"/>
      <c r="S106" s="36">
        <v>1247444</v>
      </c>
      <c r="T106" s="37">
        <v>42430</v>
      </c>
      <c r="U106" s="38">
        <v>42522</v>
      </c>
      <c r="V106" s="38">
        <v>42735</v>
      </c>
      <c r="W106" s="39">
        <v>43738</v>
      </c>
      <c r="X106" s="118">
        <f>S106*0.1</f>
        <v>124744.40000000001</v>
      </c>
      <c r="Y106" s="118">
        <f>S106*0.4</f>
        <v>498977.60000000003</v>
      </c>
      <c r="Z106" s="118">
        <f>S106*0.4</f>
        <v>498977.60000000003</v>
      </c>
      <c r="AA106" s="118">
        <f>S106*0.1</f>
        <v>124744.40000000001</v>
      </c>
      <c r="AB106" s="118">
        <v>0</v>
      </c>
      <c r="AC106" s="118"/>
      <c r="AD106" s="143"/>
      <c r="AE106" s="119"/>
      <c r="AF106" s="123">
        <v>26</v>
      </c>
      <c r="AG106" s="133" t="s">
        <v>250</v>
      </c>
      <c r="AH106" s="124"/>
      <c r="AI106" s="145"/>
      <c r="AJ106" s="140"/>
      <c r="AK106" s="123"/>
      <c r="AL106" s="124"/>
      <c r="AM106" s="124"/>
      <c r="AN106" s="124"/>
      <c r="AO106" s="124"/>
      <c r="AP106" s="124" t="s">
        <v>219</v>
      </c>
      <c r="AQ106" s="133" t="s">
        <v>769</v>
      </c>
      <c r="AR106" s="124">
        <v>42</v>
      </c>
      <c r="AS106" s="124"/>
      <c r="AT106" s="124"/>
      <c r="AU106" s="124"/>
      <c r="AV106" s="124"/>
      <c r="AW106" s="124"/>
      <c r="AX106" s="124"/>
      <c r="AY106" s="124"/>
      <c r="AZ106" s="124"/>
      <c r="BA106" s="124"/>
      <c r="BB106" s="124"/>
      <c r="BC106" s="124"/>
      <c r="BD106" s="124"/>
      <c r="BE106" s="124"/>
      <c r="BF106" s="124"/>
      <c r="BG106" s="124"/>
      <c r="BH106" s="150" t="s">
        <v>841</v>
      </c>
      <c r="BI106" s="126" t="s">
        <v>945</v>
      </c>
    </row>
    <row r="107" spans="1:150" s="169" customFormat="1" ht="24.75" customHeight="1" thickBot="1" x14ac:dyDescent="0.3">
      <c r="A107" s="81" t="s">
        <v>619</v>
      </c>
      <c r="B107" s="82" t="s">
        <v>87</v>
      </c>
      <c r="C107" s="82"/>
      <c r="D107" s="82" t="s">
        <v>620</v>
      </c>
      <c r="E107" s="83"/>
      <c r="F107" s="83"/>
      <c r="G107" s="83"/>
      <c r="H107" s="83"/>
      <c r="I107" s="83"/>
      <c r="J107" s="83"/>
      <c r="K107" s="83"/>
      <c r="L107" s="83"/>
      <c r="M107" s="83"/>
      <c r="N107" s="83"/>
      <c r="O107" s="83"/>
      <c r="P107" s="83"/>
      <c r="Q107" s="83"/>
      <c r="R107" s="83"/>
      <c r="S107" s="83"/>
      <c r="T107" s="84"/>
      <c r="U107" s="85"/>
      <c r="V107" s="85"/>
      <c r="W107" s="86" t="s">
        <v>279</v>
      </c>
      <c r="X107" s="83"/>
      <c r="Y107" s="83"/>
      <c r="Z107" s="83"/>
      <c r="AA107" s="83"/>
      <c r="AB107" s="83"/>
      <c r="AC107" s="83"/>
      <c r="AD107" s="83"/>
      <c r="AE107" s="167"/>
      <c r="AF107" s="83"/>
      <c r="AG107" s="83"/>
      <c r="AH107" s="83"/>
      <c r="AI107" s="83"/>
      <c r="AJ107" s="167"/>
      <c r="AK107" s="83"/>
      <c r="AL107" s="83"/>
      <c r="AM107" s="83"/>
      <c r="AN107" s="83"/>
      <c r="AO107" s="83"/>
      <c r="AP107" s="168"/>
      <c r="AQ107" s="168"/>
      <c r="AR107" s="168"/>
      <c r="AS107" s="168"/>
      <c r="AT107" s="83"/>
      <c r="AU107" s="168"/>
      <c r="AV107" s="168"/>
      <c r="AW107" s="83"/>
      <c r="AX107" s="168"/>
      <c r="AY107" s="168"/>
      <c r="AZ107" s="83"/>
      <c r="BA107" s="168"/>
      <c r="BB107" s="168"/>
      <c r="BC107" s="168"/>
      <c r="BD107" s="168"/>
      <c r="BE107" s="168"/>
      <c r="BF107" s="168"/>
      <c r="BG107" s="168"/>
      <c r="BH107" s="150"/>
      <c r="BI107" s="126" t="s">
        <v>279</v>
      </c>
      <c r="BJ107" s="105"/>
      <c r="BK107" s="105"/>
      <c r="BL107" s="105"/>
      <c r="BM107" s="105"/>
      <c r="BN107" s="105"/>
      <c r="BO107" s="105"/>
      <c r="BP107" s="105"/>
      <c r="BQ107" s="105"/>
      <c r="BR107" s="105"/>
      <c r="BS107" s="105"/>
      <c r="BT107" s="105"/>
      <c r="BU107" s="105"/>
      <c r="BV107" s="105"/>
      <c r="BW107" s="105"/>
      <c r="BX107" s="105"/>
      <c r="BY107" s="105"/>
      <c r="BZ107" s="105"/>
      <c r="CA107" s="105"/>
      <c r="CB107" s="105"/>
      <c r="CC107" s="105"/>
      <c r="CD107" s="105"/>
      <c r="CE107" s="105"/>
      <c r="CF107" s="105"/>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05"/>
      <c r="DD107" s="105"/>
      <c r="DE107" s="105"/>
      <c r="DF107" s="105"/>
      <c r="DG107" s="105"/>
      <c r="DH107" s="105"/>
      <c r="DI107" s="105"/>
      <c r="DJ107" s="105"/>
      <c r="DK107" s="105"/>
      <c r="DL107" s="105"/>
      <c r="DM107" s="105"/>
      <c r="DN107" s="105"/>
      <c r="DO107" s="105"/>
      <c r="DP107" s="105"/>
      <c r="DQ107" s="105"/>
      <c r="DR107" s="105"/>
      <c r="DS107" s="105"/>
      <c r="DT107" s="105"/>
      <c r="DU107" s="105"/>
      <c r="DV107" s="105"/>
      <c r="DW107" s="105"/>
      <c r="DX107" s="105"/>
      <c r="DY107" s="105"/>
      <c r="DZ107" s="105"/>
      <c r="EA107" s="105"/>
      <c r="EB107" s="105"/>
      <c r="EC107" s="105"/>
      <c r="ED107" s="105"/>
      <c r="EE107" s="105"/>
      <c r="EF107" s="105"/>
      <c r="EG107" s="105"/>
      <c r="EH107" s="105"/>
      <c r="EI107" s="105"/>
      <c r="EJ107" s="105"/>
      <c r="EK107" s="105"/>
      <c r="EL107" s="105"/>
      <c r="EM107" s="105"/>
      <c r="EN107" s="105"/>
      <c r="EO107" s="105"/>
      <c r="EP107" s="105"/>
      <c r="EQ107" s="105"/>
      <c r="ER107" s="105"/>
      <c r="ES107" s="105"/>
      <c r="ET107" s="105"/>
    </row>
    <row r="108" spans="1:150" s="169" customFormat="1" ht="24.75" customHeight="1" thickBot="1" x14ac:dyDescent="0.3">
      <c r="A108" s="81" t="s">
        <v>621</v>
      </c>
      <c r="B108" s="82" t="s">
        <v>87</v>
      </c>
      <c r="C108" s="82"/>
      <c r="D108" s="82" t="s">
        <v>622</v>
      </c>
      <c r="E108" s="83"/>
      <c r="F108" s="83"/>
      <c r="G108" s="83"/>
      <c r="H108" s="83"/>
      <c r="I108" s="83"/>
      <c r="J108" s="83"/>
      <c r="K108" s="83"/>
      <c r="L108" s="83"/>
      <c r="M108" s="83"/>
      <c r="N108" s="83"/>
      <c r="O108" s="83"/>
      <c r="P108" s="83"/>
      <c r="Q108" s="83"/>
      <c r="R108" s="83"/>
      <c r="S108" s="83"/>
      <c r="T108" s="84"/>
      <c r="U108" s="85"/>
      <c r="V108" s="85"/>
      <c r="W108" s="86" t="s">
        <v>279</v>
      </c>
      <c r="X108" s="83"/>
      <c r="Y108" s="83"/>
      <c r="Z108" s="83"/>
      <c r="AA108" s="83"/>
      <c r="AB108" s="83"/>
      <c r="AC108" s="83"/>
      <c r="AD108" s="83"/>
      <c r="AE108" s="167"/>
      <c r="AF108" s="83"/>
      <c r="AG108" s="83"/>
      <c r="AH108" s="83"/>
      <c r="AI108" s="83"/>
      <c r="AJ108" s="167"/>
      <c r="AK108" s="83"/>
      <c r="AL108" s="83"/>
      <c r="AM108" s="83"/>
      <c r="AN108" s="83"/>
      <c r="AO108" s="83"/>
      <c r="AP108" s="168"/>
      <c r="AQ108" s="168"/>
      <c r="AR108" s="168"/>
      <c r="AS108" s="168"/>
      <c r="AT108" s="83"/>
      <c r="AU108" s="168"/>
      <c r="AV108" s="168"/>
      <c r="AW108" s="83"/>
      <c r="AX108" s="168"/>
      <c r="AY108" s="168"/>
      <c r="AZ108" s="83"/>
      <c r="BA108" s="168"/>
      <c r="BB108" s="168"/>
      <c r="BC108" s="168"/>
      <c r="BD108" s="168"/>
      <c r="BE108" s="168"/>
      <c r="BF108" s="168"/>
      <c r="BG108" s="168"/>
      <c r="BH108" s="150"/>
      <c r="BI108" s="126" t="s">
        <v>279</v>
      </c>
      <c r="BJ108" s="105"/>
      <c r="BK108" s="105"/>
      <c r="BL108" s="105"/>
      <c r="BM108" s="105"/>
      <c r="BN108" s="105"/>
      <c r="BO108" s="105"/>
      <c r="BP108" s="105"/>
      <c r="BQ108" s="105"/>
      <c r="BR108" s="105"/>
      <c r="BS108" s="105"/>
      <c r="BT108" s="105"/>
      <c r="BU108" s="105"/>
      <c r="BV108" s="105"/>
      <c r="BW108" s="105"/>
      <c r="BX108" s="105"/>
      <c r="BY108" s="105"/>
      <c r="BZ108" s="105"/>
      <c r="CA108" s="105"/>
      <c r="CB108" s="105"/>
      <c r="CC108" s="105"/>
      <c r="CD108" s="105"/>
      <c r="CE108" s="105"/>
      <c r="CF108" s="105"/>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05"/>
      <c r="DD108" s="105"/>
      <c r="DE108" s="105"/>
      <c r="DF108" s="105"/>
      <c r="DG108" s="105"/>
      <c r="DH108" s="105"/>
      <c r="DI108" s="105"/>
      <c r="DJ108" s="105"/>
      <c r="DK108" s="105"/>
      <c r="DL108" s="105"/>
      <c r="DM108" s="105"/>
      <c r="DN108" s="105"/>
      <c r="DO108" s="105"/>
      <c r="DP108" s="105"/>
      <c r="DQ108" s="105"/>
      <c r="DR108" s="105"/>
      <c r="DS108" s="105"/>
      <c r="DT108" s="105"/>
      <c r="DU108" s="105"/>
      <c r="DV108" s="105"/>
      <c r="DW108" s="105"/>
      <c r="DX108" s="105"/>
      <c r="DY108" s="105"/>
      <c r="DZ108" s="105"/>
      <c r="EA108" s="105"/>
      <c r="EB108" s="105"/>
      <c r="EC108" s="105"/>
      <c r="ED108" s="105"/>
      <c r="EE108" s="105"/>
      <c r="EF108" s="105"/>
      <c r="EG108" s="105"/>
      <c r="EH108" s="105"/>
      <c r="EI108" s="105"/>
      <c r="EJ108" s="105"/>
      <c r="EK108" s="105"/>
      <c r="EL108" s="105"/>
      <c r="EM108" s="105"/>
      <c r="EN108" s="105"/>
      <c r="EO108" s="105"/>
      <c r="EP108" s="105"/>
      <c r="EQ108" s="105"/>
      <c r="ER108" s="105"/>
      <c r="ES108" s="105"/>
      <c r="ET108" s="105"/>
    </row>
    <row r="109" spans="1:150" s="117" customFormat="1" ht="25.5" customHeight="1" x14ac:dyDescent="0.25">
      <c r="A109" s="23" t="s">
        <v>623</v>
      </c>
      <c r="B109" s="24" t="s">
        <v>87</v>
      </c>
      <c r="C109" s="24"/>
      <c r="D109" s="25" t="s">
        <v>624</v>
      </c>
      <c r="E109" s="26"/>
      <c r="F109" s="26"/>
      <c r="G109" s="26"/>
      <c r="H109" s="26"/>
      <c r="I109" s="26"/>
      <c r="J109" s="26"/>
      <c r="K109" s="26"/>
      <c r="L109" s="26"/>
      <c r="M109" s="26"/>
      <c r="N109" s="26"/>
      <c r="O109" s="26"/>
      <c r="P109" s="26"/>
      <c r="Q109" s="26"/>
      <c r="R109" s="26"/>
      <c r="S109" s="27"/>
      <c r="T109" s="28"/>
      <c r="U109" s="41"/>
      <c r="V109" s="41"/>
      <c r="W109" s="31" t="s">
        <v>279</v>
      </c>
      <c r="X109" s="112"/>
      <c r="Y109" s="112"/>
      <c r="Z109" s="112"/>
      <c r="AA109" s="112"/>
      <c r="AB109" s="112"/>
      <c r="AC109" s="112"/>
      <c r="AD109" s="142"/>
      <c r="AE109" s="113"/>
      <c r="AF109" s="116"/>
      <c r="AG109" s="114"/>
      <c r="AH109" s="114"/>
      <c r="AI109" s="115"/>
      <c r="AJ109" s="113"/>
      <c r="AK109" s="116"/>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50"/>
      <c r="BI109" s="126" t="s">
        <v>279</v>
      </c>
      <c r="BJ109" s="105"/>
      <c r="BK109" s="105"/>
      <c r="BL109" s="105"/>
      <c r="BM109" s="105"/>
      <c r="BN109" s="105"/>
      <c r="BO109" s="105"/>
      <c r="BP109" s="105"/>
      <c r="BQ109" s="105"/>
      <c r="BR109" s="105"/>
      <c r="BS109" s="105"/>
      <c r="BT109" s="105"/>
      <c r="BU109" s="105"/>
      <c r="BV109" s="105"/>
      <c r="BW109" s="105"/>
      <c r="BX109" s="105"/>
      <c r="BY109" s="105"/>
      <c r="BZ109" s="105"/>
      <c r="CA109" s="105"/>
      <c r="CB109" s="105"/>
      <c r="CC109" s="105"/>
      <c r="CD109" s="105"/>
      <c r="CE109" s="105"/>
      <c r="CF109" s="105"/>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05"/>
      <c r="DD109" s="105"/>
      <c r="DE109" s="105"/>
      <c r="DF109" s="105"/>
      <c r="DG109" s="105"/>
      <c r="DH109" s="105"/>
      <c r="DI109" s="105"/>
      <c r="DJ109" s="105"/>
      <c r="DK109" s="105"/>
      <c r="DL109" s="105"/>
      <c r="DM109" s="105"/>
      <c r="DN109" s="105"/>
      <c r="DO109" s="105"/>
      <c r="DP109" s="105"/>
      <c r="DQ109" s="105"/>
      <c r="DR109" s="105"/>
      <c r="DS109" s="105"/>
      <c r="DT109" s="105"/>
      <c r="DU109" s="105"/>
      <c r="DV109" s="105"/>
      <c r="DW109" s="105"/>
      <c r="DX109" s="105"/>
      <c r="DY109" s="105"/>
      <c r="DZ109" s="105"/>
      <c r="EA109" s="105"/>
      <c r="EB109" s="105"/>
      <c r="EC109" s="105"/>
      <c r="ED109" s="105"/>
      <c r="EE109" s="105"/>
      <c r="EF109" s="105"/>
      <c r="EG109" s="105"/>
      <c r="EH109" s="105"/>
      <c r="EI109" s="105"/>
      <c r="EJ109" s="105"/>
      <c r="EK109" s="105"/>
      <c r="EL109" s="105"/>
      <c r="EM109" s="105"/>
      <c r="EN109" s="105"/>
      <c r="EO109" s="105"/>
      <c r="EP109" s="105"/>
      <c r="EQ109" s="105"/>
      <c r="ER109" s="105"/>
      <c r="ES109" s="105"/>
      <c r="ET109" s="105"/>
    </row>
    <row r="110" spans="1:150" ht="25.5" customHeight="1" x14ac:dyDescent="0.25">
      <c r="A110" s="32" t="s">
        <v>625</v>
      </c>
      <c r="B110" s="32" t="s">
        <v>626</v>
      </c>
      <c r="C110" s="32" t="s">
        <v>627</v>
      </c>
      <c r="D110" s="33" t="s">
        <v>1011</v>
      </c>
      <c r="E110" s="34" t="s">
        <v>284</v>
      </c>
      <c r="F110" s="35" t="s">
        <v>118</v>
      </c>
      <c r="G110" s="35" t="s">
        <v>412</v>
      </c>
      <c r="H110" s="35" t="s">
        <v>121</v>
      </c>
      <c r="I110" s="35" t="s">
        <v>119</v>
      </c>
      <c r="J110" s="35"/>
      <c r="K110" s="35"/>
      <c r="L110" s="35"/>
      <c r="M110" s="35"/>
      <c r="N110" s="99">
        <f>'[1]Visi duomenys'!J87</f>
        <v>510000</v>
      </c>
      <c r="O110" s="99">
        <f>'[1]Visi duomenys'!K87</f>
        <v>76500</v>
      </c>
      <c r="P110" s="45"/>
      <c r="Q110" s="45"/>
      <c r="R110" s="45"/>
      <c r="S110" s="99">
        <f>'[1]Visi duomenys'!O87</f>
        <v>433500</v>
      </c>
      <c r="T110" s="100">
        <v>43040</v>
      </c>
      <c r="U110" s="61">
        <v>43070</v>
      </c>
      <c r="V110" s="61">
        <v>43220</v>
      </c>
      <c r="W110" s="101">
        <v>43840</v>
      </c>
      <c r="X110" s="94"/>
      <c r="Y110" s="94">
        <v>0</v>
      </c>
      <c r="Z110" s="94">
        <v>333000</v>
      </c>
      <c r="AA110" s="94">
        <v>100500</v>
      </c>
      <c r="AB110" s="94">
        <v>0</v>
      </c>
      <c r="AC110" s="94"/>
      <c r="AD110" s="153"/>
      <c r="AE110" s="119"/>
      <c r="AF110" s="137">
        <v>49</v>
      </c>
      <c r="AG110" s="120" t="s">
        <v>261</v>
      </c>
      <c r="AH110" s="121"/>
      <c r="AI110" s="136"/>
      <c r="AJ110" s="140"/>
      <c r="AK110" s="137"/>
      <c r="AL110" s="121"/>
      <c r="AM110" s="121"/>
      <c r="AN110" s="121"/>
      <c r="AO110" s="121"/>
      <c r="AP110" s="121" t="s">
        <v>770</v>
      </c>
      <c r="AQ110" s="120" t="s">
        <v>771</v>
      </c>
      <c r="AR110" s="120">
        <v>21</v>
      </c>
      <c r="AS110" s="120" t="s">
        <v>772</v>
      </c>
      <c r="AT110" s="120" t="s">
        <v>238</v>
      </c>
      <c r="AU110" s="121">
        <v>4</v>
      </c>
      <c r="AV110" s="121"/>
      <c r="AW110" s="121"/>
      <c r="AX110" s="121"/>
      <c r="AY110" s="121"/>
      <c r="AZ110" s="121"/>
      <c r="BA110" s="121"/>
      <c r="BB110" s="121"/>
      <c r="BC110" s="121"/>
      <c r="BD110" s="121"/>
      <c r="BE110" s="121"/>
      <c r="BF110" s="121"/>
      <c r="BG110" s="121"/>
      <c r="BH110" s="150" t="s">
        <v>881</v>
      </c>
      <c r="BI110" s="126" t="s">
        <v>945</v>
      </c>
    </row>
    <row r="111" spans="1:150" ht="25.5" customHeight="1" x14ac:dyDescent="0.25">
      <c r="A111" s="32" t="s">
        <v>628</v>
      </c>
      <c r="B111" s="32" t="s">
        <v>629</v>
      </c>
      <c r="C111" s="32"/>
      <c r="D111" s="33" t="s">
        <v>630</v>
      </c>
      <c r="E111" s="34" t="s">
        <v>284</v>
      </c>
      <c r="F111" s="35" t="s">
        <v>118</v>
      </c>
      <c r="G111" s="35" t="s">
        <v>412</v>
      </c>
      <c r="H111" s="35" t="s">
        <v>121</v>
      </c>
      <c r="I111" s="35" t="s">
        <v>119</v>
      </c>
      <c r="J111" s="35"/>
      <c r="K111" s="35"/>
      <c r="L111" s="35"/>
      <c r="M111" s="35"/>
      <c r="N111" s="99">
        <f>'[1]Visi duomenys'!J88</f>
        <v>421508</v>
      </c>
      <c r="O111" s="99">
        <f>'[1]Visi duomenys'!K88</f>
        <v>63227</v>
      </c>
      <c r="P111" s="45"/>
      <c r="Q111" s="45"/>
      <c r="R111" s="45"/>
      <c r="S111" s="99">
        <f>'[1]Visi duomenys'!O88</f>
        <v>358281</v>
      </c>
      <c r="T111" s="100">
        <v>43435</v>
      </c>
      <c r="U111" s="61">
        <v>43525</v>
      </c>
      <c r="V111" s="61">
        <v>43646</v>
      </c>
      <c r="W111" s="101">
        <v>44561</v>
      </c>
      <c r="X111" s="94"/>
      <c r="Y111" s="94"/>
      <c r="Z111" s="94"/>
      <c r="AA111" s="94">
        <v>100000</v>
      </c>
      <c r="AB111" s="94">
        <v>158281</v>
      </c>
      <c r="AC111" s="94">
        <v>100000</v>
      </c>
      <c r="AD111" s="153"/>
      <c r="AE111" s="119"/>
      <c r="AF111" s="137">
        <v>49</v>
      </c>
      <c r="AG111" s="120" t="s">
        <v>261</v>
      </c>
      <c r="AH111" s="121"/>
      <c r="AI111" s="121"/>
      <c r="AJ111" s="140"/>
      <c r="AK111" s="121"/>
      <c r="AL111" s="121"/>
      <c r="AM111" s="121"/>
      <c r="AN111" s="121"/>
      <c r="AO111" s="121"/>
      <c r="AP111" s="121" t="s">
        <v>770</v>
      </c>
      <c r="AQ111" s="120" t="s">
        <v>771</v>
      </c>
      <c r="AR111" s="120">
        <v>48</v>
      </c>
      <c r="AS111" s="120" t="s">
        <v>772</v>
      </c>
      <c r="AT111" s="120" t="s">
        <v>238</v>
      </c>
      <c r="AU111" s="121">
        <v>4</v>
      </c>
      <c r="AV111" s="121" t="s">
        <v>773</v>
      </c>
      <c r="AW111" s="120" t="s">
        <v>239</v>
      </c>
      <c r="AX111" s="121">
        <v>2</v>
      </c>
      <c r="AY111" s="121"/>
      <c r="AZ111" s="121"/>
      <c r="BA111" s="121"/>
      <c r="BB111" s="121"/>
      <c r="BC111" s="121"/>
      <c r="BD111" s="121"/>
      <c r="BE111" s="121"/>
      <c r="BF111" s="121"/>
      <c r="BG111" s="121"/>
      <c r="BH111" s="150" t="s">
        <v>887</v>
      </c>
      <c r="BI111" s="126" t="s">
        <v>279</v>
      </c>
    </row>
    <row r="112" spans="1:150" ht="25.5" customHeight="1" x14ac:dyDescent="0.25">
      <c r="A112" s="234" t="s">
        <v>798</v>
      </c>
      <c r="B112" s="32"/>
      <c r="C112" s="32"/>
      <c r="D112" s="234" t="s">
        <v>799</v>
      </c>
      <c r="E112" s="34"/>
      <c r="F112" s="35"/>
      <c r="G112" s="35"/>
      <c r="H112" s="35"/>
      <c r="I112" s="35"/>
      <c r="J112" s="35"/>
      <c r="K112" s="35"/>
      <c r="L112" s="35"/>
      <c r="M112" s="35"/>
      <c r="N112" s="235"/>
      <c r="O112" s="235"/>
      <c r="P112" s="45"/>
      <c r="Q112" s="45"/>
      <c r="R112" s="45"/>
      <c r="S112" s="235"/>
      <c r="T112" s="61"/>
      <c r="U112" s="61"/>
      <c r="V112" s="61"/>
      <c r="W112" s="101"/>
      <c r="X112" s="94"/>
      <c r="Y112" s="94"/>
      <c r="Z112" s="94"/>
      <c r="AA112" s="94"/>
      <c r="AB112" s="94"/>
      <c r="AC112" s="94"/>
      <c r="AD112" s="94"/>
      <c r="AE112" s="119"/>
      <c r="AF112" s="121"/>
      <c r="AG112" s="120"/>
      <c r="AH112" s="121"/>
      <c r="AI112" s="121"/>
      <c r="AJ112" s="140"/>
      <c r="AK112" s="121"/>
      <c r="AL112" s="121"/>
      <c r="AM112" s="121"/>
      <c r="AN112" s="121"/>
      <c r="AO112" s="121"/>
      <c r="AP112" s="121"/>
      <c r="AQ112" s="120"/>
      <c r="AR112" s="120"/>
      <c r="AS112" s="120"/>
      <c r="AT112" s="120"/>
      <c r="AU112" s="121"/>
      <c r="AV112" s="121"/>
      <c r="AW112" s="120"/>
      <c r="AX112" s="121"/>
      <c r="AY112" s="121"/>
      <c r="AZ112" s="121"/>
      <c r="BA112" s="121"/>
      <c r="BB112" s="121"/>
      <c r="BC112" s="121"/>
      <c r="BD112" s="121"/>
      <c r="BE112" s="121"/>
      <c r="BF112" s="121"/>
      <c r="BG112" s="121"/>
      <c r="BI112" s="126" t="s">
        <v>279</v>
      </c>
    </row>
    <row r="113" spans="1:150" s="169" customFormat="1" ht="24.75" customHeight="1" x14ac:dyDescent="0.25">
      <c r="A113" s="236" t="s">
        <v>631</v>
      </c>
      <c r="B113" s="236" t="s">
        <v>87</v>
      </c>
      <c r="C113" s="236"/>
      <c r="D113" s="236" t="s">
        <v>632</v>
      </c>
      <c r="E113" s="170"/>
      <c r="F113" s="170"/>
      <c r="G113" s="170"/>
      <c r="H113" s="170"/>
      <c r="I113" s="170"/>
      <c r="J113" s="170"/>
      <c r="K113" s="170"/>
      <c r="L113" s="170"/>
      <c r="M113" s="170"/>
      <c r="N113" s="170"/>
      <c r="O113" s="170"/>
      <c r="P113" s="170"/>
      <c r="Q113" s="170"/>
      <c r="R113" s="170"/>
      <c r="S113" s="170"/>
      <c r="T113" s="85"/>
      <c r="U113" s="85"/>
      <c r="V113" s="85"/>
      <c r="W113" s="86" t="s">
        <v>279</v>
      </c>
      <c r="X113" s="170"/>
      <c r="Y113" s="170"/>
      <c r="Z113" s="170"/>
      <c r="AA113" s="170"/>
      <c r="AB113" s="170"/>
      <c r="AC113" s="170"/>
      <c r="AD113" s="170"/>
      <c r="AE113" s="167"/>
      <c r="AF113" s="170"/>
      <c r="AG113" s="170"/>
      <c r="AH113" s="170"/>
      <c r="AI113" s="170"/>
      <c r="AJ113" s="167"/>
      <c r="AK113" s="170"/>
      <c r="AL113" s="170"/>
      <c r="AM113" s="170"/>
      <c r="AN113" s="170"/>
      <c r="AO113" s="170"/>
      <c r="AP113" s="173"/>
      <c r="AQ113" s="173"/>
      <c r="AR113" s="173"/>
      <c r="AS113" s="173"/>
      <c r="AT113" s="170"/>
      <c r="AU113" s="173"/>
      <c r="AV113" s="173"/>
      <c r="AW113" s="170"/>
      <c r="AX113" s="173"/>
      <c r="AY113" s="173"/>
      <c r="AZ113" s="170"/>
      <c r="BA113" s="173"/>
      <c r="BB113" s="173"/>
      <c r="BC113" s="173"/>
      <c r="BD113" s="173"/>
      <c r="BE113" s="173"/>
      <c r="BF113" s="173"/>
      <c r="BG113" s="173"/>
      <c r="BH113" s="150"/>
      <c r="BI113" s="126" t="s">
        <v>279</v>
      </c>
      <c r="BJ113" s="105"/>
      <c r="BK113" s="105"/>
      <c r="BL113" s="105"/>
      <c r="BM113" s="105"/>
      <c r="BN113" s="105"/>
      <c r="BO113" s="105"/>
      <c r="BP113" s="105"/>
      <c r="BQ113" s="105"/>
      <c r="BR113" s="105"/>
      <c r="BS113" s="105"/>
      <c r="BT113" s="105"/>
      <c r="BU113" s="105"/>
      <c r="BV113" s="105"/>
      <c r="BW113" s="105"/>
      <c r="BX113" s="105"/>
      <c r="BY113" s="105"/>
      <c r="BZ113" s="105"/>
      <c r="CA113" s="105"/>
      <c r="CB113" s="105"/>
      <c r="CC113" s="105"/>
      <c r="CD113" s="105"/>
      <c r="CE113" s="105"/>
      <c r="CF113" s="105"/>
      <c r="CG113" s="105"/>
      <c r="CH113" s="105"/>
      <c r="CI113" s="105"/>
      <c r="CJ113" s="105"/>
      <c r="CK113" s="105"/>
      <c r="CL113" s="105"/>
      <c r="CM113" s="105"/>
      <c r="CN113" s="105"/>
      <c r="CO113" s="105"/>
      <c r="CP113" s="105"/>
      <c r="CQ113" s="105"/>
      <c r="CR113" s="105"/>
      <c r="CS113" s="105"/>
      <c r="CT113" s="105"/>
      <c r="CU113" s="105"/>
      <c r="CV113" s="105"/>
      <c r="CW113" s="105"/>
      <c r="CX113" s="105"/>
      <c r="CY113" s="105"/>
      <c r="CZ113" s="105"/>
      <c r="DA113" s="105"/>
      <c r="DB113" s="105"/>
      <c r="DC113" s="105"/>
      <c r="DD113" s="105"/>
      <c r="DE113" s="105"/>
      <c r="DF113" s="105"/>
      <c r="DG113" s="105"/>
      <c r="DH113" s="105"/>
      <c r="DI113" s="105"/>
      <c r="DJ113" s="105"/>
      <c r="DK113" s="105"/>
      <c r="DL113" s="105"/>
      <c r="DM113" s="105"/>
      <c r="DN113" s="105"/>
      <c r="DO113" s="105"/>
      <c r="DP113" s="105"/>
      <c r="DQ113" s="105"/>
      <c r="DR113" s="105"/>
      <c r="DS113" s="105"/>
      <c r="DT113" s="105"/>
      <c r="DU113" s="105"/>
      <c r="DV113" s="105"/>
      <c r="DW113" s="105"/>
      <c r="DX113" s="105"/>
      <c r="DY113" s="105"/>
      <c r="DZ113" s="105"/>
      <c r="EA113" s="105"/>
      <c r="EB113" s="105"/>
      <c r="EC113" s="105"/>
      <c r="ED113" s="105"/>
      <c r="EE113" s="105"/>
      <c r="EF113" s="105"/>
      <c r="EG113" s="105"/>
      <c r="EH113" s="105"/>
      <c r="EI113" s="105"/>
      <c r="EJ113" s="105"/>
      <c r="EK113" s="105"/>
      <c r="EL113" s="105"/>
      <c r="EM113" s="105"/>
      <c r="EN113" s="105"/>
      <c r="EO113" s="105"/>
      <c r="EP113" s="105"/>
      <c r="EQ113" s="105"/>
      <c r="ER113" s="105"/>
      <c r="ES113" s="105"/>
      <c r="ET113" s="105"/>
    </row>
    <row r="114" spans="1:150" s="169" customFormat="1" ht="24.75" customHeight="1" x14ac:dyDescent="0.25">
      <c r="A114" s="236" t="s">
        <v>633</v>
      </c>
      <c r="B114" s="236" t="s">
        <v>87</v>
      </c>
      <c r="C114" s="236"/>
      <c r="D114" s="236" t="s">
        <v>634</v>
      </c>
      <c r="E114" s="170"/>
      <c r="F114" s="170"/>
      <c r="G114" s="170"/>
      <c r="H114" s="170"/>
      <c r="I114" s="170"/>
      <c r="J114" s="170"/>
      <c r="K114" s="170"/>
      <c r="L114" s="170"/>
      <c r="M114" s="170"/>
      <c r="N114" s="170"/>
      <c r="O114" s="170"/>
      <c r="P114" s="170"/>
      <c r="Q114" s="170"/>
      <c r="R114" s="170"/>
      <c r="S114" s="170"/>
      <c r="T114" s="85"/>
      <c r="U114" s="85"/>
      <c r="V114" s="85"/>
      <c r="W114" s="86" t="s">
        <v>279</v>
      </c>
      <c r="X114" s="170"/>
      <c r="Y114" s="170"/>
      <c r="Z114" s="170"/>
      <c r="AA114" s="170"/>
      <c r="AB114" s="170"/>
      <c r="AC114" s="170"/>
      <c r="AD114" s="170"/>
      <c r="AE114" s="167"/>
      <c r="AF114" s="170"/>
      <c r="AG114" s="170"/>
      <c r="AH114" s="170"/>
      <c r="AI114" s="170"/>
      <c r="AJ114" s="167"/>
      <c r="AK114" s="170"/>
      <c r="AL114" s="170"/>
      <c r="AM114" s="170"/>
      <c r="AN114" s="170"/>
      <c r="AO114" s="170"/>
      <c r="AP114" s="173"/>
      <c r="AQ114" s="173"/>
      <c r="AR114" s="173"/>
      <c r="AS114" s="173"/>
      <c r="AT114" s="170"/>
      <c r="AU114" s="173"/>
      <c r="AV114" s="173"/>
      <c r="AW114" s="170"/>
      <c r="AX114" s="173"/>
      <c r="AY114" s="173"/>
      <c r="AZ114" s="170"/>
      <c r="BA114" s="173"/>
      <c r="BB114" s="173"/>
      <c r="BC114" s="173"/>
      <c r="BD114" s="173"/>
      <c r="BE114" s="173"/>
      <c r="BF114" s="173"/>
      <c r="BG114" s="173"/>
      <c r="BH114" s="150"/>
      <c r="BI114" s="126" t="s">
        <v>279</v>
      </c>
      <c r="BJ114" s="105"/>
      <c r="BK114" s="105"/>
      <c r="BL114" s="105"/>
      <c r="BM114" s="105"/>
      <c r="BN114" s="105"/>
      <c r="BO114" s="105"/>
      <c r="BP114" s="105"/>
      <c r="BQ114" s="105"/>
      <c r="BR114" s="105"/>
      <c r="BS114" s="105"/>
      <c r="BT114" s="105"/>
      <c r="BU114" s="105"/>
      <c r="BV114" s="105"/>
      <c r="BW114" s="105"/>
      <c r="BX114" s="105"/>
      <c r="BY114" s="105"/>
      <c r="BZ114" s="105"/>
      <c r="CA114" s="105"/>
      <c r="CB114" s="105"/>
      <c r="CC114" s="105"/>
      <c r="CD114" s="105"/>
      <c r="CE114" s="105"/>
      <c r="CF114" s="105"/>
      <c r="CG114" s="105"/>
      <c r="CH114" s="105"/>
      <c r="CI114" s="105"/>
      <c r="CJ114" s="105"/>
      <c r="CK114" s="105"/>
      <c r="CL114" s="105"/>
      <c r="CM114" s="105"/>
      <c r="CN114" s="105"/>
      <c r="CO114" s="105"/>
      <c r="CP114" s="105"/>
      <c r="CQ114" s="105"/>
      <c r="CR114" s="105"/>
      <c r="CS114" s="105"/>
      <c r="CT114" s="105"/>
      <c r="CU114" s="105"/>
      <c r="CV114" s="105"/>
      <c r="CW114" s="105"/>
      <c r="CX114" s="105"/>
      <c r="CY114" s="105"/>
      <c r="CZ114" s="105"/>
      <c r="DA114" s="105"/>
      <c r="DB114" s="105"/>
      <c r="DC114" s="105"/>
      <c r="DD114" s="105"/>
      <c r="DE114" s="105"/>
      <c r="DF114" s="105"/>
      <c r="DG114" s="105"/>
      <c r="DH114" s="105"/>
      <c r="DI114" s="105"/>
      <c r="DJ114" s="105"/>
      <c r="DK114" s="105"/>
      <c r="DL114" s="105"/>
      <c r="DM114" s="105"/>
      <c r="DN114" s="105"/>
      <c r="DO114" s="105"/>
      <c r="DP114" s="105"/>
      <c r="DQ114" s="105"/>
      <c r="DR114" s="105"/>
      <c r="DS114" s="105"/>
      <c r="DT114" s="105"/>
      <c r="DU114" s="105"/>
      <c r="DV114" s="105"/>
      <c r="DW114" s="105"/>
      <c r="DX114" s="105"/>
      <c r="DY114" s="105"/>
      <c r="DZ114" s="105"/>
      <c r="EA114" s="105"/>
      <c r="EB114" s="105"/>
      <c r="EC114" s="105"/>
      <c r="ED114" s="105"/>
      <c r="EE114" s="105"/>
      <c r="EF114" s="105"/>
      <c r="EG114" s="105"/>
      <c r="EH114" s="105"/>
      <c r="EI114" s="105"/>
      <c r="EJ114" s="105"/>
      <c r="EK114" s="105"/>
      <c r="EL114" s="105"/>
      <c r="EM114" s="105"/>
      <c r="EN114" s="105"/>
      <c r="EO114" s="105"/>
      <c r="EP114" s="105"/>
      <c r="EQ114" s="105"/>
      <c r="ER114" s="105"/>
      <c r="ES114" s="105"/>
      <c r="ET114" s="105"/>
    </row>
    <row r="115" spans="1:150" s="117" customFormat="1" ht="25.5" customHeight="1" x14ac:dyDescent="0.25">
      <c r="A115" s="68" t="s">
        <v>635</v>
      </c>
      <c r="B115" s="222" t="s">
        <v>87</v>
      </c>
      <c r="C115" s="222"/>
      <c r="D115" s="223" t="s">
        <v>636</v>
      </c>
      <c r="E115" s="224"/>
      <c r="F115" s="224"/>
      <c r="G115" s="224"/>
      <c r="H115" s="224"/>
      <c r="I115" s="224"/>
      <c r="J115" s="224"/>
      <c r="K115" s="224"/>
      <c r="L115" s="224"/>
      <c r="M115" s="224"/>
      <c r="N115" s="224"/>
      <c r="O115" s="224"/>
      <c r="P115" s="224"/>
      <c r="Q115" s="224"/>
      <c r="R115" s="224"/>
      <c r="S115" s="225"/>
      <c r="T115" s="226"/>
      <c r="U115" s="227"/>
      <c r="V115" s="227"/>
      <c r="W115" s="228" t="s">
        <v>279</v>
      </c>
      <c r="X115" s="229"/>
      <c r="Y115" s="229"/>
      <c r="Z115" s="229"/>
      <c r="AA115" s="229"/>
      <c r="AB115" s="229"/>
      <c r="AC115" s="229"/>
      <c r="AD115" s="230"/>
      <c r="AE115" s="163"/>
      <c r="AF115" s="231"/>
      <c r="AG115" s="232"/>
      <c r="AH115" s="232"/>
      <c r="AI115" s="233"/>
      <c r="AJ115" s="163"/>
      <c r="AK115" s="231"/>
      <c r="AL115" s="232"/>
      <c r="AM115" s="232"/>
      <c r="AN115" s="232"/>
      <c r="AO115" s="232"/>
      <c r="AP115" s="232"/>
      <c r="AQ115" s="232"/>
      <c r="AR115" s="232"/>
      <c r="AS115" s="232"/>
      <c r="AT115" s="232"/>
      <c r="AU115" s="232"/>
      <c r="AV115" s="232"/>
      <c r="AW115" s="232"/>
      <c r="AX115" s="232"/>
      <c r="AY115" s="232"/>
      <c r="AZ115" s="232"/>
      <c r="BA115" s="232"/>
      <c r="BB115" s="232"/>
      <c r="BC115" s="232"/>
      <c r="BD115" s="232"/>
      <c r="BE115" s="232"/>
      <c r="BF115" s="232"/>
      <c r="BG115" s="232"/>
      <c r="BH115" s="150"/>
      <c r="BI115" s="126" t="s">
        <v>279</v>
      </c>
      <c r="BJ115" s="105"/>
      <c r="BK115" s="105"/>
      <c r="BL115" s="105"/>
      <c r="BM115" s="105"/>
      <c r="BN115" s="105"/>
      <c r="BO115" s="105"/>
      <c r="BP115" s="105"/>
      <c r="BQ115" s="105"/>
      <c r="BR115" s="105"/>
      <c r="BS115" s="105"/>
      <c r="BT115" s="105"/>
      <c r="BU115" s="105"/>
      <c r="BV115" s="105"/>
      <c r="BW115" s="105"/>
      <c r="BX115" s="105"/>
      <c r="BY115" s="105"/>
      <c r="BZ115" s="105"/>
      <c r="CA115" s="105"/>
      <c r="CB115" s="105"/>
      <c r="CC115" s="105"/>
      <c r="CD115" s="105"/>
      <c r="CE115" s="105"/>
      <c r="CF115" s="105"/>
      <c r="CG115" s="105"/>
      <c r="CH115" s="105"/>
      <c r="CI115" s="105"/>
      <c r="CJ115" s="105"/>
      <c r="CK115" s="105"/>
      <c r="CL115" s="105"/>
      <c r="CM115" s="105"/>
      <c r="CN115" s="105"/>
      <c r="CO115" s="105"/>
      <c r="CP115" s="105"/>
      <c r="CQ115" s="105"/>
      <c r="CR115" s="105"/>
      <c r="CS115" s="105"/>
      <c r="CT115" s="105"/>
      <c r="CU115" s="105"/>
      <c r="CV115" s="105"/>
      <c r="CW115" s="105"/>
      <c r="CX115" s="105"/>
      <c r="CY115" s="105"/>
      <c r="CZ115" s="105"/>
      <c r="DA115" s="105"/>
      <c r="DB115" s="105"/>
      <c r="DC115" s="105"/>
      <c r="DD115" s="105"/>
      <c r="DE115" s="105"/>
      <c r="DF115" s="105"/>
      <c r="DG115" s="105"/>
      <c r="DH115" s="105"/>
      <c r="DI115" s="105"/>
      <c r="DJ115" s="105"/>
      <c r="DK115" s="105"/>
      <c r="DL115" s="105"/>
      <c r="DM115" s="105"/>
      <c r="DN115" s="105"/>
      <c r="DO115" s="105"/>
      <c r="DP115" s="105"/>
      <c r="DQ115" s="105"/>
      <c r="DR115" s="105"/>
      <c r="DS115" s="105"/>
      <c r="DT115" s="105"/>
      <c r="DU115" s="105"/>
      <c r="DV115" s="105"/>
      <c r="DW115" s="105"/>
      <c r="DX115" s="105"/>
      <c r="DY115" s="105"/>
      <c r="DZ115" s="105"/>
      <c r="EA115" s="105"/>
      <c r="EB115" s="105"/>
      <c r="EC115" s="105"/>
      <c r="ED115" s="105"/>
      <c r="EE115" s="105"/>
      <c r="EF115" s="105"/>
      <c r="EG115" s="105"/>
      <c r="EH115" s="105"/>
      <c r="EI115" s="105"/>
      <c r="EJ115" s="105"/>
      <c r="EK115" s="105"/>
      <c r="EL115" s="105"/>
      <c r="EM115" s="105"/>
      <c r="EN115" s="105"/>
      <c r="EO115" s="105"/>
      <c r="EP115" s="105"/>
      <c r="EQ115" s="105"/>
      <c r="ER115" s="105"/>
      <c r="ES115" s="105"/>
      <c r="ET115" s="105"/>
    </row>
    <row r="116" spans="1:150" ht="25.5" customHeight="1" x14ac:dyDescent="0.25">
      <c r="A116" s="32" t="s">
        <v>637</v>
      </c>
      <c r="B116" s="32" t="s">
        <v>638</v>
      </c>
      <c r="C116" s="32" t="s">
        <v>639</v>
      </c>
      <c r="D116" s="33" t="s">
        <v>640</v>
      </c>
      <c r="E116" s="34" t="s">
        <v>641</v>
      </c>
      <c r="F116" s="35" t="s">
        <v>125</v>
      </c>
      <c r="G116" s="35" t="s">
        <v>497</v>
      </c>
      <c r="H116" s="35" t="s">
        <v>140</v>
      </c>
      <c r="I116" s="35" t="s">
        <v>119</v>
      </c>
      <c r="J116" s="35"/>
      <c r="K116" s="35"/>
      <c r="L116" s="35"/>
      <c r="M116" s="35"/>
      <c r="N116" s="36">
        <f>O116+S116</f>
        <v>1538175.43</v>
      </c>
      <c r="O116" s="36">
        <v>350264.18</v>
      </c>
      <c r="P116" s="36"/>
      <c r="Q116" s="36"/>
      <c r="R116" s="36"/>
      <c r="S116" s="36">
        <v>1187911.25</v>
      </c>
      <c r="T116" s="37">
        <v>42522</v>
      </c>
      <c r="U116" s="38">
        <v>42644</v>
      </c>
      <c r="V116" s="38">
        <v>42735</v>
      </c>
      <c r="W116" s="39">
        <v>43889</v>
      </c>
      <c r="X116" s="118">
        <v>0</v>
      </c>
      <c r="Y116" s="118">
        <v>0</v>
      </c>
      <c r="Z116" s="118">
        <v>534560</v>
      </c>
      <c r="AA116" s="118">
        <v>534560</v>
      </c>
      <c r="AB116" s="118">
        <f>S116-Z116-AA116</f>
        <v>118791.25</v>
      </c>
      <c r="AC116" s="118"/>
      <c r="AD116" s="143"/>
      <c r="AE116" s="119"/>
      <c r="AF116" s="174">
        <v>7</v>
      </c>
      <c r="AG116" s="120" t="s">
        <v>242</v>
      </c>
      <c r="AH116" s="175">
        <v>6</v>
      </c>
      <c r="AI116" s="138" t="s">
        <v>241</v>
      </c>
      <c r="AJ116" s="140"/>
      <c r="AK116" s="123"/>
      <c r="AL116" s="124"/>
      <c r="AM116" s="124"/>
      <c r="AN116" s="124"/>
      <c r="AO116" s="124"/>
      <c r="AP116" s="124" t="s">
        <v>204</v>
      </c>
      <c r="AQ116" s="133" t="s">
        <v>774</v>
      </c>
      <c r="AR116" s="124">
        <v>2.84</v>
      </c>
      <c r="AS116" s="124" t="s">
        <v>205</v>
      </c>
      <c r="AT116" s="133" t="s">
        <v>775</v>
      </c>
      <c r="AU116" s="124">
        <v>494</v>
      </c>
      <c r="AV116" s="124" t="s">
        <v>202</v>
      </c>
      <c r="AW116" s="133" t="s">
        <v>776</v>
      </c>
      <c r="AX116" s="124">
        <v>526</v>
      </c>
      <c r="AY116" s="124"/>
      <c r="AZ116" s="133"/>
      <c r="BA116" s="124"/>
      <c r="BB116" s="124"/>
      <c r="BC116" s="124"/>
      <c r="BD116" s="124"/>
      <c r="BE116" s="124"/>
      <c r="BF116" s="124"/>
      <c r="BG116" s="124"/>
      <c r="BH116" s="150" t="s">
        <v>811</v>
      </c>
      <c r="BI116" s="126" t="s">
        <v>945</v>
      </c>
      <c r="BJ116" s="126"/>
      <c r="BK116" s="126"/>
      <c r="BL116" s="126"/>
      <c r="BM116" s="126"/>
      <c r="BN116" s="126"/>
    </row>
    <row r="117" spans="1:150" ht="25.5" customHeight="1" x14ac:dyDescent="0.25">
      <c r="A117" s="32" t="s">
        <v>642</v>
      </c>
      <c r="B117" s="32" t="s">
        <v>643</v>
      </c>
      <c r="C117" s="32" t="s">
        <v>644</v>
      </c>
      <c r="D117" s="43" t="s">
        <v>645</v>
      </c>
      <c r="E117" s="44" t="s">
        <v>646</v>
      </c>
      <c r="F117" s="44" t="s">
        <v>125</v>
      </c>
      <c r="G117" s="44" t="s">
        <v>612</v>
      </c>
      <c r="H117" s="44" t="s">
        <v>140</v>
      </c>
      <c r="I117" s="44" t="s">
        <v>119</v>
      </c>
      <c r="J117" s="44"/>
      <c r="K117" s="44"/>
      <c r="L117" s="44"/>
      <c r="M117" s="44"/>
      <c r="N117" s="45">
        <v>617660.84</v>
      </c>
      <c r="O117" s="45">
        <v>262385.8</v>
      </c>
      <c r="P117" s="36"/>
      <c r="Q117" s="45"/>
      <c r="R117" s="45"/>
      <c r="S117" s="45">
        <v>355275.04</v>
      </c>
      <c r="T117" s="37">
        <v>42522</v>
      </c>
      <c r="U117" s="38">
        <v>42658</v>
      </c>
      <c r="V117" s="38">
        <v>42735</v>
      </c>
      <c r="W117" s="39">
        <v>43676</v>
      </c>
      <c r="X117" s="94">
        <v>0</v>
      </c>
      <c r="Y117" s="118">
        <f>S117*0.45</f>
        <v>159873.76799999998</v>
      </c>
      <c r="Z117" s="118">
        <f>S117*0.45</f>
        <v>159873.76799999998</v>
      </c>
      <c r="AA117" s="118">
        <f>S117*0.1</f>
        <v>35527.504000000001</v>
      </c>
      <c r="AB117" s="94">
        <v>0</v>
      </c>
      <c r="AC117" s="94"/>
      <c r="AD117" s="153"/>
      <c r="AE117" s="119"/>
      <c r="AF117" s="174">
        <v>6</v>
      </c>
      <c r="AG117" s="120" t="s">
        <v>241</v>
      </c>
      <c r="AH117" s="175">
        <v>7</v>
      </c>
      <c r="AI117" s="138" t="s">
        <v>242</v>
      </c>
      <c r="AJ117" s="140"/>
      <c r="AK117" s="137"/>
      <c r="AL117" s="121"/>
      <c r="AM117" s="121"/>
      <c r="AN117" s="121"/>
      <c r="AO117" s="121"/>
      <c r="AP117" s="124" t="s">
        <v>204</v>
      </c>
      <c r="AQ117" s="133" t="s">
        <v>774</v>
      </c>
      <c r="AR117" s="121">
        <v>3</v>
      </c>
      <c r="AS117" s="121" t="s">
        <v>205</v>
      </c>
      <c r="AT117" s="133" t="s">
        <v>775</v>
      </c>
      <c r="AU117" s="121">
        <v>92</v>
      </c>
      <c r="AV117" s="124" t="s">
        <v>202</v>
      </c>
      <c r="AW117" s="133" t="s">
        <v>776</v>
      </c>
      <c r="AX117" s="121">
        <v>60</v>
      </c>
      <c r="AY117" s="121" t="s">
        <v>203</v>
      </c>
      <c r="AZ117" s="120" t="s">
        <v>230</v>
      </c>
      <c r="BA117" s="121">
        <v>406</v>
      </c>
      <c r="BB117" s="121"/>
      <c r="BC117" s="121"/>
      <c r="BD117" s="121"/>
      <c r="BE117" s="121"/>
      <c r="BF117" s="121"/>
      <c r="BG117" s="121"/>
      <c r="BH117" s="150" t="s">
        <v>810</v>
      </c>
      <c r="BI117" s="126" t="s">
        <v>945</v>
      </c>
    </row>
    <row r="118" spans="1:150" ht="25.5" customHeight="1" x14ac:dyDescent="0.25">
      <c r="A118" s="32" t="s">
        <v>647</v>
      </c>
      <c r="B118" s="32" t="s">
        <v>648</v>
      </c>
      <c r="C118" s="32" t="s">
        <v>649</v>
      </c>
      <c r="D118" s="43" t="s">
        <v>650</v>
      </c>
      <c r="E118" s="44" t="s">
        <v>651</v>
      </c>
      <c r="F118" s="44" t="s">
        <v>125</v>
      </c>
      <c r="G118" s="44" t="s">
        <v>403</v>
      </c>
      <c r="H118" s="44" t="s">
        <v>140</v>
      </c>
      <c r="I118" s="44" t="s">
        <v>119</v>
      </c>
      <c r="J118" s="44"/>
      <c r="K118" s="44"/>
      <c r="L118" s="44"/>
      <c r="M118" s="44"/>
      <c r="N118" s="45">
        <v>1902679.07</v>
      </c>
      <c r="O118" s="45">
        <v>743921.52</v>
      </c>
      <c r="P118" s="36"/>
      <c r="Q118" s="45"/>
      <c r="R118" s="45"/>
      <c r="S118" s="45">
        <v>1158757.55</v>
      </c>
      <c r="T118" s="37">
        <v>42522</v>
      </c>
      <c r="U118" s="38">
        <v>42658</v>
      </c>
      <c r="V118" s="38">
        <v>42735</v>
      </c>
      <c r="W118" s="39">
        <v>43585</v>
      </c>
      <c r="X118" s="94">
        <v>0</v>
      </c>
      <c r="Y118" s="118">
        <f>S118*0.4</f>
        <v>463503.02</v>
      </c>
      <c r="Z118" s="118">
        <f>S118*0.4</f>
        <v>463503.02</v>
      </c>
      <c r="AA118" s="118">
        <f>S118*0.2</f>
        <v>231751.51</v>
      </c>
      <c r="AB118" s="94">
        <v>0</v>
      </c>
      <c r="AC118" s="94"/>
      <c r="AD118" s="153"/>
      <c r="AE118" s="119"/>
      <c r="AF118" s="174">
        <v>7</v>
      </c>
      <c r="AG118" s="120" t="s">
        <v>242</v>
      </c>
      <c r="AH118" s="175">
        <v>6</v>
      </c>
      <c r="AI118" s="138" t="s">
        <v>241</v>
      </c>
      <c r="AJ118" s="140"/>
      <c r="AK118" s="137"/>
      <c r="AL118" s="121"/>
      <c r="AM118" s="121"/>
      <c r="AN118" s="121"/>
      <c r="AO118" s="121"/>
      <c r="AP118" s="124" t="s">
        <v>204</v>
      </c>
      <c r="AQ118" s="133" t="s">
        <v>774</v>
      </c>
      <c r="AR118" s="121">
        <v>1</v>
      </c>
      <c r="AS118" s="121" t="s">
        <v>205</v>
      </c>
      <c r="AT118" s="133" t="s">
        <v>775</v>
      </c>
      <c r="AU118" s="121">
        <v>137</v>
      </c>
      <c r="AV118" s="124" t="s">
        <v>202</v>
      </c>
      <c r="AW118" s="133" t="s">
        <v>776</v>
      </c>
      <c r="AX118" s="121">
        <v>110</v>
      </c>
      <c r="AY118" s="121" t="s">
        <v>201</v>
      </c>
      <c r="AZ118" s="120" t="s">
        <v>777</v>
      </c>
      <c r="BA118" s="121">
        <v>11310</v>
      </c>
      <c r="BB118" s="121"/>
      <c r="BC118" s="121"/>
      <c r="BD118" s="121"/>
      <c r="BE118" s="121"/>
      <c r="BF118" s="121"/>
      <c r="BG118" s="121"/>
      <c r="BH118" s="150" t="s">
        <v>809</v>
      </c>
      <c r="BI118" s="126" t="s">
        <v>945</v>
      </c>
    </row>
    <row r="119" spans="1:150" ht="25.5" customHeight="1" x14ac:dyDescent="0.25">
      <c r="A119" s="32" t="s">
        <v>652</v>
      </c>
      <c r="B119" s="32" t="s">
        <v>653</v>
      </c>
      <c r="C119" s="32" t="s">
        <v>654</v>
      </c>
      <c r="D119" s="43" t="s">
        <v>655</v>
      </c>
      <c r="E119" s="44" t="s">
        <v>656</v>
      </c>
      <c r="F119" s="44" t="s">
        <v>125</v>
      </c>
      <c r="G119" s="44" t="s">
        <v>365</v>
      </c>
      <c r="H119" s="44" t="s">
        <v>140</v>
      </c>
      <c r="I119" s="44" t="s">
        <v>119</v>
      </c>
      <c r="J119" s="44"/>
      <c r="K119" s="44"/>
      <c r="L119" s="44"/>
      <c r="M119" s="44"/>
      <c r="N119" s="45">
        <v>2854494.11</v>
      </c>
      <c r="O119" s="45">
        <v>603558.57999999996</v>
      </c>
      <c r="P119" s="36"/>
      <c r="Q119" s="45">
        <v>603558.57999999996</v>
      </c>
      <c r="R119" s="45"/>
      <c r="S119" s="45">
        <v>1647376.95</v>
      </c>
      <c r="T119" s="37">
        <v>42522</v>
      </c>
      <c r="U119" s="38">
        <v>42704</v>
      </c>
      <c r="V119" s="38">
        <v>42735</v>
      </c>
      <c r="W119" s="39">
        <v>43912</v>
      </c>
      <c r="X119" s="94">
        <v>0</v>
      </c>
      <c r="Y119" s="94">
        <f>S119/2</f>
        <v>823688.47499999998</v>
      </c>
      <c r="Z119" s="94">
        <f>S119/2</f>
        <v>823688.47499999998</v>
      </c>
      <c r="AA119" s="94">
        <v>0</v>
      </c>
      <c r="AB119" s="94">
        <v>0</v>
      </c>
      <c r="AC119" s="94"/>
      <c r="AD119" s="153"/>
      <c r="AE119" s="119"/>
      <c r="AF119" s="174">
        <v>6</v>
      </c>
      <c r="AG119" s="120" t="s">
        <v>778</v>
      </c>
      <c r="AH119" s="175">
        <v>7</v>
      </c>
      <c r="AI119" s="138" t="s">
        <v>242</v>
      </c>
      <c r="AJ119" s="140"/>
      <c r="AK119" s="137"/>
      <c r="AL119" s="121"/>
      <c r="AM119" s="121"/>
      <c r="AN119" s="121"/>
      <c r="AO119" s="121"/>
      <c r="AP119" s="121" t="s">
        <v>204</v>
      </c>
      <c r="AQ119" s="120" t="s">
        <v>774</v>
      </c>
      <c r="AR119" s="121">
        <v>7.5</v>
      </c>
      <c r="AS119" s="121" t="s">
        <v>205</v>
      </c>
      <c r="AT119" s="120" t="s">
        <v>775</v>
      </c>
      <c r="AU119" s="121">
        <v>29</v>
      </c>
      <c r="AV119" s="121" t="s">
        <v>202</v>
      </c>
      <c r="AW119" s="133" t="s">
        <v>776</v>
      </c>
      <c r="AX119" s="121">
        <v>398</v>
      </c>
      <c r="AY119" s="121" t="s">
        <v>203</v>
      </c>
      <c r="AZ119" s="120" t="s">
        <v>230</v>
      </c>
      <c r="BA119" s="121">
        <v>862</v>
      </c>
      <c r="BB119" s="121"/>
      <c r="BC119" s="121"/>
      <c r="BD119" s="121"/>
      <c r="BE119" s="121"/>
      <c r="BF119" s="121"/>
      <c r="BG119" s="121"/>
      <c r="BH119" s="150" t="s">
        <v>812</v>
      </c>
      <c r="BI119" s="126" t="s">
        <v>945</v>
      </c>
    </row>
    <row r="120" spans="1:150" ht="25.5" customHeight="1" x14ac:dyDescent="0.25">
      <c r="A120" s="32" t="s">
        <v>657</v>
      </c>
      <c r="B120" s="32" t="s">
        <v>658</v>
      </c>
      <c r="C120" s="32" t="s">
        <v>659</v>
      </c>
      <c r="D120" s="43" t="s">
        <v>660</v>
      </c>
      <c r="E120" s="44" t="s">
        <v>641</v>
      </c>
      <c r="F120" s="44" t="s">
        <v>125</v>
      </c>
      <c r="G120" s="44" t="s">
        <v>497</v>
      </c>
      <c r="H120" s="44" t="s">
        <v>140</v>
      </c>
      <c r="I120" s="44" t="s">
        <v>119</v>
      </c>
      <c r="J120" s="44"/>
      <c r="K120" s="44"/>
      <c r="L120" s="44"/>
      <c r="M120" s="44"/>
      <c r="N120" s="45">
        <f>SUM(O120:S120)</f>
        <v>444870</v>
      </c>
      <c r="O120" s="45">
        <v>320131.20000000001</v>
      </c>
      <c r="P120" s="36"/>
      <c r="Q120" s="45"/>
      <c r="R120" s="45"/>
      <c r="S120" s="45">
        <v>124738.8</v>
      </c>
      <c r="T120" s="37">
        <v>43250</v>
      </c>
      <c r="U120" s="38">
        <v>43281</v>
      </c>
      <c r="V120" s="38">
        <v>43373</v>
      </c>
      <c r="W120" s="39">
        <v>44286</v>
      </c>
      <c r="X120" s="94"/>
      <c r="Y120" s="94"/>
      <c r="Z120" s="94">
        <f>S120*0.1</f>
        <v>12473.880000000001</v>
      </c>
      <c r="AA120" s="94">
        <f>S120*0.7</f>
        <v>87317.16</v>
      </c>
      <c r="AB120" s="94">
        <f>S120*0.2</f>
        <v>24947.760000000002</v>
      </c>
      <c r="AC120" s="94"/>
      <c r="AD120" s="153"/>
      <c r="AE120" s="119"/>
      <c r="AF120" s="174">
        <v>6</v>
      </c>
      <c r="AG120" s="120" t="s">
        <v>778</v>
      </c>
      <c r="AH120" s="175">
        <v>7</v>
      </c>
      <c r="AI120" s="138" t="s">
        <v>242</v>
      </c>
      <c r="AJ120" s="140"/>
      <c r="AK120" s="137"/>
      <c r="AL120" s="121"/>
      <c r="AM120" s="121"/>
      <c r="AN120" s="121"/>
      <c r="AO120" s="121"/>
      <c r="AP120" s="121" t="s">
        <v>201</v>
      </c>
      <c r="AQ120" s="133" t="s">
        <v>777</v>
      </c>
      <c r="AR120" s="121">
        <v>221</v>
      </c>
      <c r="AS120" s="121" t="s">
        <v>203</v>
      </c>
      <c r="AT120" s="120" t="s">
        <v>230</v>
      </c>
      <c r="AU120" s="121">
        <v>600</v>
      </c>
      <c r="AV120" s="140"/>
      <c r="AW120" s="140"/>
      <c r="AX120" s="140"/>
      <c r="AY120" s="140"/>
      <c r="AZ120" s="140"/>
      <c r="BA120" s="140"/>
      <c r="BB120" s="121"/>
      <c r="BC120" s="121"/>
      <c r="BD120" s="121"/>
      <c r="BE120" s="121"/>
      <c r="BF120" s="121"/>
      <c r="BG120" s="121"/>
      <c r="BH120" s="150" t="s">
        <v>814</v>
      </c>
      <c r="BI120" s="126" t="s">
        <v>945</v>
      </c>
    </row>
    <row r="121" spans="1:150" ht="25.5" customHeight="1" x14ac:dyDescent="0.25">
      <c r="A121" s="32" t="s">
        <v>661</v>
      </c>
      <c r="B121" s="32" t="s">
        <v>662</v>
      </c>
      <c r="C121" s="32" t="s">
        <v>663</v>
      </c>
      <c r="D121" s="43" t="s">
        <v>664</v>
      </c>
      <c r="E121" s="44" t="s">
        <v>646</v>
      </c>
      <c r="F121" s="44" t="s">
        <v>125</v>
      </c>
      <c r="G121" s="44" t="s">
        <v>612</v>
      </c>
      <c r="H121" s="44" t="s">
        <v>140</v>
      </c>
      <c r="I121" s="44" t="s">
        <v>119</v>
      </c>
      <c r="J121" s="44"/>
      <c r="K121" s="44"/>
      <c r="L121" s="44"/>
      <c r="M121" s="44"/>
      <c r="N121" s="45">
        <v>136161.48000000001</v>
      </c>
      <c r="O121" s="45">
        <v>29723.21</v>
      </c>
      <c r="P121" s="36"/>
      <c r="Q121" s="45"/>
      <c r="R121" s="45"/>
      <c r="S121" s="45">
        <v>106438.27</v>
      </c>
      <c r="T121" s="37">
        <v>43160</v>
      </c>
      <c r="U121" s="38">
        <v>43191</v>
      </c>
      <c r="V121" s="38">
        <v>43281</v>
      </c>
      <c r="W121" s="39">
        <v>44196</v>
      </c>
      <c r="X121" s="94"/>
      <c r="Y121" s="94"/>
      <c r="Z121" s="94"/>
      <c r="AA121" s="94">
        <v>106438.27</v>
      </c>
      <c r="AB121" s="94"/>
      <c r="AC121" s="94"/>
      <c r="AD121" s="153"/>
      <c r="AE121" s="119"/>
      <c r="AF121" s="174">
        <v>7</v>
      </c>
      <c r="AG121" s="120" t="s">
        <v>242</v>
      </c>
      <c r="AH121" s="175"/>
      <c r="AI121" s="138"/>
      <c r="AJ121" s="140"/>
      <c r="AK121" s="137"/>
      <c r="AL121" s="121"/>
      <c r="AM121" s="121"/>
      <c r="AN121" s="121"/>
      <c r="AO121" s="121"/>
      <c r="AP121" s="121" t="s">
        <v>202</v>
      </c>
      <c r="AQ121" s="133" t="s">
        <v>776</v>
      </c>
      <c r="AR121" s="121">
        <v>50</v>
      </c>
      <c r="AS121" s="121"/>
      <c r="AT121" s="120"/>
      <c r="AU121" s="121"/>
      <c r="AV121" s="140"/>
      <c r="AW121" s="140"/>
      <c r="AX121" s="140"/>
      <c r="AY121" s="140"/>
      <c r="AZ121" s="140"/>
      <c r="BA121" s="140"/>
      <c r="BB121" s="121"/>
      <c r="BC121" s="121"/>
      <c r="BD121" s="121"/>
      <c r="BE121" s="121"/>
      <c r="BF121" s="121"/>
      <c r="BG121" s="121"/>
      <c r="BH121" s="150" t="s">
        <v>813</v>
      </c>
      <c r="BI121" s="126" t="s">
        <v>945</v>
      </c>
    </row>
    <row r="122" spans="1:150" ht="25.5" customHeight="1" x14ac:dyDescent="0.25">
      <c r="A122" s="32" t="s">
        <v>665</v>
      </c>
      <c r="B122" s="32" t="s">
        <v>666</v>
      </c>
      <c r="C122" s="32" t="s">
        <v>667</v>
      </c>
      <c r="D122" s="43" t="s">
        <v>668</v>
      </c>
      <c r="E122" s="44" t="s">
        <v>651</v>
      </c>
      <c r="F122" s="44" t="s">
        <v>125</v>
      </c>
      <c r="G122" s="44" t="s">
        <v>403</v>
      </c>
      <c r="H122" s="44" t="s">
        <v>140</v>
      </c>
      <c r="I122" s="44" t="s">
        <v>119</v>
      </c>
      <c r="J122" s="44"/>
      <c r="K122" s="44"/>
      <c r="L122" s="44"/>
      <c r="M122" s="44"/>
      <c r="N122" s="45">
        <v>548947.86</v>
      </c>
      <c r="O122" s="45">
        <v>274473.93</v>
      </c>
      <c r="P122" s="36"/>
      <c r="Q122" s="45"/>
      <c r="R122" s="45"/>
      <c r="S122" s="45">
        <v>274473.93</v>
      </c>
      <c r="T122" s="37">
        <v>43311</v>
      </c>
      <c r="U122" s="38">
        <v>43342</v>
      </c>
      <c r="V122" s="38">
        <v>43434</v>
      </c>
      <c r="W122" s="39">
        <v>44205</v>
      </c>
      <c r="X122" s="94"/>
      <c r="Y122" s="94"/>
      <c r="Z122" s="94">
        <v>40000</v>
      </c>
      <c r="AA122" s="94">
        <v>100000</v>
      </c>
      <c r="AB122" s="94">
        <v>58473.93</v>
      </c>
      <c r="AC122" s="94"/>
      <c r="AD122" s="153"/>
      <c r="AE122" s="119"/>
      <c r="AF122" s="174">
        <v>7</v>
      </c>
      <c r="AG122" s="120" t="s">
        <v>242</v>
      </c>
      <c r="AH122" s="174">
        <v>6</v>
      </c>
      <c r="AI122" s="120" t="s">
        <v>778</v>
      </c>
      <c r="AJ122" s="124">
        <v>50</v>
      </c>
      <c r="AK122" s="154" t="s">
        <v>779</v>
      </c>
      <c r="AL122" s="121"/>
      <c r="AM122" s="121"/>
      <c r="AN122" s="121"/>
      <c r="AO122" s="121"/>
      <c r="AP122" s="121" t="s">
        <v>204</v>
      </c>
      <c r="AQ122" s="120" t="s">
        <v>774</v>
      </c>
      <c r="AR122" s="121">
        <v>0.22700000000000001</v>
      </c>
      <c r="AS122" s="121" t="s">
        <v>205</v>
      </c>
      <c r="AT122" s="120" t="s">
        <v>775</v>
      </c>
      <c r="AU122" s="121">
        <v>27</v>
      </c>
      <c r="AV122" s="121" t="s">
        <v>202</v>
      </c>
      <c r="AW122" s="133" t="s">
        <v>776</v>
      </c>
      <c r="AX122" s="121">
        <v>93</v>
      </c>
      <c r="AY122" s="121"/>
      <c r="AZ122" s="120"/>
      <c r="BA122" s="121"/>
      <c r="BB122" s="121"/>
      <c r="BC122" s="121"/>
      <c r="BD122" s="121"/>
      <c r="BE122" s="121"/>
      <c r="BF122" s="121"/>
      <c r="BG122" s="121"/>
      <c r="BH122" s="150" t="s">
        <v>815</v>
      </c>
      <c r="BI122" s="126" t="s">
        <v>945</v>
      </c>
    </row>
    <row r="123" spans="1:150" ht="38.25" customHeight="1" x14ac:dyDescent="0.25">
      <c r="A123" s="32" t="s">
        <v>669</v>
      </c>
      <c r="B123" s="32" t="s">
        <v>670</v>
      </c>
      <c r="C123" s="32" t="s">
        <v>671</v>
      </c>
      <c r="D123" s="43" t="s">
        <v>672</v>
      </c>
      <c r="E123" s="44" t="s">
        <v>656</v>
      </c>
      <c r="F123" s="44" t="s">
        <v>125</v>
      </c>
      <c r="G123" s="44" t="s">
        <v>365</v>
      </c>
      <c r="H123" s="44" t="s">
        <v>140</v>
      </c>
      <c r="I123" s="44" t="s">
        <v>119</v>
      </c>
      <c r="J123" s="44"/>
      <c r="K123" s="44"/>
      <c r="L123" s="44"/>
      <c r="M123" s="44"/>
      <c r="N123" s="45">
        <f>SUM(O123:S123)</f>
        <v>646255.83000000007</v>
      </c>
      <c r="O123" s="45">
        <v>150423.45000000001</v>
      </c>
      <c r="P123" s="36"/>
      <c r="Q123" s="45">
        <v>150423.45000000001</v>
      </c>
      <c r="R123" s="45"/>
      <c r="S123" s="45">
        <v>345408.93</v>
      </c>
      <c r="T123" s="37">
        <v>43368</v>
      </c>
      <c r="U123" s="38">
        <v>43399</v>
      </c>
      <c r="V123" s="38">
        <v>43462</v>
      </c>
      <c r="W123" s="39">
        <v>44196</v>
      </c>
      <c r="X123" s="94"/>
      <c r="Y123" s="94"/>
      <c r="Z123" s="94">
        <f>S123*0.1</f>
        <v>34540.893000000004</v>
      </c>
      <c r="AA123" s="94">
        <f>S123*0.7</f>
        <v>241786.25099999999</v>
      </c>
      <c r="AB123" s="94">
        <f>S123-Z123-AA123</f>
        <v>69081.786000000022</v>
      </c>
      <c r="AC123" s="94"/>
      <c r="AD123" s="153"/>
      <c r="AE123" s="119"/>
      <c r="AF123" s="174">
        <v>6</v>
      </c>
      <c r="AG123" s="120" t="s">
        <v>778</v>
      </c>
      <c r="AH123" s="175">
        <v>7</v>
      </c>
      <c r="AI123" s="138" t="s">
        <v>242</v>
      </c>
      <c r="AJ123" s="124">
        <v>50</v>
      </c>
      <c r="AK123" s="154" t="s">
        <v>779</v>
      </c>
      <c r="AL123" s="121"/>
      <c r="AM123" s="121"/>
      <c r="AN123" s="121"/>
      <c r="AO123" s="121"/>
      <c r="AP123" s="121" t="s">
        <v>204</v>
      </c>
      <c r="AQ123" s="120" t="s">
        <v>774</v>
      </c>
      <c r="AR123" s="121">
        <v>3.45</v>
      </c>
      <c r="AS123" s="121" t="s">
        <v>205</v>
      </c>
      <c r="AT123" s="120" t="s">
        <v>775</v>
      </c>
      <c r="AU123" s="121">
        <v>17</v>
      </c>
      <c r="AV123" s="121" t="s">
        <v>202</v>
      </c>
      <c r="AW123" s="133" t="s">
        <v>776</v>
      </c>
      <c r="AX123" s="121">
        <v>32</v>
      </c>
      <c r="AY123" s="121"/>
      <c r="AZ123" s="120"/>
      <c r="BA123" s="121"/>
      <c r="BB123" s="121"/>
      <c r="BC123" s="121"/>
      <c r="BD123" s="121"/>
      <c r="BE123" s="121"/>
      <c r="BF123" s="121"/>
      <c r="BG123" s="121"/>
      <c r="BH123" s="150" t="s">
        <v>816</v>
      </c>
      <c r="BI123" s="126" t="s">
        <v>945</v>
      </c>
    </row>
    <row r="124" spans="1:150" s="117" customFormat="1" ht="25.5" customHeight="1" x14ac:dyDescent="0.25">
      <c r="A124" s="23" t="s">
        <v>673</v>
      </c>
      <c r="B124" s="24" t="s">
        <v>87</v>
      </c>
      <c r="C124" s="24"/>
      <c r="D124" s="40" t="s">
        <v>674</v>
      </c>
      <c r="E124" s="26"/>
      <c r="F124" s="26"/>
      <c r="G124" s="26"/>
      <c r="H124" s="26"/>
      <c r="I124" s="26"/>
      <c r="J124" s="26"/>
      <c r="K124" s="26"/>
      <c r="L124" s="26"/>
      <c r="M124" s="26"/>
      <c r="N124" s="26"/>
      <c r="O124" s="26"/>
      <c r="P124" s="26"/>
      <c r="Q124" s="26"/>
      <c r="R124" s="26"/>
      <c r="S124" s="55"/>
      <c r="T124" s="28"/>
      <c r="U124" s="41"/>
      <c r="V124" s="41"/>
      <c r="W124" s="31" t="s">
        <v>279</v>
      </c>
      <c r="X124" s="112"/>
      <c r="Y124" s="112"/>
      <c r="Z124" s="112"/>
      <c r="AA124" s="112"/>
      <c r="AB124" s="112"/>
      <c r="AC124" s="112"/>
      <c r="AD124" s="142"/>
      <c r="AE124" s="113"/>
      <c r="AF124" s="116"/>
      <c r="AG124" s="114"/>
      <c r="AH124" s="114"/>
      <c r="AI124" s="115"/>
      <c r="AJ124" s="113"/>
      <c r="AK124" s="116"/>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50"/>
      <c r="BI124" s="126" t="s">
        <v>279</v>
      </c>
      <c r="BJ124" s="105"/>
      <c r="BK124" s="105"/>
      <c r="BL124" s="105"/>
      <c r="BM124" s="105"/>
      <c r="BN124" s="105"/>
      <c r="BO124" s="105"/>
      <c r="BP124" s="105"/>
      <c r="BQ124" s="105"/>
      <c r="BR124" s="105"/>
      <c r="BS124" s="105"/>
      <c r="BT124" s="105"/>
      <c r="BU124" s="105"/>
      <c r="BV124" s="105"/>
      <c r="BW124" s="105"/>
      <c r="BX124" s="105"/>
      <c r="BY124" s="105"/>
      <c r="BZ124" s="105"/>
      <c r="CA124" s="105"/>
      <c r="CB124" s="105"/>
      <c r="CC124" s="105"/>
      <c r="CD124" s="105"/>
      <c r="CE124" s="105"/>
      <c r="CF124" s="105"/>
      <c r="CG124" s="105"/>
      <c r="CH124" s="105"/>
      <c r="CI124" s="105"/>
      <c r="CJ124" s="105"/>
      <c r="CK124" s="105"/>
      <c r="CL124" s="105"/>
      <c r="CM124" s="105"/>
      <c r="CN124" s="105"/>
      <c r="CO124" s="105"/>
      <c r="CP124" s="105"/>
      <c r="CQ124" s="105"/>
      <c r="CR124" s="105"/>
      <c r="CS124" s="105"/>
      <c r="CT124" s="105"/>
      <c r="CU124" s="105"/>
      <c r="CV124" s="105"/>
      <c r="CW124" s="105"/>
      <c r="CX124" s="105"/>
      <c r="CY124" s="105"/>
      <c r="CZ124" s="105"/>
      <c r="DA124" s="105"/>
      <c r="DB124" s="105"/>
      <c r="DC124" s="105"/>
      <c r="DD124" s="105"/>
      <c r="DE124" s="105"/>
      <c r="DF124" s="105"/>
      <c r="DG124" s="105"/>
      <c r="DH124" s="105"/>
      <c r="DI124" s="105"/>
      <c r="DJ124" s="105"/>
      <c r="DK124" s="105"/>
      <c r="DL124" s="105"/>
      <c r="DM124" s="105"/>
      <c r="DN124" s="105"/>
      <c r="DO124" s="105"/>
      <c r="DP124" s="105"/>
      <c r="DQ124" s="105"/>
      <c r="DR124" s="105"/>
      <c r="DS124" s="105"/>
      <c r="DT124" s="105"/>
      <c r="DU124" s="105"/>
      <c r="DV124" s="105"/>
      <c r="DW124" s="105"/>
      <c r="DX124" s="105"/>
      <c r="DY124" s="105"/>
      <c r="DZ124" s="105"/>
      <c r="EA124" s="105"/>
      <c r="EB124" s="105"/>
      <c r="EC124" s="105"/>
      <c r="ED124" s="105"/>
      <c r="EE124" s="105"/>
      <c r="EF124" s="105"/>
      <c r="EG124" s="105"/>
      <c r="EH124" s="105"/>
      <c r="EI124" s="105"/>
      <c r="EJ124" s="105"/>
      <c r="EK124" s="105"/>
      <c r="EL124" s="105"/>
      <c r="EM124" s="105"/>
      <c r="EN124" s="105"/>
      <c r="EO124" s="105"/>
      <c r="EP124" s="105"/>
      <c r="EQ124" s="105"/>
      <c r="ER124" s="105"/>
      <c r="ES124" s="105"/>
      <c r="ET124" s="105"/>
    </row>
    <row r="125" spans="1:150" ht="25.5" customHeight="1" x14ac:dyDescent="0.25">
      <c r="A125" s="32" t="s">
        <v>675</v>
      </c>
      <c r="B125" s="32" t="s">
        <v>676</v>
      </c>
      <c r="C125" s="32" t="s">
        <v>677</v>
      </c>
      <c r="D125" s="33" t="s">
        <v>678</v>
      </c>
      <c r="E125" s="34" t="s">
        <v>656</v>
      </c>
      <c r="F125" s="35" t="s">
        <v>125</v>
      </c>
      <c r="G125" s="35" t="s">
        <v>365</v>
      </c>
      <c r="H125" s="35" t="s">
        <v>144</v>
      </c>
      <c r="I125" s="35" t="s">
        <v>119</v>
      </c>
      <c r="J125" s="35"/>
      <c r="K125" s="35"/>
      <c r="L125" s="35"/>
      <c r="M125" s="35"/>
      <c r="N125" s="36">
        <f>O125+S125</f>
        <v>1681106.52</v>
      </c>
      <c r="O125" s="36">
        <v>252165.98</v>
      </c>
      <c r="P125" s="36">
        <v>0</v>
      </c>
      <c r="Q125" s="36">
        <v>0</v>
      </c>
      <c r="R125" s="36">
        <v>0</v>
      </c>
      <c r="S125" s="36">
        <v>1428940.54</v>
      </c>
      <c r="T125" s="37">
        <v>42491</v>
      </c>
      <c r="U125" s="38">
        <v>42705</v>
      </c>
      <c r="V125" s="38">
        <v>42794</v>
      </c>
      <c r="W125" s="39">
        <v>43904</v>
      </c>
      <c r="X125" s="118">
        <v>0</v>
      </c>
      <c r="Y125" s="118">
        <v>250000</v>
      </c>
      <c r="Z125" s="118">
        <v>332000</v>
      </c>
      <c r="AA125" s="118">
        <v>641207.01</v>
      </c>
      <c r="AB125" s="118">
        <f>S125-Y125-Z125-AA125</f>
        <v>205733.53000000003</v>
      </c>
      <c r="AC125" s="118"/>
      <c r="AD125" s="143"/>
      <c r="AE125" s="119"/>
      <c r="AF125" s="176">
        <v>8</v>
      </c>
      <c r="AG125" s="133" t="s">
        <v>243</v>
      </c>
      <c r="AH125" s="124"/>
      <c r="AI125" s="139"/>
      <c r="AJ125" s="140"/>
      <c r="AK125" s="123"/>
      <c r="AL125" s="124"/>
      <c r="AM125" s="124"/>
      <c r="AN125" s="124"/>
      <c r="AO125" s="124"/>
      <c r="AP125" s="124" t="s">
        <v>206</v>
      </c>
      <c r="AQ125" s="133" t="s">
        <v>207</v>
      </c>
      <c r="AR125" s="124">
        <f>125.34+23</f>
        <v>148.34</v>
      </c>
      <c r="AS125" s="124" t="s">
        <v>208</v>
      </c>
      <c r="AT125" s="133" t="s">
        <v>231</v>
      </c>
      <c r="AU125" s="124">
        <v>68.709999999999994</v>
      </c>
      <c r="AV125" s="124"/>
      <c r="AW125" s="124"/>
      <c r="AX125" s="124"/>
      <c r="AY125" s="124"/>
      <c r="AZ125" s="124"/>
      <c r="BA125" s="124"/>
      <c r="BB125" s="124"/>
      <c r="BC125" s="124"/>
      <c r="BD125" s="124"/>
      <c r="BE125" s="124"/>
      <c r="BF125" s="124"/>
      <c r="BG125" s="124"/>
      <c r="BH125" s="150" t="s">
        <v>807</v>
      </c>
      <c r="BI125" s="126" t="s">
        <v>945</v>
      </c>
    </row>
    <row r="126" spans="1:150" ht="24.75" customHeight="1" thickBot="1" x14ac:dyDescent="0.3">
      <c r="A126" s="18" t="s">
        <v>679</v>
      </c>
      <c r="B126" s="19" t="s">
        <v>87</v>
      </c>
      <c r="C126" s="19"/>
      <c r="D126" s="19" t="s">
        <v>680</v>
      </c>
      <c r="E126" s="20"/>
      <c r="F126" s="20"/>
      <c r="G126" s="20"/>
      <c r="H126" s="20"/>
      <c r="I126" s="20"/>
      <c r="J126" s="20"/>
      <c r="K126" s="20"/>
      <c r="L126" s="20"/>
      <c r="M126" s="20"/>
      <c r="N126" s="20"/>
      <c r="O126" s="20"/>
      <c r="P126" s="20"/>
      <c r="Q126" s="20"/>
      <c r="R126" s="20"/>
      <c r="S126" s="20"/>
      <c r="T126" s="49"/>
      <c r="U126" s="50"/>
      <c r="V126" s="50"/>
      <c r="W126" s="51" t="s">
        <v>279</v>
      </c>
      <c r="X126" s="20"/>
      <c r="Y126" s="20"/>
      <c r="Z126" s="20"/>
      <c r="AA126" s="20"/>
      <c r="AB126" s="20"/>
      <c r="AC126" s="20"/>
      <c r="AD126" s="20"/>
      <c r="AE126" s="119"/>
      <c r="AF126" s="20"/>
      <c r="AG126" s="20"/>
      <c r="AH126" s="20"/>
      <c r="AI126" s="20"/>
      <c r="AJ126" s="140"/>
      <c r="AK126" s="20"/>
      <c r="AL126" s="20"/>
      <c r="AM126" s="20"/>
      <c r="AN126" s="20"/>
      <c r="AO126" s="20"/>
      <c r="AP126" s="111"/>
      <c r="AQ126" s="111"/>
      <c r="AR126" s="111"/>
      <c r="AS126" s="111"/>
      <c r="AT126" s="20"/>
      <c r="AU126" s="111"/>
      <c r="AV126" s="111"/>
      <c r="AW126" s="20"/>
      <c r="AX126" s="111"/>
      <c r="AY126" s="111"/>
      <c r="AZ126" s="20"/>
      <c r="BA126" s="111"/>
      <c r="BB126" s="111"/>
      <c r="BC126" s="111"/>
      <c r="BD126" s="111"/>
      <c r="BE126" s="111"/>
      <c r="BF126" s="111"/>
      <c r="BG126" s="111"/>
      <c r="BI126" s="126" t="s">
        <v>279</v>
      </c>
    </row>
    <row r="127" spans="1:150" s="117" customFormat="1" ht="25.5" customHeight="1" x14ac:dyDescent="0.25">
      <c r="A127" s="23" t="s">
        <v>681</v>
      </c>
      <c r="B127" s="24" t="s">
        <v>87</v>
      </c>
      <c r="C127" s="24"/>
      <c r="D127" s="25" t="s">
        <v>682</v>
      </c>
      <c r="E127" s="26"/>
      <c r="F127" s="26"/>
      <c r="G127" s="26"/>
      <c r="H127" s="26"/>
      <c r="I127" s="26"/>
      <c r="J127" s="26"/>
      <c r="K127" s="26"/>
      <c r="L127" s="26"/>
      <c r="M127" s="26"/>
      <c r="N127" s="26"/>
      <c r="O127" s="26"/>
      <c r="P127" s="26"/>
      <c r="Q127" s="26"/>
      <c r="R127" s="26"/>
      <c r="S127" s="27"/>
      <c r="T127" s="28"/>
      <c r="U127" s="41"/>
      <c r="V127" s="41"/>
      <c r="W127" s="31" t="s">
        <v>279</v>
      </c>
      <c r="X127" s="112"/>
      <c r="Y127" s="112"/>
      <c r="Z127" s="112"/>
      <c r="AA127" s="112"/>
      <c r="AB127" s="112"/>
      <c r="AC127" s="112"/>
      <c r="AD127" s="142"/>
      <c r="AE127" s="113"/>
      <c r="AF127" s="116"/>
      <c r="AG127" s="114"/>
      <c r="AH127" s="114"/>
      <c r="AI127" s="115"/>
      <c r="AJ127" s="113"/>
      <c r="AK127" s="116"/>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50"/>
      <c r="BI127" s="126" t="s">
        <v>279</v>
      </c>
      <c r="BJ127" s="105"/>
      <c r="BK127" s="105"/>
      <c r="BL127" s="105"/>
      <c r="BM127" s="105"/>
      <c r="BN127" s="105"/>
      <c r="BO127" s="105"/>
      <c r="BP127" s="105"/>
      <c r="BQ127" s="105"/>
      <c r="BR127" s="105"/>
      <c r="BS127" s="105"/>
      <c r="BT127" s="105"/>
      <c r="BU127" s="105"/>
      <c r="BV127" s="105"/>
      <c r="BW127" s="105"/>
      <c r="BX127" s="105"/>
      <c r="BY127" s="105"/>
      <c r="BZ127" s="105"/>
      <c r="CA127" s="105"/>
      <c r="CB127" s="105"/>
      <c r="CC127" s="105"/>
      <c r="CD127" s="105"/>
      <c r="CE127" s="105"/>
      <c r="CF127" s="105"/>
      <c r="CG127" s="105"/>
      <c r="CH127" s="105"/>
      <c r="CI127" s="105"/>
      <c r="CJ127" s="105"/>
      <c r="CK127" s="105"/>
      <c r="CL127" s="105"/>
      <c r="CM127" s="105"/>
      <c r="CN127" s="105"/>
      <c r="CO127" s="105"/>
      <c r="CP127" s="105"/>
      <c r="CQ127" s="105"/>
      <c r="CR127" s="105"/>
      <c r="CS127" s="105"/>
      <c r="CT127" s="105"/>
      <c r="CU127" s="105"/>
      <c r="CV127" s="105"/>
      <c r="CW127" s="105"/>
      <c r="CX127" s="105"/>
      <c r="CY127" s="105"/>
      <c r="CZ127" s="105"/>
      <c r="DA127" s="105"/>
      <c r="DB127" s="105"/>
      <c r="DC127" s="105"/>
      <c r="DD127" s="105"/>
      <c r="DE127" s="105"/>
      <c r="DF127" s="105"/>
      <c r="DG127" s="105"/>
      <c r="DH127" s="105"/>
      <c r="DI127" s="105"/>
      <c r="DJ127" s="105"/>
      <c r="DK127" s="105"/>
      <c r="DL127" s="105"/>
      <c r="DM127" s="105"/>
      <c r="DN127" s="105"/>
      <c r="DO127" s="105"/>
      <c r="DP127" s="105"/>
      <c r="DQ127" s="105"/>
      <c r="DR127" s="105"/>
      <c r="DS127" s="105"/>
      <c r="DT127" s="105"/>
      <c r="DU127" s="105"/>
      <c r="DV127" s="105"/>
      <c r="DW127" s="105"/>
      <c r="DX127" s="105"/>
      <c r="DY127" s="105"/>
      <c r="DZ127" s="105"/>
      <c r="EA127" s="105"/>
      <c r="EB127" s="105"/>
      <c r="EC127" s="105"/>
      <c r="ED127" s="105"/>
      <c r="EE127" s="105"/>
      <c r="EF127" s="105"/>
      <c r="EG127" s="105"/>
      <c r="EH127" s="105"/>
      <c r="EI127" s="105"/>
      <c r="EJ127" s="105"/>
      <c r="EK127" s="105"/>
      <c r="EL127" s="105"/>
      <c r="EM127" s="105"/>
      <c r="EN127" s="105"/>
      <c r="EO127" s="105"/>
      <c r="EP127" s="105"/>
      <c r="EQ127" s="105"/>
      <c r="ER127" s="105"/>
      <c r="ES127" s="105"/>
      <c r="ET127" s="105"/>
    </row>
    <row r="128" spans="1:150" ht="25.5" customHeight="1" x14ac:dyDescent="0.25">
      <c r="A128" s="32" t="s">
        <v>683</v>
      </c>
      <c r="B128" s="32" t="s">
        <v>684</v>
      </c>
      <c r="C128" s="32" t="s">
        <v>685</v>
      </c>
      <c r="D128" s="33" t="s">
        <v>686</v>
      </c>
      <c r="E128" s="34" t="s">
        <v>687</v>
      </c>
      <c r="F128" s="35" t="s">
        <v>125</v>
      </c>
      <c r="G128" s="35" t="s">
        <v>412</v>
      </c>
      <c r="H128" s="35" t="s">
        <v>147</v>
      </c>
      <c r="I128" s="35" t="s">
        <v>119</v>
      </c>
      <c r="J128" s="35"/>
      <c r="K128" s="35"/>
      <c r="L128" s="35"/>
      <c r="M128" s="35"/>
      <c r="N128" s="36">
        <v>2800256.02</v>
      </c>
      <c r="O128" s="36"/>
      <c r="P128" s="36"/>
      <c r="Q128" s="36"/>
      <c r="R128" s="36">
        <v>420038.40000000002</v>
      </c>
      <c r="S128" s="36">
        <v>2380217.62</v>
      </c>
      <c r="T128" s="37">
        <v>42826</v>
      </c>
      <c r="U128" s="38">
        <v>42856</v>
      </c>
      <c r="V128" s="38">
        <v>42916</v>
      </c>
      <c r="W128" s="39">
        <v>43545</v>
      </c>
      <c r="X128" s="118"/>
      <c r="Y128" s="118">
        <f>S128/2</f>
        <v>1190108.81</v>
      </c>
      <c r="Z128" s="118">
        <f>S128/2</f>
        <v>1190108.81</v>
      </c>
      <c r="AA128" s="118"/>
      <c r="AB128" s="118"/>
      <c r="AC128" s="118"/>
      <c r="AD128" s="143"/>
      <c r="AE128" s="119"/>
      <c r="AF128" s="123">
        <v>5</v>
      </c>
      <c r="AG128" s="177" t="s">
        <v>780</v>
      </c>
      <c r="AH128" s="124"/>
      <c r="AI128" s="178"/>
      <c r="AJ128" s="140"/>
      <c r="AK128" s="179"/>
      <c r="AL128" s="124"/>
      <c r="AM128" s="124"/>
      <c r="AN128" s="124"/>
      <c r="AO128" s="124"/>
      <c r="AP128" s="180" t="s">
        <v>209</v>
      </c>
      <c r="AQ128" s="177" t="s">
        <v>781</v>
      </c>
      <c r="AR128" s="181">
        <v>5100</v>
      </c>
      <c r="AS128" s="124"/>
      <c r="AT128" s="182"/>
      <c r="AU128" s="177"/>
      <c r="AV128" s="124"/>
      <c r="AW128" s="124"/>
      <c r="AX128" s="124"/>
      <c r="AY128" s="124"/>
      <c r="AZ128" s="124"/>
      <c r="BA128" s="124"/>
      <c r="BB128" s="124"/>
      <c r="BC128" s="124"/>
      <c r="BD128" s="124"/>
      <c r="BE128" s="124"/>
      <c r="BF128" s="124"/>
      <c r="BG128" s="124"/>
      <c r="BH128" s="150" t="s">
        <v>808</v>
      </c>
      <c r="BI128" s="126" t="s">
        <v>945</v>
      </c>
    </row>
    <row r="129" spans="1:150" ht="24.75" customHeight="1" thickBot="1" x14ac:dyDescent="0.3">
      <c r="A129" s="18" t="s">
        <v>688</v>
      </c>
      <c r="B129" s="19" t="s">
        <v>87</v>
      </c>
      <c r="C129" s="19"/>
      <c r="D129" s="19" t="s">
        <v>689</v>
      </c>
      <c r="E129" s="20"/>
      <c r="F129" s="20"/>
      <c r="G129" s="20"/>
      <c r="H129" s="20"/>
      <c r="I129" s="20"/>
      <c r="J129" s="20"/>
      <c r="K129" s="20"/>
      <c r="L129" s="20"/>
      <c r="M129" s="20"/>
      <c r="N129" s="20"/>
      <c r="O129" s="20"/>
      <c r="P129" s="20"/>
      <c r="Q129" s="20"/>
      <c r="R129" s="20"/>
      <c r="S129" s="20"/>
      <c r="T129" s="49"/>
      <c r="U129" s="50"/>
      <c r="V129" s="50"/>
      <c r="W129" s="51" t="s">
        <v>279</v>
      </c>
      <c r="X129" s="20"/>
      <c r="Y129" s="20"/>
      <c r="Z129" s="20"/>
      <c r="AA129" s="20"/>
      <c r="AB129" s="20"/>
      <c r="AC129" s="20"/>
      <c r="AD129" s="20"/>
      <c r="AE129" s="119"/>
      <c r="AF129" s="20"/>
      <c r="AG129" s="20"/>
      <c r="AH129" s="20"/>
      <c r="AI129" s="20"/>
      <c r="AJ129" s="20"/>
      <c r="AK129" s="20"/>
      <c r="AL129" s="20"/>
      <c r="AM129" s="20"/>
      <c r="AN129" s="20"/>
      <c r="AO129" s="20"/>
      <c r="AP129" s="111"/>
      <c r="AQ129" s="111"/>
      <c r="AR129" s="111"/>
      <c r="AS129" s="111"/>
      <c r="AT129" s="20"/>
      <c r="AU129" s="111"/>
      <c r="AV129" s="111"/>
      <c r="AW129" s="20"/>
      <c r="AX129" s="111"/>
      <c r="AY129" s="111"/>
      <c r="AZ129" s="20"/>
      <c r="BA129" s="111"/>
      <c r="BB129" s="111"/>
      <c r="BC129" s="111"/>
      <c r="BD129" s="111"/>
      <c r="BE129" s="111"/>
      <c r="BF129" s="111"/>
      <c r="BG129" s="111"/>
      <c r="BI129" s="126" t="s">
        <v>279</v>
      </c>
    </row>
    <row r="130" spans="1:150" ht="24.75" customHeight="1" thickBot="1" x14ac:dyDescent="0.3">
      <c r="A130" s="18" t="s">
        <v>690</v>
      </c>
      <c r="B130" s="19" t="s">
        <v>87</v>
      </c>
      <c r="C130" s="19"/>
      <c r="D130" s="19" t="s">
        <v>691</v>
      </c>
      <c r="E130" s="20"/>
      <c r="F130" s="20"/>
      <c r="G130" s="20"/>
      <c r="H130" s="20"/>
      <c r="I130" s="20"/>
      <c r="J130" s="20"/>
      <c r="K130" s="20"/>
      <c r="L130" s="20"/>
      <c r="M130" s="20"/>
      <c r="N130" s="20"/>
      <c r="O130" s="20"/>
      <c r="P130" s="20"/>
      <c r="Q130" s="20"/>
      <c r="R130" s="20"/>
      <c r="S130" s="20"/>
      <c r="T130" s="49"/>
      <c r="U130" s="50"/>
      <c r="V130" s="50"/>
      <c r="W130" s="51" t="s">
        <v>279</v>
      </c>
      <c r="X130" s="20"/>
      <c r="Y130" s="20"/>
      <c r="Z130" s="20"/>
      <c r="AA130" s="20"/>
      <c r="AB130" s="20"/>
      <c r="AC130" s="20"/>
      <c r="AD130" s="20"/>
      <c r="AE130" s="119"/>
      <c r="AF130" s="20"/>
      <c r="AG130" s="20"/>
      <c r="AH130" s="20"/>
      <c r="AI130" s="20"/>
      <c r="AJ130" s="20"/>
      <c r="AK130" s="20"/>
      <c r="AL130" s="20"/>
      <c r="AM130" s="20"/>
      <c r="AN130" s="20"/>
      <c r="AO130" s="20"/>
      <c r="AP130" s="111"/>
      <c r="AQ130" s="111"/>
      <c r="AR130" s="111"/>
      <c r="AS130" s="111"/>
      <c r="AT130" s="20"/>
      <c r="AU130" s="111"/>
      <c r="AV130" s="111"/>
      <c r="AW130" s="20"/>
      <c r="AX130" s="111"/>
      <c r="AY130" s="111"/>
      <c r="AZ130" s="20"/>
      <c r="BA130" s="111"/>
      <c r="BB130" s="111"/>
      <c r="BC130" s="111"/>
      <c r="BD130" s="111"/>
      <c r="BE130" s="111"/>
      <c r="BF130" s="111"/>
      <c r="BG130" s="111"/>
      <c r="BI130" s="126" t="s">
        <v>279</v>
      </c>
    </row>
    <row r="131" spans="1:150" s="117" customFormat="1" ht="25.5" customHeight="1" x14ac:dyDescent="0.25">
      <c r="A131" s="23" t="s">
        <v>692</v>
      </c>
      <c r="B131" s="24" t="s">
        <v>87</v>
      </c>
      <c r="C131" s="24"/>
      <c r="D131" s="40" t="s">
        <v>693</v>
      </c>
      <c r="E131" s="26"/>
      <c r="F131" s="26"/>
      <c r="G131" s="26"/>
      <c r="H131" s="26"/>
      <c r="I131" s="26"/>
      <c r="J131" s="26"/>
      <c r="K131" s="26"/>
      <c r="L131" s="26"/>
      <c r="M131" s="26"/>
      <c r="N131" s="26"/>
      <c r="O131" s="26"/>
      <c r="P131" s="26"/>
      <c r="Q131" s="26"/>
      <c r="R131" s="26"/>
      <c r="S131" s="27"/>
      <c r="T131" s="28"/>
      <c r="U131" s="41"/>
      <c r="V131" s="41"/>
      <c r="W131" s="31" t="s">
        <v>279</v>
      </c>
      <c r="X131" s="112"/>
      <c r="Y131" s="112"/>
      <c r="Z131" s="112"/>
      <c r="AA131" s="112"/>
      <c r="AB131" s="112"/>
      <c r="AC131" s="112"/>
      <c r="AD131" s="142"/>
      <c r="AE131" s="113"/>
      <c r="AF131" s="116"/>
      <c r="AG131" s="114"/>
      <c r="AH131" s="114"/>
      <c r="AI131" s="115"/>
      <c r="AJ131" s="113"/>
      <c r="AK131" s="116"/>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50"/>
      <c r="BI131" s="126" t="s">
        <v>279</v>
      </c>
      <c r="BJ131" s="105"/>
      <c r="BK131" s="105"/>
      <c r="BL131" s="105"/>
      <c r="BM131" s="105"/>
      <c r="BN131" s="105"/>
      <c r="BO131" s="105"/>
      <c r="BP131" s="105"/>
      <c r="BQ131" s="105"/>
      <c r="BR131" s="105"/>
      <c r="BS131" s="105"/>
      <c r="BT131" s="105"/>
      <c r="BU131" s="105"/>
      <c r="BV131" s="105"/>
      <c r="BW131" s="105"/>
      <c r="BX131" s="105"/>
      <c r="BY131" s="105"/>
      <c r="BZ131" s="10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5"/>
      <c r="DQ131" s="105"/>
      <c r="DR131" s="105"/>
      <c r="DS131" s="105"/>
      <c r="DT131" s="105"/>
      <c r="DU131" s="105"/>
      <c r="DV131" s="105"/>
      <c r="DW131" s="105"/>
      <c r="DX131" s="105"/>
      <c r="DY131" s="105"/>
      <c r="DZ131" s="105"/>
      <c r="EA131" s="105"/>
      <c r="EB131" s="105"/>
      <c r="EC131" s="105"/>
      <c r="ED131" s="105"/>
      <c r="EE131" s="105"/>
      <c r="EF131" s="105"/>
      <c r="EG131" s="105"/>
      <c r="EH131" s="105"/>
      <c r="EI131" s="105"/>
      <c r="EJ131" s="105"/>
      <c r="EK131" s="105"/>
      <c r="EL131" s="105"/>
      <c r="EM131" s="105"/>
      <c r="EN131" s="105"/>
      <c r="EO131" s="105"/>
      <c r="EP131" s="105"/>
      <c r="EQ131" s="105"/>
      <c r="ER131" s="105"/>
      <c r="ES131" s="105"/>
      <c r="ET131" s="105"/>
    </row>
    <row r="132" spans="1:150" s="105" customFormat="1" ht="25.5" customHeight="1" x14ac:dyDescent="0.25">
      <c r="A132" s="42" t="s">
        <v>694</v>
      </c>
      <c r="B132" s="42" t="s">
        <v>695</v>
      </c>
      <c r="C132" s="42" t="s">
        <v>696</v>
      </c>
      <c r="D132" s="43" t="s">
        <v>697</v>
      </c>
      <c r="E132" s="44" t="s">
        <v>284</v>
      </c>
      <c r="F132" s="44" t="s">
        <v>125</v>
      </c>
      <c r="G132" s="44" t="s">
        <v>612</v>
      </c>
      <c r="H132" s="44" t="s">
        <v>698</v>
      </c>
      <c r="I132" s="44" t="s">
        <v>119</v>
      </c>
      <c r="J132" s="44"/>
      <c r="K132" s="44"/>
      <c r="L132" s="44"/>
      <c r="M132" s="44"/>
      <c r="N132" s="45">
        <v>363047.26</v>
      </c>
      <c r="O132" s="45">
        <v>54457.09</v>
      </c>
      <c r="P132" s="45"/>
      <c r="Q132" s="45"/>
      <c r="R132" s="45"/>
      <c r="S132" s="45">
        <v>308590.17</v>
      </c>
      <c r="T132" s="46">
        <v>42644</v>
      </c>
      <c r="U132" s="47">
        <v>42795</v>
      </c>
      <c r="V132" s="47">
        <v>42916</v>
      </c>
      <c r="W132" s="48">
        <v>43830</v>
      </c>
      <c r="X132" s="94">
        <v>0</v>
      </c>
      <c r="Y132" s="94">
        <v>138865.57999999999</v>
      </c>
      <c r="Z132" s="94">
        <f>S132-Y132</f>
        <v>169724.59</v>
      </c>
      <c r="AA132" s="94">
        <v>0</v>
      </c>
      <c r="AB132" s="94">
        <v>0</v>
      </c>
      <c r="AC132" s="94"/>
      <c r="AD132" s="153"/>
      <c r="AE132" s="135"/>
      <c r="AF132" s="137">
        <v>38</v>
      </c>
      <c r="AG132" s="120" t="s">
        <v>257</v>
      </c>
      <c r="AH132" s="121"/>
      <c r="AI132" s="136"/>
      <c r="AJ132" s="135"/>
      <c r="AK132" s="137"/>
      <c r="AL132" s="121"/>
      <c r="AM132" s="121"/>
      <c r="AN132" s="121"/>
      <c r="AO132" s="121"/>
      <c r="AP132" s="121" t="s">
        <v>182</v>
      </c>
      <c r="AQ132" s="120" t="s">
        <v>782</v>
      </c>
      <c r="AR132" s="121">
        <v>5.5</v>
      </c>
      <c r="AS132" s="121" t="s">
        <v>232</v>
      </c>
      <c r="AT132" s="120" t="s">
        <v>783</v>
      </c>
      <c r="AU132" s="121">
        <v>1</v>
      </c>
      <c r="AV132" s="121" t="s">
        <v>185</v>
      </c>
      <c r="AW132" s="60" t="s">
        <v>784</v>
      </c>
      <c r="AX132" s="121">
        <v>2</v>
      </c>
      <c r="AY132" s="121" t="s">
        <v>183</v>
      </c>
      <c r="AZ132" s="120" t="s">
        <v>184</v>
      </c>
      <c r="BA132" s="121">
        <v>2</v>
      </c>
      <c r="BB132" s="121"/>
      <c r="BC132" s="121"/>
      <c r="BD132" s="121"/>
      <c r="BE132" s="121"/>
      <c r="BF132" s="121"/>
      <c r="BG132" s="121"/>
      <c r="BH132" s="150" t="s">
        <v>825</v>
      </c>
      <c r="BI132" s="126" t="s">
        <v>945</v>
      </c>
    </row>
    <row r="133" spans="1:150" s="105" customFormat="1" ht="25.5" customHeight="1" x14ac:dyDescent="0.25">
      <c r="A133" s="42" t="s">
        <v>699</v>
      </c>
      <c r="B133" s="42" t="s">
        <v>700</v>
      </c>
      <c r="C133" s="42" t="s">
        <v>701</v>
      </c>
      <c r="D133" s="43" t="s">
        <v>702</v>
      </c>
      <c r="E133" s="44" t="s">
        <v>301</v>
      </c>
      <c r="F133" s="44" t="s">
        <v>125</v>
      </c>
      <c r="G133" s="44" t="s">
        <v>403</v>
      </c>
      <c r="H133" s="44" t="s">
        <v>698</v>
      </c>
      <c r="I133" s="44" t="s">
        <v>119</v>
      </c>
      <c r="J133" s="44"/>
      <c r="K133" s="44"/>
      <c r="L133" s="44"/>
      <c r="M133" s="44"/>
      <c r="N133" s="45">
        <f>O133+S133</f>
        <v>53554.71</v>
      </c>
      <c r="O133" s="45">
        <v>8033.21</v>
      </c>
      <c r="P133" s="45"/>
      <c r="Q133" s="45"/>
      <c r="R133" s="45"/>
      <c r="S133" s="45">
        <v>45521.5</v>
      </c>
      <c r="T133" s="46">
        <v>42644</v>
      </c>
      <c r="U133" s="47">
        <v>42705</v>
      </c>
      <c r="V133" s="47">
        <v>42825</v>
      </c>
      <c r="W133" s="48">
        <v>43373</v>
      </c>
      <c r="X133" s="94"/>
      <c r="Y133" s="94">
        <v>191237.94</v>
      </c>
      <c r="Z133" s="94">
        <v>50000</v>
      </c>
      <c r="AA133" s="94"/>
      <c r="AB133" s="94"/>
      <c r="AC133" s="94"/>
      <c r="AD133" s="153"/>
      <c r="AE133" s="135"/>
      <c r="AF133" s="137">
        <v>38</v>
      </c>
      <c r="AG133" s="120" t="s">
        <v>257</v>
      </c>
      <c r="AH133" s="121"/>
      <c r="AI133" s="136"/>
      <c r="AJ133" s="135"/>
      <c r="AK133" s="137"/>
      <c r="AL133" s="121"/>
      <c r="AM133" s="121"/>
      <c r="AN133" s="121"/>
      <c r="AO133" s="121"/>
      <c r="AP133" s="121" t="s">
        <v>182</v>
      </c>
      <c r="AQ133" s="120" t="s">
        <v>782</v>
      </c>
      <c r="AR133" s="120">
        <f>0.7-0.18</f>
        <v>0.52</v>
      </c>
      <c r="AS133" s="121" t="s">
        <v>185</v>
      </c>
      <c r="AT133" s="120" t="s">
        <v>784</v>
      </c>
      <c r="AU133" s="121">
        <v>3</v>
      </c>
      <c r="AV133" s="135"/>
      <c r="AW133" s="135"/>
      <c r="AX133" s="135"/>
      <c r="AY133" s="120"/>
      <c r="AZ133" s="120"/>
      <c r="BA133" s="121"/>
      <c r="BB133" s="121"/>
      <c r="BC133" s="121"/>
      <c r="BD133" s="121"/>
      <c r="BE133" s="121"/>
      <c r="BF133" s="121"/>
      <c r="BG133" s="121"/>
      <c r="BH133" s="150" t="s">
        <v>823</v>
      </c>
      <c r="BI133" s="126" t="s">
        <v>943</v>
      </c>
    </row>
    <row r="134" spans="1:150" s="105" customFormat="1" ht="25.5" customHeight="1" x14ac:dyDescent="0.25">
      <c r="A134" s="42" t="s">
        <v>703</v>
      </c>
      <c r="B134" s="42" t="s">
        <v>704</v>
      </c>
      <c r="C134" s="42" t="s">
        <v>1014</v>
      </c>
      <c r="D134" s="43" t="s">
        <v>705</v>
      </c>
      <c r="E134" s="44" t="s">
        <v>301</v>
      </c>
      <c r="F134" s="44" t="s">
        <v>125</v>
      </c>
      <c r="G134" s="44" t="s">
        <v>403</v>
      </c>
      <c r="H134" s="44" t="s">
        <v>698</v>
      </c>
      <c r="I134" s="44" t="s">
        <v>119</v>
      </c>
      <c r="J134" s="44"/>
      <c r="K134" s="44"/>
      <c r="L134" s="44"/>
      <c r="M134" s="44"/>
      <c r="N134" s="45">
        <f>O134+S134</f>
        <v>920732.19000000018</v>
      </c>
      <c r="O134" s="45">
        <f>103571.63+34538.19</f>
        <v>138109.82</v>
      </c>
      <c r="P134" s="45"/>
      <c r="Q134" s="45"/>
      <c r="R134" s="45"/>
      <c r="S134" s="45">
        <f>586905.93+195716.44</f>
        <v>782622.37000000011</v>
      </c>
      <c r="T134" s="46">
        <v>43373</v>
      </c>
      <c r="U134" s="47">
        <v>43585</v>
      </c>
      <c r="V134" s="47">
        <v>43676</v>
      </c>
      <c r="W134" s="48">
        <v>44407</v>
      </c>
      <c r="X134" s="94"/>
      <c r="Y134" s="94"/>
      <c r="Z134" s="94"/>
      <c r="AA134" s="94">
        <f>S134*0.4</f>
        <v>313048.94800000003</v>
      </c>
      <c r="AB134" s="94">
        <f>S134*0.4</f>
        <v>313048.94800000003</v>
      </c>
      <c r="AC134" s="94">
        <f>S134*0.2</f>
        <v>156524.47400000002</v>
      </c>
      <c r="AD134" s="153"/>
      <c r="AE134" s="135"/>
      <c r="AF134" s="137">
        <v>38</v>
      </c>
      <c r="AG134" s="120" t="s">
        <v>257</v>
      </c>
      <c r="AH134" s="121"/>
      <c r="AI134" s="136"/>
      <c r="AJ134" s="135"/>
      <c r="AK134" s="137"/>
      <c r="AL134" s="121"/>
      <c r="AM134" s="121"/>
      <c r="AN134" s="121"/>
      <c r="AO134" s="121"/>
      <c r="AP134" s="121" t="s">
        <v>182</v>
      </c>
      <c r="AQ134" s="120" t="s">
        <v>782</v>
      </c>
      <c r="AR134" s="120">
        <f>7.3+0.18</f>
        <v>7.4799999999999995</v>
      </c>
      <c r="AS134" s="121" t="s">
        <v>186</v>
      </c>
      <c r="AT134" s="120" t="s">
        <v>785</v>
      </c>
      <c r="AU134" s="121">
        <v>2</v>
      </c>
      <c r="AV134" s="120" t="s">
        <v>183</v>
      </c>
      <c r="AW134" s="120" t="s">
        <v>184</v>
      </c>
      <c r="AX134" s="121">
        <v>1</v>
      </c>
      <c r="AY134" s="135"/>
      <c r="AZ134" s="135"/>
      <c r="BA134" s="135"/>
      <c r="BB134" s="135"/>
      <c r="BC134" s="135"/>
      <c r="BD134" s="135"/>
      <c r="BE134" s="135"/>
      <c r="BF134" s="135"/>
      <c r="BG134" s="135"/>
      <c r="BH134" s="150" t="s">
        <v>888</v>
      </c>
      <c r="BI134" s="126" t="s">
        <v>951</v>
      </c>
    </row>
    <row r="135" spans="1:150" s="105" customFormat="1" ht="25.5" customHeight="1" x14ac:dyDescent="0.25">
      <c r="A135" s="42" t="s">
        <v>706</v>
      </c>
      <c r="B135" s="42" t="s">
        <v>707</v>
      </c>
      <c r="C135" s="42"/>
      <c r="D135" s="43" t="s">
        <v>708</v>
      </c>
      <c r="E135" s="44" t="s">
        <v>301</v>
      </c>
      <c r="F135" s="44" t="s">
        <v>125</v>
      </c>
      <c r="G135" s="44" t="s">
        <v>403</v>
      </c>
      <c r="H135" s="44" t="s">
        <v>698</v>
      </c>
      <c r="I135" s="44" t="s">
        <v>119</v>
      </c>
      <c r="J135" s="44"/>
      <c r="K135" s="44"/>
      <c r="L135" s="44"/>
      <c r="M135" s="44" t="s">
        <v>38</v>
      </c>
      <c r="N135" s="45">
        <v>296511.84999999998</v>
      </c>
      <c r="O135" s="45">
        <v>44476.78</v>
      </c>
      <c r="P135" s="45"/>
      <c r="Q135" s="45"/>
      <c r="R135" s="45"/>
      <c r="S135" s="45">
        <v>252035.07</v>
      </c>
      <c r="T135" s="46"/>
      <c r="U135" s="47"/>
      <c r="V135" s="47"/>
      <c r="W135" s="48" t="s">
        <v>279</v>
      </c>
      <c r="X135" s="94"/>
      <c r="Y135" s="94"/>
      <c r="Z135" s="94"/>
      <c r="AA135" s="94"/>
      <c r="AB135" s="94"/>
      <c r="AC135" s="94"/>
      <c r="AD135" s="153"/>
      <c r="AE135" s="135"/>
      <c r="AF135" s="137">
        <v>39</v>
      </c>
      <c r="AG135" s="120" t="s">
        <v>257</v>
      </c>
      <c r="AH135" s="121"/>
      <c r="AI135" s="136"/>
      <c r="AJ135" s="135"/>
      <c r="AK135" s="137"/>
      <c r="AL135" s="121"/>
      <c r="AM135" s="121"/>
      <c r="AN135" s="121"/>
      <c r="AO135" s="121"/>
      <c r="AP135" s="121"/>
      <c r="AQ135" s="120"/>
      <c r="AR135" s="121"/>
      <c r="AS135" s="121"/>
      <c r="AT135" s="121"/>
      <c r="AU135" s="121"/>
      <c r="AV135" s="121"/>
      <c r="AW135" s="121"/>
      <c r="AX135" s="121"/>
      <c r="AY135" s="121"/>
      <c r="AZ135" s="121"/>
      <c r="BA135" s="121"/>
      <c r="BB135" s="121"/>
      <c r="BC135" s="121"/>
      <c r="BD135" s="121"/>
      <c r="BE135" s="121"/>
      <c r="BF135" s="121"/>
      <c r="BG135" s="121"/>
      <c r="BH135" s="150"/>
      <c r="BI135" s="126" t="s">
        <v>279</v>
      </c>
    </row>
    <row r="136" spans="1:150" s="105" customFormat="1" ht="25.5" customHeight="1" x14ac:dyDescent="0.25">
      <c r="A136" s="42" t="s">
        <v>709</v>
      </c>
      <c r="B136" s="42" t="s">
        <v>710</v>
      </c>
      <c r="C136" s="42" t="s">
        <v>711</v>
      </c>
      <c r="D136" s="43" t="s">
        <v>712</v>
      </c>
      <c r="E136" s="44" t="s">
        <v>276</v>
      </c>
      <c r="F136" s="44" t="s">
        <v>125</v>
      </c>
      <c r="G136" s="44" t="s">
        <v>365</v>
      </c>
      <c r="H136" s="44" t="s">
        <v>698</v>
      </c>
      <c r="I136" s="44" t="s">
        <v>119</v>
      </c>
      <c r="J136" s="44"/>
      <c r="K136" s="44"/>
      <c r="L136" s="44"/>
      <c r="M136" s="44"/>
      <c r="N136" s="45">
        <v>351002.55</v>
      </c>
      <c r="O136" s="45">
        <v>52650.39</v>
      </c>
      <c r="P136" s="45"/>
      <c r="Q136" s="45"/>
      <c r="R136" s="45"/>
      <c r="S136" s="45">
        <v>298352.15999999997</v>
      </c>
      <c r="T136" s="46">
        <v>42644</v>
      </c>
      <c r="U136" s="47">
        <v>42705</v>
      </c>
      <c r="V136" s="47">
        <v>42825</v>
      </c>
      <c r="W136" s="48">
        <v>43524</v>
      </c>
      <c r="X136" s="94">
        <v>0</v>
      </c>
      <c r="Y136" s="94">
        <v>140000</v>
      </c>
      <c r="Z136" s="94">
        <v>140000</v>
      </c>
      <c r="AA136" s="94">
        <v>18352.16</v>
      </c>
      <c r="AB136" s="94">
        <v>0</v>
      </c>
      <c r="AC136" s="94"/>
      <c r="AD136" s="153"/>
      <c r="AE136" s="135"/>
      <c r="AF136" s="137">
        <v>38</v>
      </c>
      <c r="AG136" s="120" t="s">
        <v>257</v>
      </c>
      <c r="AH136" s="121"/>
      <c r="AI136" s="136"/>
      <c r="AJ136" s="135"/>
      <c r="AK136" s="137"/>
      <c r="AL136" s="121"/>
      <c r="AM136" s="121"/>
      <c r="AN136" s="121"/>
      <c r="AO136" s="121"/>
      <c r="AP136" s="121" t="s">
        <v>182</v>
      </c>
      <c r="AQ136" s="120" t="s">
        <v>786</v>
      </c>
      <c r="AR136" s="121">
        <v>4</v>
      </c>
      <c r="AS136" s="120" t="s">
        <v>183</v>
      </c>
      <c r="AT136" s="120" t="s">
        <v>184</v>
      </c>
      <c r="AU136" s="121">
        <v>1</v>
      </c>
      <c r="AV136" s="121"/>
      <c r="AW136" s="121"/>
      <c r="AX136" s="121"/>
      <c r="AY136" s="135"/>
      <c r="AZ136" s="135"/>
      <c r="BA136" s="135"/>
      <c r="BB136" s="135"/>
      <c r="BC136" s="135"/>
      <c r="BD136" s="135"/>
      <c r="BE136" s="135"/>
      <c r="BF136" s="135"/>
      <c r="BG136" s="135"/>
      <c r="BH136" s="150" t="s">
        <v>824</v>
      </c>
      <c r="BI136" s="126" t="s">
        <v>943</v>
      </c>
    </row>
    <row r="137" spans="1:150" s="105" customFormat="1" ht="25.5" customHeight="1" x14ac:dyDescent="0.25">
      <c r="A137" s="42" t="s">
        <v>713</v>
      </c>
      <c r="B137" s="42" t="s">
        <v>714</v>
      </c>
      <c r="C137" s="42" t="s">
        <v>715</v>
      </c>
      <c r="D137" s="43" t="s">
        <v>716</v>
      </c>
      <c r="E137" s="44" t="s">
        <v>270</v>
      </c>
      <c r="F137" s="44" t="s">
        <v>125</v>
      </c>
      <c r="G137" s="44" t="s">
        <v>497</v>
      </c>
      <c r="H137" s="44" t="s">
        <v>698</v>
      </c>
      <c r="I137" s="44" t="s">
        <v>119</v>
      </c>
      <c r="J137" s="44"/>
      <c r="K137" s="44"/>
      <c r="L137" s="44"/>
      <c r="M137" s="44"/>
      <c r="N137" s="45">
        <f>O137+S137</f>
        <v>419348</v>
      </c>
      <c r="O137" s="45">
        <v>62902.2</v>
      </c>
      <c r="P137" s="45"/>
      <c r="Q137" s="45"/>
      <c r="R137" s="45"/>
      <c r="S137" s="45">
        <v>356445.8</v>
      </c>
      <c r="T137" s="46">
        <v>42644</v>
      </c>
      <c r="U137" s="47">
        <v>42705</v>
      </c>
      <c r="V137" s="47">
        <v>42825</v>
      </c>
      <c r="W137" s="48">
        <v>43496</v>
      </c>
      <c r="X137" s="94"/>
      <c r="Y137" s="94">
        <v>117700</v>
      </c>
      <c r="Z137" s="94">
        <v>147700</v>
      </c>
      <c r="AA137" s="94">
        <v>91045.8</v>
      </c>
      <c r="AB137" s="94"/>
      <c r="AC137" s="94"/>
      <c r="AD137" s="153"/>
      <c r="AE137" s="135"/>
      <c r="AF137" s="137">
        <v>38</v>
      </c>
      <c r="AG137" s="120" t="s">
        <v>257</v>
      </c>
      <c r="AH137" s="121"/>
      <c r="AI137" s="136"/>
      <c r="AJ137" s="135"/>
      <c r="AK137" s="137"/>
      <c r="AL137" s="121"/>
      <c r="AM137" s="121"/>
      <c r="AN137" s="121"/>
      <c r="AO137" s="121"/>
      <c r="AP137" s="121" t="s">
        <v>182</v>
      </c>
      <c r="AQ137" s="120" t="s">
        <v>786</v>
      </c>
      <c r="AR137" s="120">
        <v>3.47</v>
      </c>
      <c r="AS137" s="120" t="s">
        <v>183</v>
      </c>
      <c r="AT137" s="120" t="s">
        <v>184</v>
      </c>
      <c r="AU137" s="121">
        <v>1</v>
      </c>
      <c r="AV137" s="121"/>
      <c r="AW137" s="121"/>
      <c r="AX137" s="121"/>
      <c r="AY137" s="120"/>
      <c r="AZ137" s="120"/>
      <c r="BA137" s="121"/>
      <c r="BB137" s="121"/>
      <c r="BC137" s="121"/>
      <c r="BD137" s="121"/>
      <c r="BE137" s="121"/>
      <c r="BF137" s="121"/>
      <c r="BG137" s="121"/>
      <c r="BH137" s="150" t="s">
        <v>822</v>
      </c>
      <c r="BI137" s="126" t="s">
        <v>943</v>
      </c>
    </row>
    <row r="138" spans="1:150" ht="25.5" customHeight="1" x14ac:dyDescent="0.25">
      <c r="A138" s="32" t="s">
        <v>717</v>
      </c>
      <c r="B138" s="32" t="s">
        <v>718</v>
      </c>
      <c r="C138" s="32"/>
      <c r="D138" s="33" t="s">
        <v>719</v>
      </c>
      <c r="E138" s="34" t="s">
        <v>270</v>
      </c>
      <c r="F138" s="35" t="s">
        <v>125</v>
      </c>
      <c r="G138" s="35" t="s">
        <v>497</v>
      </c>
      <c r="H138" s="35" t="s">
        <v>698</v>
      </c>
      <c r="I138" s="35" t="s">
        <v>119</v>
      </c>
      <c r="J138" s="35"/>
      <c r="K138" s="35"/>
      <c r="L138" s="35"/>
      <c r="M138" s="35"/>
      <c r="N138" s="36">
        <f>O138+S138</f>
        <v>129411.77</v>
      </c>
      <c r="O138" s="36">
        <v>19411.77</v>
      </c>
      <c r="P138" s="36"/>
      <c r="Q138" s="36"/>
      <c r="R138" s="36"/>
      <c r="S138" s="45">
        <v>110000</v>
      </c>
      <c r="T138" s="46">
        <v>43373</v>
      </c>
      <c r="U138" s="47">
        <v>43646</v>
      </c>
      <c r="V138" s="47">
        <v>43707</v>
      </c>
      <c r="W138" s="48">
        <v>44377</v>
      </c>
      <c r="X138" s="118"/>
      <c r="Y138" s="119"/>
      <c r="Z138" s="118">
        <v>0</v>
      </c>
      <c r="AA138" s="118">
        <v>25000</v>
      </c>
      <c r="AB138" s="118">
        <v>55000</v>
      </c>
      <c r="AC138" s="118">
        <v>30000</v>
      </c>
      <c r="AD138" s="143"/>
      <c r="AE138" s="119"/>
      <c r="AF138" s="123">
        <v>38</v>
      </c>
      <c r="AG138" s="133" t="s">
        <v>257</v>
      </c>
      <c r="AH138" s="124"/>
      <c r="AI138" s="139"/>
      <c r="AJ138" s="140"/>
      <c r="AK138" s="123"/>
      <c r="AL138" s="124"/>
      <c r="AM138" s="124"/>
      <c r="AN138" s="124"/>
      <c r="AO138" s="124"/>
      <c r="AP138" s="121" t="s">
        <v>182</v>
      </c>
      <c r="AQ138" s="120" t="s">
        <v>782</v>
      </c>
      <c r="AR138" s="120">
        <v>1.1000000000000001</v>
      </c>
      <c r="AS138" s="121" t="s">
        <v>232</v>
      </c>
      <c r="AT138" s="120" t="s">
        <v>783</v>
      </c>
      <c r="AU138" s="121">
        <v>1</v>
      </c>
      <c r="AV138" s="120" t="s">
        <v>185</v>
      </c>
      <c r="AW138" s="120" t="s">
        <v>784</v>
      </c>
      <c r="AX138" s="120">
        <v>3</v>
      </c>
      <c r="AY138" s="140"/>
      <c r="AZ138" s="140"/>
      <c r="BA138" s="140"/>
      <c r="BB138" s="140"/>
      <c r="BC138" s="140"/>
      <c r="BD138" s="140"/>
      <c r="BE138" s="140"/>
      <c r="BF138" s="140"/>
      <c r="BG138" s="140"/>
      <c r="BH138" s="150" t="s">
        <v>889</v>
      </c>
      <c r="BI138" s="126" t="s">
        <v>1018</v>
      </c>
    </row>
    <row r="139" spans="1:150" ht="24.75" customHeight="1" x14ac:dyDescent="0.2">
      <c r="A139" s="183" t="s">
        <v>787</v>
      </c>
      <c r="B139" s="183"/>
      <c r="C139" s="183"/>
      <c r="D139" s="184"/>
      <c r="E139" s="185"/>
      <c r="F139" s="185"/>
      <c r="G139" s="185"/>
      <c r="H139" s="185"/>
      <c r="I139" s="185"/>
      <c r="J139" s="185"/>
      <c r="K139" s="185"/>
      <c r="L139" s="185"/>
      <c r="M139" s="185"/>
      <c r="N139" s="186">
        <f t="shared" ref="N139:S139" si="1">SUM(N6:N138)-N135</f>
        <v>37977494.731764704</v>
      </c>
      <c r="O139" s="186">
        <f t="shared" si="1"/>
        <v>7320509.8341176473</v>
      </c>
      <c r="P139" s="186">
        <f t="shared" si="1"/>
        <v>1026954.3976470591</v>
      </c>
      <c r="Q139" s="186">
        <f t="shared" si="1"/>
        <v>780124.34999999986</v>
      </c>
      <c r="R139" s="186">
        <f t="shared" si="1"/>
        <v>705589.4</v>
      </c>
      <c r="S139" s="186">
        <f t="shared" si="1"/>
        <v>31465678.75</v>
      </c>
      <c r="T139" s="186"/>
      <c r="U139" s="186"/>
      <c r="V139" s="186"/>
      <c r="W139" s="187"/>
      <c r="X139" s="186">
        <f>SUM(Z6:Z7)-X135</f>
        <v>0</v>
      </c>
      <c r="Y139" s="186">
        <f>SUM(AA6:AA7)-Y135</f>
        <v>0</v>
      </c>
      <c r="Z139" s="186">
        <f>SUM(AB6:AB7)-Z135</f>
        <v>0</v>
      </c>
      <c r="AA139" s="186">
        <f>SUM(AC6:AC7)-AA135</f>
        <v>0</v>
      </c>
      <c r="AB139" s="186">
        <f>SUM(AD6:AD138)-AB135</f>
        <v>10000</v>
      </c>
      <c r="AC139" s="186">
        <f>SUM(AE6:AE138)-AC135</f>
        <v>0</v>
      </c>
      <c r="AD139" s="186">
        <f>SUM(AF6:AF138)-AD135</f>
        <v>2471</v>
      </c>
      <c r="AE139" s="186">
        <f>SUM(AG6:AG138)-AE135</f>
        <v>0</v>
      </c>
      <c r="AF139" s="186"/>
      <c r="AG139" s="185"/>
      <c r="AH139" s="185"/>
      <c r="AI139" s="185"/>
      <c r="AJ139" s="185"/>
      <c r="AK139" s="185"/>
      <c r="AL139" s="185"/>
      <c r="AM139" s="185"/>
      <c r="AN139" s="185"/>
      <c r="AO139" s="185"/>
      <c r="AP139" s="188"/>
      <c r="AQ139" s="188"/>
      <c r="AR139" s="188"/>
      <c r="AS139" s="188"/>
      <c r="AT139" s="185"/>
      <c r="AU139" s="188"/>
      <c r="AV139" s="188"/>
      <c r="AW139" s="185"/>
      <c r="AX139" s="188"/>
      <c r="AY139" s="188"/>
      <c r="AZ139" s="185"/>
      <c r="BA139" s="188"/>
    </row>
    <row r="140" spans="1:150" ht="24.75" customHeight="1" x14ac:dyDescent="0.2">
      <c r="A140" s="189"/>
      <c r="B140" s="189"/>
      <c r="C140" s="189"/>
      <c r="D140" s="189"/>
      <c r="E140" s="20"/>
      <c r="F140" s="20"/>
      <c r="G140" s="20"/>
      <c r="H140" s="20"/>
      <c r="I140" s="20"/>
      <c r="J140" s="20"/>
      <c r="K140" s="20"/>
      <c r="L140" s="20"/>
      <c r="M140" s="20"/>
      <c r="N140" s="20"/>
      <c r="O140" s="20"/>
      <c r="P140" s="20"/>
      <c r="Q140" s="20"/>
      <c r="R140" s="20"/>
      <c r="S140" s="20"/>
      <c r="T140" s="20"/>
      <c r="U140" s="20"/>
      <c r="V140" s="20"/>
      <c r="W140" s="190"/>
      <c r="X140" s="20"/>
      <c r="Y140" s="20"/>
      <c r="Z140" s="20"/>
      <c r="AA140" s="20"/>
      <c r="AB140" s="20"/>
      <c r="AC140" s="20"/>
      <c r="AD140" s="20"/>
      <c r="AE140" s="20"/>
      <c r="AF140" s="20"/>
      <c r="AG140" s="20"/>
      <c r="AH140" s="20"/>
      <c r="AI140" s="20"/>
      <c r="AJ140" s="20"/>
      <c r="AK140" s="20"/>
      <c r="AL140" s="20"/>
      <c r="AM140" s="20"/>
      <c r="AN140" s="20"/>
      <c r="AO140" s="20"/>
      <c r="AP140" s="111"/>
      <c r="AQ140" s="111"/>
      <c r="AR140" s="191"/>
      <c r="AS140" s="111"/>
      <c r="AT140" s="20"/>
      <c r="AU140" s="111"/>
      <c r="AV140" s="111"/>
      <c r="AW140" s="20"/>
      <c r="AX140" s="111"/>
      <c r="AY140" s="111"/>
      <c r="AZ140" s="20"/>
      <c r="BA140" s="111"/>
    </row>
    <row r="141" spans="1:150" ht="24.75" customHeight="1" x14ac:dyDescent="0.2">
      <c r="A141" s="189"/>
      <c r="B141" s="189"/>
      <c r="C141" s="189"/>
      <c r="D141" s="189"/>
      <c r="E141" s="20"/>
      <c r="F141" s="20"/>
      <c r="G141" s="20"/>
      <c r="H141" s="20"/>
      <c r="I141" s="20"/>
      <c r="J141" s="20"/>
      <c r="K141" s="20"/>
      <c r="L141" s="20"/>
      <c r="M141" s="20"/>
      <c r="N141" s="20"/>
      <c r="O141" s="20"/>
      <c r="P141" s="20"/>
      <c r="Q141" s="20"/>
      <c r="R141" s="20"/>
      <c r="S141" s="192"/>
      <c r="T141" s="20"/>
      <c r="U141" s="20"/>
      <c r="V141" s="20"/>
      <c r="W141" s="190"/>
      <c r="X141" s="20"/>
      <c r="Y141" s="20"/>
      <c r="Z141" s="193"/>
      <c r="AA141" s="20"/>
      <c r="AB141" s="20"/>
      <c r="AC141" s="20"/>
      <c r="AD141" s="20"/>
      <c r="AE141" s="20"/>
      <c r="AF141" s="20"/>
      <c r="AG141" s="20"/>
      <c r="AH141" s="20"/>
      <c r="AI141" s="20"/>
      <c r="AJ141" s="20"/>
      <c r="AK141" s="20"/>
      <c r="AL141" s="20"/>
      <c r="AM141" s="20"/>
      <c r="AN141" s="20"/>
      <c r="AO141" s="20"/>
      <c r="AP141" s="111"/>
      <c r="AQ141" s="111"/>
      <c r="AR141" s="111"/>
      <c r="AS141" s="111"/>
      <c r="AT141" s="20"/>
      <c r="AU141" s="111"/>
      <c r="AV141" s="111"/>
      <c r="AW141" s="20"/>
      <c r="AX141" s="111"/>
      <c r="AY141" s="111"/>
      <c r="AZ141" s="20"/>
      <c r="BA141" s="111"/>
    </row>
    <row r="142" spans="1:150" ht="24.75" customHeight="1" x14ac:dyDescent="0.2">
      <c r="A142" s="189"/>
      <c r="B142" s="189"/>
      <c r="C142" s="189"/>
      <c r="D142" s="189"/>
      <c r="E142" s="20"/>
      <c r="F142" s="20"/>
      <c r="G142" s="20"/>
      <c r="H142" s="20"/>
      <c r="I142" s="20"/>
      <c r="J142" s="20"/>
      <c r="K142" s="20"/>
      <c r="L142" s="20"/>
      <c r="M142" s="20"/>
      <c r="N142" s="20"/>
      <c r="O142" s="20"/>
      <c r="P142" s="20"/>
      <c r="Q142" s="20"/>
      <c r="R142" s="20"/>
      <c r="S142" s="193"/>
      <c r="T142" s="20"/>
      <c r="U142" s="20"/>
      <c r="V142" s="20"/>
      <c r="W142" s="190"/>
      <c r="X142" s="20"/>
      <c r="Y142" s="20"/>
      <c r="Z142" s="20"/>
      <c r="AA142" s="20"/>
      <c r="AB142" s="20"/>
      <c r="AC142" s="20"/>
      <c r="AD142" s="20"/>
      <c r="AE142" s="20"/>
      <c r="AF142" s="20"/>
      <c r="AG142" s="20"/>
      <c r="AH142" s="20"/>
      <c r="AI142" s="20"/>
      <c r="AJ142" s="20"/>
      <c r="AK142" s="20"/>
      <c r="AL142" s="20"/>
      <c r="AM142" s="20"/>
      <c r="AN142" s="20"/>
      <c r="AO142" s="20"/>
      <c r="AP142" s="111"/>
      <c r="AQ142" s="111"/>
      <c r="AR142" s="111"/>
      <c r="AS142" s="111"/>
      <c r="AT142" s="20"/>
      <c r="AU142" s="111"/>
      <c r="AV142" s="111"/>
      <c r="AW142" s="20"/>
      <c r="AX142" s="111"/>
      <c r="AY142" s="111"/>
      <c r="AZ142" s="20"/>
      <c r="BA142" s="111"/>
    </row>
    <row r="143" spans="1:150" ht="24.75" customHeight="1" x14ac:dyDescent="0.2">
      <c r="A143" s="189"/>
      <c r="B143" s="189"/>
      <c r="C143" s="189"/>
      <c r="D143" s="189"/>
      <c r="E143" s="20"/>
      <c r="F143" s="20"/>
      <c r="G143" s="20"/>
      <c r="H143" s="20"/>
      <c r="I143" s="20"/>
      <c r="J143" s="20"/>
      <c r="K143" s="20"/>
      <c r="L143" s="20"/>
      <c r="M143" s="20"/>
      <c r="N143" s="20"/>
      <c r="O143" s="20"/>
      <c r="P143" s="20"/>
      <c r="Q143" s="20"/>
      <c r="R143" s="20"/>
      <c r="S143" s="193"/>
      <c r="T143" s="20"/>
      <c r="U143" s="20"/>
      <c r="V143" s="20"/>
      <c r="W143" s="190"/>
      <c r="X143" s="20"/>
      <c r="Y143" s="20"/>
      <c r="Z143" s="20"/>
      <c r="AA143" s="20"/>
      <c r="AB143" s="20"/>
      <c r="AC143" s="20"/>
      <c r="AD143" s="20"/>
      <c r="AE143" s="20"/>
      <c r="AF143" s="20"/>
      <c r="AG143" s="194"/>
      <c r="AH143" s="194"/>
      <c r="AI143" s="20"/>
      <c r="AJ143" s="20"/>
      <c r="AK143" s="20"/>
      <c r="AL143" s="20"/>
      <c r="AM143" s="20"/>
      <c r="AN143" s="20"/>
      <c r="AO143" s="20"/>
      <c r="AP143" s="111"/>
      <c r="AQ143" s="111"/>
      <c r="AR143" s="111"/>
      <c r="AS143" s="111"/>
      <c r="AT143" s="20"/>
      <c r="AU143" s="111"/>
      <c r="AV143" s="111"/>
      <c r="AW143" s="20"/>
      <c r="AX143" s="111"/>
      <c r="AY143" s="111"/>
      <c r="AZ143" s="20"/>
      <c r="BA143" s="111"/>
    </row>
    <row r="144" spans="1:150" ht="24.75" customHeight="1" x14ac:dyDescent="0.2">
      <c r="A144" s="189"/>
      <c r="B144" s="189"/>
      <c r="C144" s="189"/>
      <c r="D144" s="189"/>
      <c r="E144" s="20"/>
      <c r="F144" s="20"/>
      <c r="G144" s="20"/>
      <c r="H144" s="20"/>
      <c r="I144" s="20"/>
      <c r="J144" s="20"/>
      <c r="K144" s="20"/>
      <c r="L144" s="20"/>
      <c r="M144" s="20"/>
      <c r="N144" s="20"/>
      <c r="O144" s="20"/>
      <c r="P144" s="20"/>
      <c r="Q144" s="20"/>
      <c r="R144" s="20"/>
      <c r="S144" s="20"/>
      <c r="T144" s="20"/>
      <c r="U144" s="20"/>
      <c r="V144" s="20"/>
      <c r="W144" s="190"/>
      <c r="X144" s="20"/>
      <c r="Y144" s="20"/>
      <c r="Z144" s="20"/>
      <c r="AA144" s="20"/>
      <c r="AB144" s="20"/>
      <c r="AC144" s="20"/>
      <c r="AD144" s="20"/>
      <c r="AE144" s="20"/>
      <c r="AF144" s="20"/>
      <c r="AG144" s="194"/>
      <c r="AH144" s="194"/>
      <c r="AI144" s="20"/>
      <c r="AJ144" s="20"/>
      <c r="AK144" s="20"/>
      <c r="AL144" s="20"/>
      <c r="AM144" s="20"/>
      <c r="AN144" s="20"/>
      <c r="AO144" s="20"/>
      <c r="AP144" s="111"/>
      <c r="AQ144" s="111"/>
      <c r="AR144" s="111"/>
      <c r="AS144" s="111"/>
      <c r="AT144" s="20"/>
      <c r="AU144" s="111"/>
      <c r="AV144" s="111"/>
      <c r="AW144" s="20"/>
      <c r="AX144" s="111"/>
      <c r="AY144" s="111"/>
      <c r="AZ144" s="20"/>
      <c r="BA144" s="111"/>
    </row>
    <row r="145" spans="1:53" ht="24.75" customHeight="1" x14ac:dyDescent="0.2">
      <c r="A145" s="189"/>
      <c r="B145" s="189"/>
      <c r="C145" s="189"/>
      <c r="D145" s="189"/>
      <c r="E145" s="20"/>
      <c r="F145" s="20"/>
      <c r="G145" s="20"/>
      <c r="H145" s="20"/>
      <c r="I145" s="20"/>
      <c r="J145" s="20"/>
      <c r="K145" s="20"/>
      <c r="L145" s="20"/>
      <c r="M145" s="20"/>
      <c r="N145" s="20"/>
      <c r="O145" s="20"/>
      <c r="P145" s="20"/>
      <c r="Q145" s="20"/>
      <c r="R145" s="20"/>
      <c r="S145" s="20"/>
      <c r="T145" s="20"/>
      <c r="U145" s="20"/>
      <c r="V145" s="20"/>
      <c r="W145" s="190"/>
      <c r="X145" s="20"/>
      <c r="Y145" s="20"/>
      <c r="Z145" s="20"/>
      <c r="AA145" s="20"/>
      <c r="AB145" s="20"/>
      <c r="AC145" s="20"/>
      <c r="AD145" s="20"/>
      <c r="AE145" s="20"/>
      <c r="AF145" s="20"/>
      <c r="AG145" s="194"/>
      <c r="AH145" s="194"/>
      <c r="AI145" s="20"/>
      <c r="AJ145" s="20"/>
      <c r="AK145" s="20"/>
      <c r="AL145" s="20"/>
      <c r="AM145" s="20"/>
      <c r="AN145" s="20"/>
      <c r="AO145" s="20"/>
      <c r="AP145" s="111"/>
      <c r="AQ145" s="111"/>
      <c r="AR145" s="111"/>
      <c r="AS145" s="111"/>
      <c r="AT145" s="20"/>
      <c r="AU145" s="111"/>
      <c r="AV145" s="111"/>
      <c r="AW145" s="20"/>
      <c r="AX145" s="111"/>
      <c r="AY145" s="111"/>
      <c r="AZ145" s="20"/>
      <c r="BA145" s="111"/>
    </row>
    <row r="146" spans="1:53" ht="24.75" customHeight="1" x14ac:dyDescent="0.2">
      <c r="A146" s="189"/>
      <c r="B146" s="189"/>
      <c r="C146" s="189"/>
      <c r="D146" s="189"/>
      <c r="E146" s="20"/>
      <c r="F146" s="20"/>
      <c r="G146" s="20"/>
      <c r="H146" s="20"/>
      <c r="I146" s="20"/>
      <c r="J146" s="20"/>
      <c r="K146" s="20"/>
      <c r="L146" s="20"/>
      <c r="M146" s="20"/>
      <c r="N146" s="20"/>
      <c r="O146" s="20"/>
      <c r="P146" s="20"/>
      <c r="Q146" s="20"/>
      <c r="R146" s="20"/>
      <c r="S146" s="20"/>
      <c r="T146" s="20"/>
      <c r="U146" s="20"/>
      <c r="V146" s="20"/>
      <c r="W146" s="190"/>
      <c r="X146" s="20"/>
      <c r="Y146" s="20"/>
      <c r="Z146" s="20"/>
      <c r="AA146" s="20"/>
      <c r="AB146" s="20"/>
      <c r="AC146" s="20"/>
      <c r="AD146" s="20"/>
      <c r="AE146" s="20"/>
      <c r="AF146" s="20"/>
      <c r="AG146" s="194"/>
      <c r="AH146" s="194"/>
      <c r="AI146" s="20"/>
      <c r="AJ146" s="20"/>
      <c r="AK146" s="20"/>
      <c r="AL146" s="20"/>
      <c r="AM146" s="20"/>
      <c r="AN146" s="20"/>
      <c r="AO146" s="20"/>
      <c r="AP146" s="111"/>
      <c r="AQ146" s="111"/>
      <c r="AR146" s="111"/>
      <c r="AS146" s="111"/>
      <c r="AT146" s="20"/>
      <c r="AU146" s="111"/>
      <c r="AV146" s="111"/>
      <c r="AW146" s="20"/>
      <c r="AX146" s="111"/>
      <c r="AY146" s="111"/>
      <c r="AZ146" s="20"/>
      <c r="BA146" s="111"/>
    </row>
    <row r="147" spans="1:53" ht="24.75" customHeight="1" x14ac:dyDescent="0.2">
      <c r="A147" s="189"/>
      <c r="B147" s="189"/>
      <c r="C147" s="189"/>
      <c r="D147" s="189"/>
      <c r="E147" s="20"/>
      <c r="F147" s="20"/>
      <c r="G147" s="20"/>
      <c r="H147" s="20"/>
      <c r="I147" s="20"/>
      <c r="J147" s="20"/>
      <c r="K147" s="20"/>
      <c r="L147" s="20"/>
      <c r="M147" s="20"/>
      <c r="N147" s="20"/>
      <c r="O147" s="20"/>
      <c r="P147" s="20"/>
      <c r="Q147" s="20"/>
      <c r="R147" s="20"/>
      <c r="S147" s="20"/>
      <c r="T147" s="20"/>
      <c r="U147" s="20"/>
      <c r="V147" s="20"/>
      <c r="W147" s="190"/>
      <c r="X147" s="20"/>
      <c r="Y147" s="20"/>
      <c r="Z147" s="20"/>
      <c r="AA147" s="20"/>
      <c r="AB147" s="20"/>
      <c r="AC147" s="20"/>
      <c r="AD147" s="20"/>
      <c r="AE147" s="20"/>
      <c r="AF147" s="20"/>
      <c r="AG147" s="194"/>
      <c r="AH147" s="194"/>
      <c r="AI147" s="20"/>
      <c r="AJ147" s="20"/>
      <c r="AK147" s="20"/>
      <c r="AL147" s="20"/>
      <c r="AM147" s="20"/>
      <c r="AN147" s="20"/>
      <c r="AO147" s="20"/>
      <c r="AP147" s="111"/>
      <c r="AQ147" s="111"/>
      <c r="AR147" s="111"/>
      <c r="AS147" s="111"/>
      <c r="AT147" s="20"/>
      <c r="AU147" s="111"/>
      <c r="AV147" s="111"/>
      <c r="AW147" s="20"/>
      <c r="AX147" s="111"/>
      <c r="AY147" s="111"/>
      <c r="AZ147" s="20"/>
      <c r="BA147" s="111"/>
    </row>
    <row r="148" spans="1:53" ht="24.75" customHeight="1" x14ac:dyDescent="0.2">
      <c r="A148" s="189"/>
      <c r="B148" s="189"/>
      <c r="C148" s="189"/>
      <c r="D148" s="189"/>
      <c r="E148" s="20"/>
      <c r="F148" s="20"/>
      <c r="G148" s="20"/>
      <c r="H148" s="20"/>
      <c r="I148" s="20"/>
      <c r="J148" s="20"/>
      <c r="K148" s="20"/>
      <c r="L148" s="20"/>
      <c r="M148" s="20"/>
      <c r="N148" s="20"/>
      <c r="O148" s="20"/>
      <c r="P148" s="20"/>
      <c r="Q148" s="20"/>
      <c r="R148" s="20"/>
      <c r="S148" s="20"/>
      <c r="T148" s="20"/>
      <c r="U148" s="20"/>
      <c r="V148" s="20"/>
      <c r="W148" s="190"/>
      <c r="X148" s="20"/>
      <c r="Y148" s="20"/>
      <c r="Z148" s="20"/>
      <c r="AA148" s="20"/>
      <c r="AB148" s="20"/>
      <c r="AC148" s="20"/>
      <c r="AD148" s="20"/>
      <c r="AE148" s="20"/>
      <c r="AF148" s="20"/>
      <c r="AG148" s="194"/>
      <c r="AH148" s="194"/>
      <c r="AI148" s="20"/>
      <c r="AJ148" s="20"/>
      <c r="AK148" s="20"/>
      <c r="AL148" s="20"/>
      <c r="AM148" s="20"/>
      <c r="AN148" s="20"/>
      <c r="AO148" s="20"/>
      <c r="AP148" s="111"/>
      <c r="AQ148" s="111"/>
      <c r="AR148" s="111"/>
      <c r="AS148" s="111"/>
      <c r="AT148" s="20"/>
      <c r="AU148" s="111"/>
      <c r="AV148" s="111"/>
      <c r="AW148" s="20"/>
      <c r="AX148" s="111"/>
      <c r="AY148" s="111"/>
      <c r="AZ148" s="20"/>
      <c r="BA148" s="111"/>
    </row>
    <row r="149" spans="1:53" ht="24.75" customHeight="1" x14ac:dyDescent="0.2">
      <c r="A149" s="189"/>
      <c r="B149" s="189"/>
      <c r="C149" s="189"/>
      <c r="D149" s="189"/>
      <c r="E149" s="20"/>
      <c r="F149" s="20"/>
      <c r="G149" s="20"/>
      <c r="H149" s="20"/>
      <c r="I149" s="20"/>
      <c r="J149" s="20"/>
      <c r="K149" s="20"/>
      <c r="L149" s="20"/>
      <c r="M149" s="20"/>
      <c r="N149" s="20"/>
      <c r="O149" s="20"/>
      <c r="P149" s="20"/>
      <c r="Q149" s="20"/>
      <c r="R149" s="20"/>
      <c r="S149" s="20"/>
      <c r="T149" s="20"/>
      <c r="U149" s="20"/>
      <c r="V149" s="20"/>
      <c r="W149" s="190"/>
      <c r="X149" s="20"/>
      <c r="Y149" s="20"/>
      <c r="Z149" s="20"/>
      <c r="AA149" s="20"/>
      <c r="AB149" s="20"/>
      <c r="AC149" s="20"/>
      <c r="AD149" s="20"/>
      <c r="AE149" s="20"/>
      <c r="AF149" s="20"/>
      <c r="AG149" s="194"/>
      <c r="AH149" s="194"/>
      <c r="AI149" s="20"/>
      <c r="AJ149" s="20"/>
      <c r="AK149" s="20"/>
      <c r="AL149" s="20"/>
      <c r="AM149" s="20"/>
      <c r="AN149" s="20"/>
      <c r="AO149" s="20"/>
      <c r="AP149" s="111"/>
      <c r="AQ149" s="111"/>
      <c r="AR149" s="111"/>
      <c r="AS149" s="111"/>
      <c r="AT149" s="20"/>
      <c r="AU149" s="111"/>
      <c r="AV149" s="111"/>
      <c r="AW149" s="20"/>
      <c r="AX149" s="111"/>
      <c r="AY149" s="111"/>
      <c r="AZ149" s="20"/>
      <c r="BA149" s="111"/>
    </row>
    <row r="150" spans="1:53" ht="24.75" customHeight="1" x14ac:dyDescent="0.2">
      <c r="A150" s="189"/>
      <c r="B150" s="189"/>
      <c r="C150" s="189"/>
      <c r="D150" s="189"/>
      <c r="E150" s="20"/>
      <c r="F150" s="20"/>
      <c r="G150" s="20"/>
      <c r="H150" s="20"/>
      <c r="I150" s="20"/>
      <c r="J150" s="20"/>
      <c r="K150" s="20"/>
      <c r="L150" s="20"/>
      <c r="M150" s="20"/>
      <c r="N150" s="20"/>
      <c r="O150" s="20"/>
      <c r="P150" s="20"/>
      <c r="Q150" s="20"/>
      <c r="R150" s="20"/>
      <c r="S150" s="20"/>
      <c r="T150" s="20"/>
      <c r="U150" s="20"/>
      <c r="V150" s="20"/>
      <c r="W150" s="190"/>
      <c r="X150" s="20"/>
      <c r="Y150" s="20"/>
      <c r="Z150" s="20"/>
      <c r="AA150" s="20"/>
      <c r="AB150" s="20"/>
      <c r="AC150" s="20"/>
      <c r="AD150" s="20"/>
      <c r="AE150" s="20"/>
      <c r="AF150" s="20"/>
      <c r="AG150" s="194"/>
      <c r="AH150" s="194"/>
      <c r="AI150" s="20"/>
      <c r="AJ150" s="20"/>
      <c r="AK150" s="20"/>
      <c r="AL150" s="20"/>
      <c r="AM150" s="20"/>
      <c r="AN150" s="20"/>
      <c r="AO150" s="20"/>
      <c r="AP150" s="111"/>
      <c r="AQ150" s="111"/>
      <c r="AR150" s="111"/>
      <c r="AS150" s="111"/>
      <c r="AT150" s="20"/>
      <c r="AU150" s="111"/>
      <c r="AV150" s="111"/>
      <c r="AW150" s="20"/>
      <c r="AX150" s="111"/>
      <c r="AY150" s="111"/>
      <c r="AZ150" s="20"/>
      <c r="BA150" s="111"/>
    </row>
    <row r="151" spans="1:53" ht="24.75" customHeight="1" x14ac:dyDescent="0.2">
      <c r="A151" s="189"/>
      <c r="B151" s="189"/>
      <c r="C151" s="189"/>
      <c r="D151" s="189"/>
      <c r="E151" s="20"/>
      <c r="F151" s="20"/>
      <c r="G151" s="20"/>
      <c r="H151" s="20"/>
      <c r="I151" s="20"/>
      <c r="J151" s="20"/>
      <c r="K151" s="20"/>
      <c r="L151" s="20"/>
      <c r="M151" s="20"/>
      <c r="N151" s="20"/>
      <c r="O151" s="20"/>
      <c r="P151" s="20"/>
      <c r="Q151" s="20"/>
      <c r="R151" s="20"/>
      <c r="S151" s="20"/>
      <c r="T151" s="20"/>
      <c r="U151" s="20"/>
      <c r="V151" s="20"/>
      <c r="W151" s="190"/>
      <c r="X151" s="20"/>
      <c r="Y151" s="20"/>
      <c r="Z151" s="20"/>
      <c r="AA151" s="20"/>
      <c r="AB151" s="20"/>
      <c r="AC151" s="20"/>
      <c r="AD151" s="20"/>
      <c r="AE151" s="20"/>
      <c r="AF151" s="20"/>
      <c r="AG151" s="194"/>
      <c r="AH151" s="194"/>
      <c r="AI151" s="20"/>
      <c r="AJ151" s="20"/>
      <c r="AK151" s="20"/>
      <c r="AL151" s="20"/>
      <c r="AM151" s="20"/>
      <c r="AN151" s="20"/>
      <c r="AO151" s="20"/>
      <c r="AP151" s="111"/>
      <c r="AQ151" s="111"/>
      <c r="AR151" s="111"/>
      <c r="AS151" s="111"/>
      <c r="AT151" s="20"/>
      <c r="AU151" s="111"/>
      <c r="AV151" s="111"/>
      <c r="AW151" s="20"/>
      <c r="AX151" s="111"/>
      <c r="AY151" s="111"/>
      <c r="AZ151" s="20"/>
      <c r="BA151" s="111"/>
    </row>
    <row r="152" spans="1:53" ht="24.75" customHeight="1" x14ac:dyDescent="0.2">
      <c r="A152" s="189"/>
      <c r="B152" s="189"/>
      <c r="C152" s="189"/>
      <c r="D152" s="189"/>
      <c r="E152" s="20"/>
      <c r="F152" s="20"/>
      <c r="G152" s="20"/>
      <c r="H152" s="20"/>
      <c r="I152" s="20"/>
      <c r="J152" s="20"/>
      <c r="K152" s="20"/>
      <c r="L152" s="20"/>
      <c r="M152" s="20"/>
      <c r="N152" s="20"/>
      <c r="O152" s="20"/>
      <c r="P152" s="20"/>
      <c r="Q152" s="20"/>
      <c r="R152" s="20"/>
      <c r="S152" s="20"/>
      <c r="T152" s="20"/>
      <c r="U152" s="20"/>
      <c r="V152" s="20"/>
      <c r="W152" s="190"/>
      <c r="X152" s="20"/>
      <c r="Y152" s="20"/>
      <c r="Z152" s="20"/>
      <c r="AA152" s="20"/>
      <c r="AB152" s="20"/>
      <c r="AC152" s="20"/>
      <c r="AD152" s="20"/>
      <c r="AE152" s="20"/>
      <c r="AF152" s="20"/>
      <c r="AG152" s="194"/>
      <c r="AH152" s="194"/>
      <c r="AI152" s="20"/>
      <c r="AJ152" s="20"/>
      <c r="AK152" s="20"/>
      <c r="AL152" s="20"/>
      <c r="AM152" s="20"/>
      <c r="AN152" s="20"/>
      <c r="AO152" s="20"/>
      <c r="AP152" s="111"/>
      <c r="AQ152" s="111"/>
      <c r="AR152" s="111"/>
      <c r="AS152" s="111"/>
      <c r="AT152" s="20"/>
      <c r="AU152" s="111"/>
      <c r="AV152" s="111"/>
      <c r="AW152" s="20"/>
      <c r="AX152" s="111"/>
      <c r="AY152" s="111"/>
      <c r="AZ152" s="20"/>
      <c r="BA152" s="111"/>
    </row>
    <row r="153" spans="1:53" ht="24.75" customHeight="1" x14ac:dyDescent="0.2">
      <c r="A153" s="189"/>
      <c r="B153" s="189"/>
      <c r="C153" s="189"/>
      <c r="D153" s="189"/>
      <c r="E153" s="20"/>
      <c r="F153" s="20"/>
      <c r="G153" s="20"/>
      <c r="H153" s="20"/>
      <c r="I153" s="20"/>
      <c r="J153" s="20"/>
      <c r="K153" s="20"/>
      <c r="L153" s="20"/>
      <c r="M153" s="20"/>
      <c r="N153" s="20"/>
      <c r="O153" s="20"/>
      <c r="P153" s="20"/>
      <c r="Q153" s="20"/>
      <c r="R153" s="20"/>
      <c r="S153" s="20"/>
      <c r="T153" s="20"/>
      <c r="U153" s="20"/>
      <c r="V153" s="20"/>
      <c r="W153" s="190"/>
      <c r="X153" s="20"/>
      <c r="Y153" s="20"/>
      <c r="Z153" s="20"/>
      <c r="AA153" s="20"/>
      <c r="AB153" s="20"/>
      <c r="AC153" s="20"/>
      <c r="AD153" s="20"/>
      <c r="AE153" s="20"/>
      <c r="AF153" s="20"/>
      <c r="AG153" s="194"/>
      <c r="AH153" s="194"/>
      <c r="AI153" s="20"/>
      <c r="AJ153" s="20"/>
      <c r="AK153" s="20"/>
      <c r="AL153" s="20"/>
      <c r="AM153" s="20"/>
      <c r="AN153" s="20"/>
      <c r="AO153" s="20"/>
      <c r="AP153" s="111"/>
      <c r="AQ153" s="111"/>
      <c r="AR153" s="111"/>
      <c r="AS153" s="111"/>
      <c r="AT153" s="20"/>
      <c r="AU153" s="111"/>
      <c r="AV153" s="111"/>
      <c r="AW153" s="20"/>
      <c r="AX153" s="111"/>
      <c r="AY153" s="111"/>
      <c r="AZ153" s="20"/>
      <c r="BA153" s="111"/>
    </row>
    <row r="154" spans="1:53" ht="24.75" customHeight="1" x14ac:dyDescent="0.2">
      <c r="A154" s="189"/>
      <c r="B154" s="189"/>
      <c r="C154" s="189"/>
      <c r="D154" s="189"/>
      <c r="E154" s="20"/>
      <c r="F154" s="20"/>
      <c r="G154" s="20"/>
      <c r="H154" s="20"/>
      <c r="I154" s="20"/>
      <c r="J154" s="20"/>
      <c r="K154" s="20"/>
      <c r="L154" s="20"/>
      <c r="M154" s="20"/>
      <c r="N154" s="20"/>
      <c r="O154" s="20"/>
      <c r="P154" s="20"/>
      <c r="Q154" s="20"/>
      <c r="R154" s="20"/>
      <c r="S154" s="20"/>
      <c r="T154" s="20"/>
      <c r="U154" s="20"/>
      <c r="V154" s="20"/>
      <c r="W154" s="190"/>
      <c r="X154" s="20"/>
      <c r="Y154" s="20"/>
      <c r="Z154" s="20"/>
      <c r="AA154" s="20"/>
      <c r="AB154" s="20"/>
      <c r="AC154" s="20"/>
      <c r="AD154" s="20"/>
      <c r="AE154" s="20"/>
      <c r="AF154" s="20"/>
      <c r="AG154" s="194"/>
      <c r="AH154" s="194"/>
      <c r="AI154" s="20"/>
      <c r="AJ154" s="20"/>
      <c r="AK154" s="20"/>
      <c r="AL154" s="20"/>
      <c r="AM154" s="20"/>
      <c r="AN154" s="20"/>
      <c r="AO154" s="20"/>
      <c r="AP154" s="111"/>
      <c r="AQ154" s="111"/>
      <c r="AR154" s="111"/>
      <c r="AS154" s="111"/>
      <c r="AT154" s="20"/>
      <c r="AU154" s="111"/>
      <c r="AV154" s="111"/>
      <c r="AW154" s="20"/>
      <c r="AX154" s="111"/>
      <c r="AY154" s="111"/>
      <c r="AZ154" s="20"/>
      <c r="BA154" s="111"/>
    </row>
    <row r="155" spans="1:53" ht="24.75" customHeight="1" x14ac:dyDescent="0.2">
      <c r="A155" s="189"/>
      <c r="B155" s="189"/>
      <c r="C155" s="189"/>
      <c r="D155" s="189"/>
      <c r="E155" s="20"/>
      <c r="F155" s="20"/>
      <c r="G155" s="20"/>
      <c r="H155" s="20"/>
      <c r="I155" s="20"/>
      <c r="J155" s="20"/>
      <c r="K155" s="20"/>
      <c r="L155" s="20"/>
      <c r="M155" s="20"/>
      <c r="N155" s="20"/>
      <c r="O155" s="20"/>
      <c r="P155" s="20"/>
      <c r="Q155" s="20"/>
      <c r="R155" s="20"/>
      <c r="S155" s="20"/>
      <c r="T155" s="20"/>
      <c r="U155" s="20"/>
      <c r="V155" s="20"/>
      <c r="W155" s="190"/>
      <c r="X155" s="20"/>
      <c r="Y155" s="20"/>
      <c r="Z155" s="20"/>
      <c r="AA155" s="20"/>
      <c r="AB155" s="20"/>
      <c r="AC155" s="20"/>
      <c r="AD155" s="20"/>
      <c r="AE155" s="20"/>
      <c r="AF155" s="20"/>
      <c r="AG155" s="194"/>
      <c r="AH155" s="194"/>
      <c r="AI155" s="20"/>
      <c r="AJ155" s="20"/>
      <c r="AK155" s="20"/>
      <c r="AL155" s="20"/>
      <c r="AM155" s="20"/>
      <c r="AN155" s="20"/>
      <c r="AO155" s="20"/>
      <c r="AP155" s="111"/>
      <c r="AQ155" s="111"/>
      <c r="AR155" s="111"/>
      <c r="AS155" s="111"/>
      <c r="AT155" s="20"/>
      <c r="AU155" s="111"/>
      <c r="AV155" s="111"/>
      <c r="AW155" s="20"/>
      <c r="AX155" s="111"/>
      <c r="AY155" s="111"/>
      <c r="AZ155" s="20"/>
      <c r="BA155" s="111"/>
    </row>
    <row r="156" spans="1:53" ht="24.75" customHeight="1" x14ac:dyDescent="0.2">
      <c r="A156" s="189"/>
      <c r="B156" s="189"/>
      <c r="C156" s="189"/>
      <c r="D156" s="189"/>
      <c r="E156" s="20"/>
      <c r="F156" s="20"/>
      <c r="G156" s="20"/>
      <c r="H156" s="20"/>
      <c r="I156" s="20"/>
      <c r="J156" s="20"/>
      <c r="K156" s="20"/>
      <c r="L156" s="20"/>
      <c r="M156" s="20"/>
      <c r="N156" s="20"/>
      <c r="O156" s="20"/>
      <c r="P156" s="20"/>
      <c r="Q156" s="20"/>
      <c r="R156" s="20"/>
      <c r="S156" s="20"/>
      <c r="T156" s="20"/>
      <c r="U156" s="20"/>
      <c r="V156" s="20"/>
      <c r="W156" s="190"/>
      <c r="X156" s="20"/>
      <c r="Y156" s="20"/>
      <c r="Z156" s="20"/>
      <c r="AA156" s="20"/>
      <c r="AB156" s="20"/>
      <c r="AC156" s="20"/>
      <c r="AD156" s="20"/>
      <c r="AE156" s="20"/>
      <c r="AF156" s="20"/>
      <c r="AG156" s="194"/>
      <c r="AH156" s="194"/>
      <c r="AI156" s="20"/>
      <c r="AJ156" s="20"/>
      <c r="AK156" s="20"/>
      <c r="AL156" s="20"/>
      <c r="AM156" s="20"/>
      <c r="AN156" s="20"/>
      <c r="AO156" s="20"/>
      <c r="AP156" s="111"/>
      <c r="AQ156" s="111"/>
      <c r="AR156" s="111"/>
      <c r="AS156" s="111"/>
      <c r="AT156" s="20"/>
      <c r="AU156" s="111"/>
      <c r="AV156" s="111"/>
      <c r="AW156" s="20"/>
      <c r="AX156" s="111"/>
      <c r="AY156" s="111"/>
      <c r="AZ156" s="20"/>
      <c r="BA156" s="111"/>
    </row>
    <row r="157" spans="1:53" ht="24.75" customHeight="1" x14ac:dyDescent="0.2">
      <c r="A157" s="189"/>
      <c r="B157" s="189"/>
      <c r="C157" s="189"/>
      <c r="D157" s="189"/>
      <c r="E157" s="20"/>
      <c r="F157" s="20"/>
      <c r="G157" s="20"/>
      <c r="H157" s="20"/>
      <c r="I157" s="20"/>
      <c r="J157" s="20"/>
      <c r="K157" s="20"/>
      <c r="L157" s="20"/>
      <c r="M157" s="20"/>
      <c r="N157" s="20"/>
      <c r="O157" s="20"/>
      <c r="P157" s="20"/>
      <c r="Q157" s="20"/>
      <c r="R157" s="20"/>
      <c r="S157" s="20"/>
      <c r="T157" s="20"/>
      <c r="U157" s="20"/>
      <c r="V157" s="20"/>
      <c r="W157" s="190"/>
      <c r="X157" s="20"/>
      <c r="Y157" s="20"/>
      <c r="Z157" s="20"/>
      <c r="AA157" s="20"/>
      <c r="AB157" s="20"/>
      <c r="AC157" s="20"/>
      <c r="AD157" s="20"/>
      <c r="AE157" s="20"/>
      <c r="AF157" s="20"/>
      <c r="AG157" s="194"/>
      <c r="AH157" s="194"/>
      <c r="AI157" s="20"/>
      <c r="AJ157" s="20"/>
      <c r="AK157" s="20"/>
      <c r="AL157" s="20"/>
      <c r="AM157" s="20"/>
      <c r="AN157" s="20"/>
      <c r="AO157" s="20"/>
      <c r="AP157" s="111"/>
      <c r="AQ157" s="111"/>
      <c r="AR157" s="111"/>
      <c r="AS157" s="111"/>
      <c r="AT157" s="20"/>
      <c r="AU157" s="111"/>
      <c r="AV157" s="111"/>
      <c r="AW157" s="20"/>
      <c r="AX157" s="111"/>
      <c r="AY157" s="111"/>
      <c r="AZ157" s="20"/>
      <c r="BA157" s="111"/>
    </row>
    <row r="158" spans="1:53" ht="24.75" customHeight="1" x14ac:dyDescent="0.2">
      <c r="A158" s="189"/>
      <c r="B158" s="189"/>
      <c r="C158" s="189"/>
      <c r="D158" s="189"/>
      <c r="E158" s="20"/>
      <c r="F158" s="20"/>
      <c r="G158" s="20"/>
      <c r="H158" s="20"/>
      <c r="I158" s="20"/>
      <c r="J158" s="20"/>
      <c r="K158" s="20"/>
      <c r="L158" s="20"/>
      <c r="M158" s="20"/>
      <c r="N158" s="20"/>
      <c r="O158" s="20"/>
      <c r="P158" s="20"/>
      <c r="Q158" s="20"/>
      <c r="R158" s="20"/>
      <c r="S158" s="20"/>
      <c r="T158" s="20"/>
      <c r="U158" s="20"/>
      <c r="V158" s="20"/>
      <c r="W158" s="190"/>
      <c r="X158" s="20"/>
      <c r="Y158" s="20"/>
      <c r="Z158" s="20"/>
      <c r="AA158" s="20"/>
      <c r="AB158" s="20"/>
      <c r="AC158" s="20"/>
      <c r="AD158" s="20"/>
      <c r="AE158" s="20"/>
      <c r="AF158" s="20"/>
      <c r="AG158" s="194"/>
      <c r="AH158" s="194"/>
      <c r="AI158" s="20"/>
      <c r="AJ158" s="20"/>
      <c r="AK158" s="20"/>
      <c r="AL158" s="20"/>
      <c r="AM158" s="20"/>
      <c r="AN158" s="20"/>
      <c r="AO158" s="20"/>
      <c r="AP158" s="111"/>
      <c r="AQ158" s="111"/>
      <c r="AR158" s="111"/>
      <c r="AS158" s="111"/>
      <c r="AT158" s="20"/>
      <c r="AU158" s="111"/>
      <c r="AV158" s="111"/>
      <c r="AW158" s="20"/>
      <c r="AX158" s="111"/>
      <c r="AY158" s="111"/>
      <c r="AZ158" s="20"/>
      <c r="BA158" s="111"/>
    </row>
    <row r="159" spans="1:53" ht="24.75" customHeight="1" x14ac:dyDescent="0.2">
      <c r="A159" s="189"/>
      <c r="B159" s="189"/>
      <c r="C159" s="189"/>
      <c r="D159" s="189"/>
      <c r="E159" s="20"/>
      <c r="F159" s="20"/>
      <c r="G159" s="20"/>
      <c r="H159" s="20"/>
      <c r="I159" s="20"/>
      <c r="J159" s="20"/>
      <c r="K159" s="20"/>
      <c r="L159" s="20"/>
      <c r="M159" s="20"/>
      <c r="N159" s="20"/>
      <c r="O159" s="20"/>
      <c r="P159" s="20"/>
      <c r="Q159" s="20"/>
      <c r="R159" s="20"/>
      <c r="S159" s="20"/>
      <c r="T159" s="20"/>
      <c r="U159" s="20"/>
      <c r="V159" s="20"/>
      <c r="W159" s="190"/>
      <c r="X159" s="20"/>
      <c r="Y159" s="20"/>
      <c r="Z159" s="20"/>
      <c r="AA159" s="20"/>
      <c r="AB159" s="20"/>
      <c r="AC159" s="20"/>
      <c r="AD159" s="20"/>
      <c r="AE159" s="20"/>
      <c r="AF159" s="20"/>
      <c r="AG159" s="194"/>
      <c r="AH159" s="194"/>
      <c r="AI159" s="20"/>
      <c r="AJ159" s="20"/>
      <c r="AK159" s="20"/>
      <c r="AL159" s="20"/>
      <c r="AM159" s="20"/>
      <c r="AN159" s="20"/>
      <c r="AO159" s="20"/>
      <c r="AP159" s="111"/>
      <c r="AQ159" s="111"/>
      <c r="AR159" s="111"/>
      <c r="AS159" s="111"/>
      <c r="AT159" s="20"/>
      <c r="AU159" s="111"/>
      <c r="AV159" s="111"/>
      <c r="AW159" s="20"/>
      <c r="AX159" s="111"/>
      <c r="AY159" s="111"/>
      <c r="AZ159" s="20"/>
      <c r="BA159" s="111"/>
    </row>
    <row r="160" spans="1:53" ht="24.75" customHeight="1" x14ac:dyDescent="0.2">
      <c r="A160" s="189"/>
      <c r="B160" s="189"/>
      <c r="C160" s="189"/>
      <c r="D160" s="189"/>
      <c r="E160" s="20"/>
      <c r="F160" s="20"/>
      <c r="G160" s="20"/>
      <c r="H160" s="20"/>
      <c r="I160" s="20"/>
      <c r="J160" s="20"/>
      <c r="K160" s="20"/>
      <c r="L160" s="20"/>
      <c r="M160" s="20"/>
      <c r="N160" s="20"/>
      <c r="O160" s="20"/>
      <c r="P160" s="20"/>
      <c r="Q160" s="20"/>
      <c r="R160" s="20"/>
      <c r="S160" s="20"/>
      <c r="T160" s="20"/>
      <c r="U160" s="20"/>
      <c r="V160" s="20"/>
      <c r="W160" s="190"/>
      <c r="X160" s="20"/>
      <c r="Y160" s="20"/>
      <c r="Z160" s="20"/>
      <c r="AA160" s="20"/>
      <c r="AB160" s="20"/>
      <c r="AC160" s="20"/>
      <c r="AD160" s="20"/>
      <c r="AE160" s="20"/>
      <c r="AF160" s="20"/>
      <c r="AG160" s="194"/>
      <c r="AH160" s="194"/>
      <c r="AI160" s="20"/>
      <c r="AJ160" s="20"/>
      <c r="AK160" s="20"/>
      <c r="AL160" s="20"/>
      <c r="AM160" s="20"/>
      <c r="AN160" s="20"/>
      <c r="AO160" s="20"/>
      <c r="AP160" s="111"/>
      <c r="AQ160" s="111"/>
      <c r="AR160" s="111"/>
      <c r="AS160" s="111"/>
      <c r="AT160" s="20"/>
      <c r="AU160" s="111"/>
      <c r="AV160" s="111"/>
      <c r="AW160" s="20"/>
      <c r="AX160" s="111"/>
      <c r="AY160" s="111"/>
      <c r="AZ160" s="20"/>
      <c r="BA160" s="111"/>
    </row>
    <row r="161" spans="1:53" ht="24.75" customHeight="1" x14ac:dyDescent="0.2">
      <c r="A161" s="189"/>
      <c r="B161" s="189"/>
      <c r="C161" s="189"/>
      <c r="D161" s="189"/>
      <c r="E161" s="20"/>
      <c r="F161" s="20"/>
      <c r="G161" s="20"/>
      <c r="H161" s="20"/>
      <c r="I161" s="20"/>
      <c r="J161" s="20"/>
      <c r="K161" s="20"/>
      <c r="L161" s="20"/>
      <c r="M161" s="20"/>
      <c r="N161" s="20"/>
      <c r="O161" s="20"/>
      <c r="P161" s="20"/>
      <c r="Q161" s="20"/>
      <c r="R161" s="20"/>
      <c r="S161" s="20"/>
      <c r="T161" s="20"/>
      <c r="U161" s="20"/>
      <c r="V161" s="20"/>
      <c r="W161" s="190"/>
      <c r="X161" s="20"/>
      <c r="Y161" s="20"/>
      <c r="Z161" s="20"/>
      <c r="AA161" s="20"/>
      <c r="AB161" s="20"/>
      <c r="AC161" s="20"/>
      <c r="AD161" s="20"/>
      <c r="AE161" s="20"/>
      <c r="AF161" s="20"/>
      <c r="AG161" s="194"/>
      <c r="AH161" s="194"/>
      <c r="AI161" s="20"/>
      <c r="AJ161" s="20"/>
      <c r="AK161" s="20"/>
      <c r="AL161" s="20"/>
      <c r="AM161" s="20"/>
      <c r="AN161" s="20"/>
      <c r="AO161" s="20"/>
      <c r="AP161" s="111"/>
      <c r="AQ161" s="111"/>
      <c r="AR161" s="111"/>
      <c r="AS161" s="111"/>
      <c r="AT161" s="20"/>
      <c r="AU161" s="111"/>
      <c r="AV161" s="111"/>
      <c r="AW161" s="20"/>
      <c r="AX161" s="111"/>
      <c r="AY161" s="111"/>
      <c r="AZ161" s="20"/>
      <c r="BA161" s="111"/>
    </row>
    <row r="162" spans="1:53" ht="24.75" customHeight="1" x14ac:dyDescent="0.2">
      <c r="A162" s="189"/>
      <c r="B162" s="189"/>
      <c r="C162" s="189"/>
      <c r="D162" s="189"/>
      <c r="E162" s="20"/>
      <c r="F162" s="20"/>
      <c r="G162" s="20"/>
      <c r="H162" s="20"/>
      <c r="I162" s="20"/>
      <c r="J162" s="20"/>
      <c r="K162" s="20"/>
      <c r="L162" s="20"/>
      <c r="M162" s="20"/>
      <c r="N162" s="20"/>
      <c r="O162" s="20"/>
      <c r="P162" s="20"/>
      <c r="Q162" s="20"/>
      <c r="R162" s="20"/>
      <c r="S162" s="20"/>
      <c r="T162" s="20"/>
      <c r="U162" s="20"/>
      <c r="V162" s="20"/>
      <c r="W162" s="190"/>
      <c r="X162" s="20"/>
      <c r="Y162" s="20"/>
      <c r="Z162" s="20"/>
      <c r="AA162" s="20"/>
      <c r="AB162" s="20"/>
      <c r="AC162" s="20"/>
      <c r="AD162" s="20"/>
      <c r="AE162" s="20"/>
      <c r="AF162" s="20"/>
      <c r="AG162" s="194"/>
      <c r="AH162" s="194"/>
      <c r="AI162" s="20"/>
      <c r="AJ162" s="20"/>
      <c r="AK162" s="20"/>
      <c r="AL162" s="20"/>
      <c r="AM162" s="20"/>
      <c r="AN162" s="20"/>
      <c r="AO162" s="20"/>
      <c r="AP162" s="111"/>
      <c r="AQ162" s="111"/>
      <c r="AR162" s="111"/>
      <c r="AS162" s="111"/>
      <c r="AT162" s="20"/>
      <c r="AU162" s="111"/>
      <c r="AV162" s="111"/>
      <c r="AW162" s="20"/>
      <c r="AX162" s="111"/>
      <c r="AY162" s="111"/>
      <c r="AZ162" s="20"/>
      <c r="BA162" s="111"/>
    </row>
    <row r="163" spans="1:53" ht="24.75" customHeight="1" x14ac:dyDescent="0.2">
      <c r="A163" s="189"/>
      <c r="B163" s="189"/>
      <c r="C163" s="189"/>
      <c r="D163" s="189"/>
      <c r="E163" s="20"/>
      <c r="F163" s="20"/>
      <c r="G163" s="20"/>
      <c r="H163" s="20"/>
      <c r="I163" s="20"/>
      <c r="J163" s="20"/>
      <c r="K163" s="20"/>
      <c r="L163" s="20"/>
      <c r="M163" s="20"/>
      <c r="N163" s="20"/>
      <c r="O163" s="20"/>
      <c r="P163" s="20"/>
      <c r="Q163" s="20"/>
      <c r="R163" s="20"/>
      <c r="S163" s="20"/>
      <c r="T163" s="20"/>
      <c r="U163" s="20"/>
      <c r="V163" s="20"/>
      <c r="W163" s="190"/>
      <c r="X163" s="20"/>
      <c r="Y163" s="20"/>
      <c r="Z163" s="20"/>
      <c r="AA163" s="20"/>
      <c r="AB163" s="20"/>
      <c r="AC163" s="20"/>
      <c r="AD163" s="20"/>
      <c r="AE163" s="20"/>
      <c r="AF163" s="20"/>
      <c r="AG163" s="194"/>
      <c r="AH163" s="194"/>
      <c r="AI163" s="20"/>
      <c r="AJ163" s="20"/>
      <c r="AK163" s="20"/>
      <c r="AL163" s="20"/>
      <c r="AM163" s="20"/>
      <c r="AN163" s="20"/>
      <c r="AO163" s="20"/>
      <c r="AP163" s="111"/>
      <c r="AQ163" s="111"/>
      <c r="AR163" s="111"/>
      <c r="AS163" s="111"/>
      <c r="AT163" s="20"/>
      <c r="AU163" s="111"/>
      <c r="AV163" s="111"/>
      <c r="AW163" s="20"/>
      <c r="AX163" s="111"/>
      <c r="AY163" s="111"/>
      <c r="AZ163" s="20"/>
      <c r="BA163" s="111"/>
    </row>
    <row r="164" spans="1:53" ht="24.75" customHeight="1" x14ac:dyDescent="0.2">
      <c r="A164" s="189"/>
      <c r="B164" s="189"/>
      <c r="C164" s="189"/>
      <c r="D164" s="189"/>
      <c r="E164" s="20"/>
      <c r="F164" s="20"/>
      <c r="G164" s="20"/>
      <c r="H164" s="20"/>
      <c r="I164" s="20"/>
      <c r="J164" s="20"/>
      <c r="K164" s="20"/>
      <c r="L164" s="20"/>
      <c r="M164" s="20"/>
      <c r="N164" s="20"/>
      <c r="O164" s="20"/>
      <c r="P164" s="20"/>
      <c r="Q164" s="20"/>
      <c r="R164" s="20"/>
      <c r="S164" s="20"/>
      <c r="T164" s="20"/>
      <c r="U164" s="20"/>
      <c r="V164" s="20"/>
      <c r="W164" s="190"/>
      <c r="X164" s="20"/>
      <c r="Y164" s="20"/>
      <c r="Z164" s="20"/>
      <c r="AA164" s="20"/>
      <c r="AB164" s="20"/>
      <c r="AC164" s="20"/>
      <c r="AD164" s="20"/>
      <c r="AE164" s="20"/>
      <c r="AF164" s="20"/>
      <c r="AG164" s="194"/>
      <c r="AH164" s="194"/>
      <c r="AI164" s="20"/>
      <c r="AJ164" s="20"/>
      <c r="AK164" s="20"/>
      <c r="AL164" s="20"/>
      <c r="AM164" s="20"/>
      <c r="AN164" s="20"/>
      <c r="AO164" s="20"/>
      <c r="AP164" s="111"/>
      <c r="AQ164" s="111"/>
      <c r="AR164" s="111"/>
      <c r="AS164" s="111"/>
      <c r="AT164" s="20"/>
      <c r="AU164" s="111"/>
      <c r="AV164" s="111"/>
      <c r="AW164" s="20"/>
      <c r="AX164" s="111"/>
      <c r="AY164" s="111"/>
      <c r="AZ164" s="20"/>
      <c r="BA164" s="111"/>
    </row>
    <row r="165" spans="1:53" ht="24.75" customHeight="1" x14ac:dyDescent="0.2">
      <c r="A165" s="189"/>
      <c r="B165" s="189"/>
      <c r="C165" s="189"/>
      <c r="D165" s="189"/>
      <c r="E165" s="20"/>
      <c r="F165" s="20"/>
      <c r="G165" s="20"/>
      <c r="H165" s="20"/>
      <c r="I165" s="20"/>
      <c r="J165" s="20"/>
      <c r="K165" s="20"/>
      <c r="L165" s="20"/>
      <c r="M165" s="20"/>
      <c r="N165" s="20"/>
      <c r="O165" s="20"/>
      <c r="P165" s="20"/>
      <c r="Q165" s="20"/>
      <c r="R165" s="20"/>
      <c r="S165" s="20"/>
      <c r="T165" s="20"/>
      <c r="U165" s="20"/>
      <c r="V165" s="20"/>
      <c r="W165" s="190"/>
      <c r="X165" s="20"/>
      <c r="Y165" s="20"/>
      <c r="Z165" s="20"/>
      <c r="AA165" s="20"/>
      <c r="AB165" s="20"/>
      <c r="AC165" s="20"/>
      <c r="AD165" s="20"/>
      <c r="AE165" s="20"/>
      <c r="AF165" s="20"/>
      <c r="AG165" s="194"/>
      <c r="AH165" s="194"/>
      <c r="AI165" s="20"/>
      <c r="AJ165" s="20"/>
      <c r="AK165" s="20"/>
      <c r="AL165" s="20"/>
      <c r="AM165" s="20"/>
      <c r="AN165" s="20"/>
      <c r="AO165" s="20"/>
      <c r="AP165" s="111"/>
      <c r="AQ165" s="111"/>
      <c r="AR165" s="111"/>
      <c r="AS165" s="111"/>
      <c r="AT165" s="20"/>
      <c r="AU165" s="111"/>
      <c r="AV165" s="111"/>
      <c r="AW165" s="20"/>
      <c r="AX165" s="111"/>
      <c r="AY165" s="111"/>
      <c r="AZ165" s="20"/>
      <c r="BA165" s="111"/>
    </row>
    <row r="166" spans="1:53" ht="24.75" customHeight="1" x14ac:dyDescent="0.2">
      <c r="A166" s="189"/>
      <c r="B166" s="189"/>
      <c r="C166" s="189"/>
      <c r="D166" s="189"/>
      <c r="E166" s="20"/>
      <c r="F166" s="20"/>
      <c r="G166" s="20"/>
      <c r="H166" s="20"/>
      <c r="I166" s="20"/>
      <c r="J166" s="20"/>
      <c r="K166" s="20"/>
      <c r="L166" s="20"/>
      <c r="M166" s="20"/>
      <c r="N166" s="20"/>
      <c r="O166" s="20"/>
      <c r="P166" s="20"/>
      <c r="Q166" s="20"/>
      <c r="R166" s="20"/>
      <c r="S166" s="20"/>
      <c r="T166" s="20"/>
      <c r="U166" s="20"/>
      <c r="V166" s="20"/>
      <c r="W166" s="190"/>
      <c r="X166" s="20"/>
      <c r="Y166" s="20"/>
      <c r="Z166" s="20"/>
      <c r="AA166" s="20"/>
      <c r="AB166" s="20"/>
      <c r="AC166" s="20"/>
      <c r="AD166" s="20"/>
      <c r="AE166" s="20"/>
      <c r="AF166" s="20"/>
      <c r="AG166" s="194"/>
      <c r="AH166" s="194"/>
      <c r="AI166" s="20"/>
      <c r="AJ166" s="20"/>
      <c r="AK166" s="20"/>
      <c r="AL166" s="20"/>
      <c r="AM166" s="20"/>
      <c r="AN166" s="20"/>
      <c r="AO166" s="20"/>
      <c r="AP166" s="111"/>
      <c r="AQ166" s="111"/>
      <c r="AR166" s="111"/>
      <c r="AS166" s="111"/>
      <c r="AT166" s="20"/>
      <c r="AU166" s="111"/>
      <c r="AV166" s="111"/>
      <c r="AW166" s="20"/>
      <c r="AX166" s="111"/>
      <c r="AY166" s="111"/>
      <c r="AZ166" s="20"/>
      <c r="BA166" s="111"/>
    </row>
    <row r="167" spans="1:53" ht="24.75" customHeight="1" x14ac:dyDescent="0.2">
      <c r="A167" s="189"/>
      <c r="B167" s="189"/>
      <c r="C167" s="189"/>
      <c r="D167" s="189"/>
      <c r="E167" s="20"/>
      <c r="F167" s="20"/>
      <c r="G167" s="20"/>
      <c r="H167" s="20"/>
      <c r="I167" s="20"/>
      <c r="J167" s="20"/>
      <c r="K167" s="20"/>
      <c r="L167" s="20"/>
      <c r="M167" s="20"/>
      <c r="N167" s="20"/>
      <c r="O167" s="20"/>
      <c r="P167" s="20"/>
      <c r="Q167" s="20"/>
      <c r="R167" s="20"/>
      <c r="S167" s="20"/>
      <c r="T167" s="20"/>
      <c r="U167" s="20"/>
      <c r="V167" s="20"/>
      <c r="W167" s="190"/>
      <c r="X167" s="20"/>
      <c r="Y167" s="20"/>
      <c r="Z167" s="20"/>
      <c r="AA167" s="20"/>
      <c r="AB167" s="20"/>
      <c r="AC167" s="20"/>
      <c r="AD167" s="20"/>
      <c r="AE167" s="20"/>
      <c r="AF167" s="20"/>
      <c r="AG167" s="194"/>
      <c r="AH167" s="194"/>
      <c r="AI167" s="20"/>
      <c r="AJ167" s="20"/>
      <c r="AK167" s="20"/>
      <c r="AL167" s="20"/>
      <c r="AM167" s="20"/>
      <c r="AN167" s="20"/>
      <c r="AO167" s="20"/>
      <c r="AP167" s="111"/>
      <c r="AQ167" s="111"/>
      <c r="AR167" s="111"/>
      <c r="AS167" s="111"/>
      <c r="AT167" s="20"/>
      <c r="AU167" s="111"/>
      <c r="AV167" s="111"/>
      <c r="AW167" s="20"/>
      <c r="AX167" s="111"/>
      <c r="AY167" s="111"/>
      <c r="AZ167" s="20"/>
      <c r="BA167" s="111"/>
    </row>
    <row r="168" spans="1:53" ht="24.75" customHeight="1" x14ac:dyDescent="0.2">
      <c r="A168" s="189"/>
      <c r="B168" s="189"/>
      <c r="C168" s="189"/>
      <c r="D168" s="189"/>
      <c r="E168" s="20"/>
      <c r="F168" s="20"/>
      <c r="G168" s="20"/>
      <c r="H168" s="20"/>
      <c r="I168" s="20"/>
      <c r="J168" s="20"/>
      <c r="K168" s="20"/>
      <c r="L168" s="20"/>
      <c r="M168" s="20"/>
      <c r="N168" s="20"/>
      <c r="O168" s="20"/>
      <c r="P168" s="20"/>
      <c r="Q168" s="20"/>
      <c r="R168" s="20"/>
      <c r="S168" s="20"/>
      <c r="T168" s="20"/>
      <c r="U168" s="20"/>
      <c r="V168" s="20"/>
      <c r="W168" s="190"/>
      <c r="X168" s="20"/>
      <c r="Y168" s="20"/>
      <c r="Z168" s="20"/>
      <c r="AA168" s="20"/>
      <c r="AB168" s="20"/>
      <c r="AC168" s="20"/>
      <c r="AD168" s="20"/>
      <c r="AE168" s="20"/>
      <c r="AF168" s="20"/>
      <c r="AG168" s="194"/>
      <c r="AH168" s="194"/>
      <c r="AI168" s="20"/>
      <c r="AJ168" s="20"/>
      <c r="AK168" s="20"/>
      <c r="AL168" s="20"/>
      <c r="AM168" s="20"/>
      <c r="AN168" s="20"/>
      <c r="AO168" s="20"/>
      <c r="AP168" s="111"/>
      <c r="AQ168" s="111"/>
      <c r="AR168" s="111"/>
      <c r="AS168" s="111"/>
      <c r="AT168" s="20"/>
      <c r="AU168" s="111"/>
      <c r="AV168" s="111"/>
      <c r="AW168" s="20"/>
      <c r="AX168" s="111"/>
      <c r="AY168" s="111"/>
      <c r="AZ168" s="20"/>
      <c r="BA168" s="111"/>
    </row>
    <row r="169" spans="1:53" ht="24.75" customHeight="1" x14ac:dyDescent="0.2">
      <c r="A169" s="189"/>
      <c r="B169" s="189"/>
      <c r="C169" s="189"/>
      <c r="D169" s="189"/>
      <c r="E169" s="20"/>
      <c r="F169" s="20"/>
      <c r="G169" s="20"/>
      <c r="H169" s="20"/>
      <c r="I169" s="20"/>
      <c r="J169" s="20"/>
      <c r="K169" s="20"/>
      <c r="L169" s="20"/>
      <c r="M169" s="20"/>
      <c r="N169" s="20"/>
      <c r="O169" s="20"/>
      <c r="P169" s="20"/>
      <c r="Q169" s="20"/>
      <c r="R169" s="20"/>
      <c r="S169" s="20"/>
      <c r="T169" s="20"/>
      <c r="U169" s="20"/>
      <c r="V169" s="20"/>
      <c r="W169" s="190"/>
      <c r="X169" s="20"/>
      <c r="Y169" s="20"/>
      <c r="Z169" s="20"/>
      <c r="AA169" s="20"/>
      <c r="AB169" s="20"/>
      <c r="AC169" s="20"/>
      <c r="AD169" s="20"/>
      <c r="AE169" s="20"/>
      <c r="AF169" s="20"/>
      <c r="AG169" s="194"/>
      <c r="AH169" s="194"/>
      <c r="AI169" s="20"/>
      <c r="AJ169" s="20"/>
      <c r="AK169" s="20"/>
      <c r="AL169" s="20"/>
      <c r="AM169" s="20"/>
      <c r="AN169" s="20"/>
      <c r="AO169" s="20"/>
      <c r="AP169" s="111"/>
      <c r="AQ169" s="111"/>
      <c r="AR169" s="111"/>
      <c r="AS169" s="111"/>
      <c r="AT169" s="20"/>
      <c r="AU169" s="111"/>
      <c r="AV169" s="111"/>
      <c r="AW169" s="20"/>
      <c r="AX169" s="111"/>
      <c r="AY169" s="111"/>
      <c r="AZ169" s="20"/>
      <c r="BA169" s="111"/>
    </row>
    <row r="170" spans="1:53" ht="24.75" customHeight="1" x14ac:dyDescent="0.2">
      <c r="A170" s="189"/>
      <c r="B170" s="189"/>
      <c r="C170" s="189"/>
      <c r="D170" s="189"/>
      <c r="E170" s="20"/>
      <c r="F170" s="20"/>
      <c r="G170" s="20"/>
      <c r="H170" s="20"/>
      <c r="I170" s="20"/>
      <c r="J170" s="20"/>
      <c r="K170" s="20"/>
      <c r="L170" s="20"/>
      <c r="M170" s="20"/>
      <c r="N170" s="20"/>
      <c r="O170" s="20"/>
      <c r="P170" s="20"/>
      <c r="Q170" s="20"/>
      <c r="R170" s="20"/>
      <c r="S170" s="20"/>
      <c r="T170" s="20"/>
      <c r="U170" s="20"/>
      <c r="V170" s="20"/>
      <c r="W170" s="190"/>
      <c r="X170" s="20"/>
      <c r="Y170" s="20"/>
      <c r="Z170" s="20"/>
      <c r="AA170" s="20"/>
      <c r="AB170" s="20"/>
      <c r="AC170" s="20"/>
      <c r="AD170" s="20"/>
      <c r="AE170" s="20"/>
      <c r="AF170" s="20"/>
      <c r="AG170" s="194"/>
      <c r="AH170" s="194"/>
      <c r="AI170" s="20"/>
      <c r="AJ170" s="20"/>
      <c r="AK170" s="20"/>
      <c r="AL170" s="20"/>
      <c r="AM170" s="20"/>
      <c r="AN170" s="20"/>
      <c r="AO170" s="20"/>
      <c r="AP170" s="111"/>
      <c r="AQ170" s="111"/>
      <c r="AR170" s="111"/>
      <c r="AS170" s="111"/>
      <c r="AT170" s="20"/>
      <c r="AU170" s="111"/>
      <c r="AV170" s="111"/>
      <c r="AW170" s="20"/>
      <c r="AX170" s="111"/>
      <c r="AY170" s="111"/>
      <c r="AZ170" s="20"/>
      <c r="BA170" s="111"/>
    </row>
    <row r="171" spans="1:53" ht="24.75" customHeight="1" x14ac:dyDescent="0.2">
      <c r="A171" s="189"/>
      <c r="B171" s="189"/>
      <c r="C171" s="189"/>
      <c r="D171" s="189"/>
      <c r="E171" s="20"/>
      <c r="F171" s="20"/>
      <c r="G171" s="20"/>
      <c r="H171" s="20"/>
      <c r="I171" s="20"/>
      <c r="J171" s="20"/>
      <c r="K171" s="20"/>
      <c r="L171" s="20"/>
      <c r="M171" s="20"/>
      <c r="N171" s="20"/>
      <c r="O171" s="20"/>
      <c r="P171" s="20"/>
      <c r="Q171" s="20"/>
      <c r="R171" s="20"/>
      <c r="S171" s="20"/>
      <c r="T171" s="20"/>
      <c r="U171" s="20"/>
      <c r="V171" s="20"/>
      <c r="W171" s="190"/>
      <c r="X171" s="20"/>
      <c r="Y171" s="20"/>
      <c r="Z171" s="20"/>
      <c r="AA171" s="20"/>
      <c r="AB171" s="20"/>
      <c r="AC171" s="20"/>
      <c r="AD171" s="20"/>
      <c r="AE171" s="20"/>
      <c r="AF171" s="20"/>
      <c r="AG171" s="194"/>
      <c r="AH171" s="194"/>
      <c r="AI171" s="20"/>
      <c r="AJ171" s="20"/>
      <c r="AK171" s="20"/>
      <c r="AL171" s="20"/>
      <c r="AM171" s="20"/>
      <c r="AN171" s="20"/>
      <c r="AO171" s="20"/>
      <c r="AP171" s="111"/>
      <c r="AQ171" s="111"/>
      <c r="AR171" s="111"/>
      <c r="AS171" s="111"/>
      <c r="AT171" s="20"/>
      <c r="AU171" s="111"/>
      <c r="AV171" s="111"/>
      <c r="AW171" s="20"/>
      <c r="AX171" s="111"/>
      <c r="AY171" s="111"/>
      <c r="AZ171" s="20"/>
      <c r="BA171" s="111"/>
    </row>
    <row r="172" spans="1:53" ht="24.75" customHeight="1" x14ac:dyDescent="0.2">
      <c r="A172" s="189"/>
      <c r="B172" s="189"/>
      <c r="C172" s="189"/>
      <c r="D172" s="189"/>
      <c r="E172" s="20"/>
      <c r="F172" s="20"/>
      <c r="G172" s="20"/>
      <c r="H172" s="20"/>
      <c r="I172" s="20"/>
      <c r="J172" s="20"/>
      <c r="K172" s="20"/>
      <c r="L172" s="20"/>
      <c r="M172" s="20"/>
      <c r="N172" s="20"/>
      <c r="O172" s="20"/>
      <c r="P172" s="20"/>
      <c r="Q172" s="20"/>
      <c r="R172" s="20"/>
      <c r="S172" s="20"/>
      <c r="T172" s="20"/>
      <c r="U172" s="20"/>
      <c r="V172" s="20"/>
      <c r="W172" s="190"/>
      <c r="X172" s="20"/>
      <c r="Y172" s="20"/>
      <c r="Z172" s="20"/>
      <c r="AA172" s="20"/>
      <c r="AB172" s="20"/>
      <c r="AC172" s="20"/>
      <c r="AD172" s="20"/>
      <c r="AE172" s="20"/>
      <c r="AF172" s="20"/>
      <c r="AG172" s="194"/>
      <c r="AH172" s="194"/>
      <c r="AI172" s="20"/>
      <c r="AJ172" s="20"/>
      <c r="AK172" s="20"/>
      <c r="AL172" s="20"/>
      <c r="AM172" s="20"/>
      <c r="AN172" s="20"/>
      <c r="AO172" s="20"/>
      <c r="AP172" s="111"/>
      <c r="AQ172" s="111"/>
      <c r="AR172" s="111"/>
      <c r="AS172" s="111"/>
      <c r="AT172" s="20"/>
      <c r="AU172" s="111"/>
      <c r="AV172" s="111"/>
      <c r="AW172" s="20"/>
      <c r="AX172" s="111"/>
      <c r="AY172" s="111"/>
      <c r="AZ172" s="20"/>
      <c r="BA172" s="111"/>
    </row>
    <row r="173" spans="1:53" ht="24.75" customHeight="1" x14ac:dyDescent="0.2">
      <c r="A173" s="189"/>
      <c r="B173" s="189"/>
      <c r="C173" s="189"/>
      <c r="D173" s="189"/>
      <c r="E173" s="20"/>
      <c r="F173" s="20"/>
      <c r="G173" s="20"/>
      <c r="H173" s="20"/>
      <c r="I173" s="20"/>
      <c r="J173" s="20"/>
      <c r="K173" s="20"/>
      <c r="L173" s="20"/>
      <c r="M173" s="20"/>
      <c r="N173" s="20"/>
      <c r="O173" s="20"/>
      <c r="P173" s="20"/>
      <c r="Q173" s="20"/>
      <c r="R173" s="20"/>
      <c r="S173" s="20"/>
      <c r="T173" s="20"/>
      <c r="U173" s="20"/>
      <c r="V173" s="20"/>
      <c r="W173" s="190"/>
      <c r="X173" s="20"/>
      <c r="Y173" s="20"/>
      <c r="Z173" s="20"/>
      <c r="AA173" s="20"/>
      <c r="AB173" s="20"/>
      <c r="AC173" s="20"/>
      <c r="AD173" s="20"/>
      <c r="AE173" s="20"/>
      <c r="AF173" s="20"/>
      <c r="AG173" s="194"/>
      <c r="AH173" s="194"/>
      <c r="AI173" s="20"/>
      <c r="AJ173" s="20"/>
      <c r="AK173" s="20"/>
      <c r="AL173" s="20"/>
      <c r="AM173" s="20"/>
      <c r="AN173" s="20"/>
      <c r="AO173" s="20"/>
      <c r="AP173" s="111"/>
      <c r="AQ173" s="111"/>
      <c r="AR173" s="111"/>
      <c r="AS173" s="111"/>
      <c r="AT173" s="20"/>
      <c r="AU173" s="111"/>
      <c r="AV173" s="111"/>
      <c r="AW173" s="20"/>
      <c r="AX173" s="111"/>
      <c r="AY173" s="111"/>
      <c r="AZ173" s="20"/>
      <c r="BA173" s="111"/>
    </row>
    <row r="174" spans="1:53" ht="24.75" customHeight="1" x14ac:dyDescent="0.2">
      <c r="A174" s="189"/>
      <c r="B174" s="189"/>
      <c r="C174" s="189"/>
      <c r="D174" s="189"/>
      <c r="E174" s="20"/>
      <c r="F174" s="20"/>
      <c r="G174" s="20"/>
      <c r="H174" s="20"/>
      <c r="I174" s="20"/>
      <c r="J174" s="20"/>
      <c r="K174" s="20"/>
      <c r="L174" s="20"/>
      <c r="M174" s="20"/>
      <c r="N174" s="20"/>
      <c r="O174" s="20"/>
      <c r="P174" s="20"/>
      <c r="Q174" s="20"/>
      <c r="R174" s="20"/>
      <c r="S174" s="20"/>
      <c r="T174" s="20"/>
      <c r="U174" s="20"/>
      <c r="V174" s="20"/>
      <c r="W174" s="190"/>
      <c r="X174" s="20"/>
      <c r="Y174" s="20"/>
      <c r="Z174" s="20"/>
      <c r="AA174" s="20"/>
      <c r="AB174" s="20"/>
      <c r="AC174" s="20"/>
      <c r="AD174" s="20"/>
      <c r="AE174" s="20"/>
      <c r="AF174" s="20"/>
      <c r="AG174" s="194"/>
      <c r="AH174" s="194"/>
      <c r="AI174" s="20"/>
      <c r="AJ174" s="20"/>
      <c r="AK174" s="20"/>
      <c r="AL174" s="20"/>
      <c r="AM174" s="20"/>
      <c r="AN174" s="20"/>
      <c r="AO174" s="20"/>
      <c r="AP174" s="111"/>
      <c r="AQ174" s="111"/>
      <c r="AR174" s="111"/>
      <c r="AS174" s="111"/>
      <c r="AT174" s="20"/>
      <c r="AU174" s="111"/>
      <c r="AV174" s="111"/>
      <c r="AW174" s="20"/>
      <c r="AX174" s="111"/>
      <c r="AY174" s="111"/>
      <c r="AZ174" s="20"/>
      <c r="BA174" s="111"/>
    </row>
    <row r="175" spans="1:53" ht="24.75" customHeight="1" x14ac:dyDescent="0.2">
      <c r="A175" s="189"/>
      <c r="B175" s="189"/>
      <c r="C175" s="189"/>
      <c r="D175" s="189"/>
      <c r="E175" s="20"/>
      <c r="F175" s="20"/>
      <c r="G175" s="20"/>
      <c r="H175" s="20"/>
      <c r="I175" s="20"/>
      <c r="J175" s="20"/>
      <c r="K175" s="20"/>
      <c r="L175" s="20"/>
      <c r="M175" s="20"/>
      <c r="N175" s="20"/>
      <c r="O175" s="20"/>
      <c r="P175" s="20"/>
      <c r="Q175" s="20"/>
      <c r="R175" s="20"/>
      <c r="S175" s="20"/>
      <c r="T175" s="20"/>
      <c r="U175" s="20"/>
      <c r="V175" s="20"/>
      <c r="W175" s="190"/>
      <c r="X175" s="20"/>
      <c r="Y175" s="20"/>
      <c r="Z175" s="20"/>
      <c r="AA175" s="20"/>
      <c r="AB175" s="20"/>
      <c r="AC175" s="20"/>
      <c r="AD175" s="20"/>
      <c r="AE175" s="20"/>
      <c r="AF175" s="20"/>
      <c r="AG175" s="194"/>
      <c r="AH175" s="194"/>
      <c r="AI175" s="20"/>
      <c r="AJ175" s="20"/>
      <c r="AK175" s="20"/>
      <c r="AL175" s="20"/>
      <c r="AM175" s="20"/>
      <c r="AN175" s="20"/>
      <c r="AO175" s="20"/>
      <c r="AP175" s="111"/>
      <c r="AQ175" s="111"/>
      <c r="AR175" s="111"/>
      <c r="AS175" s="111"/>
      <c r="AT175" s="20"/>
      <c r="AU175" s="111"/>
      <c r="AV175" s="111"/>
      <c r="AW175" s="20"/>
      <c r="AX175" s="111"/>
      <c r="AY175" s="111"/>
      <c r="AZ175" s="20"/>
      <c r="BA175" s="111"/>
    </row>
    <row r="176" spans="1:53" ht="24.75" customHeight="1" x14ac:dyDescent="0.2">
      <c r="A176" s="189"/>
      <c r="B176" s="189"/>
      <c r="C176" s="189"/>
      <c r="D176" s="189"/>
      <c r="E176" s="20"/>
      <c r="F176" s="20"/>
      <c r="G176" s="20"/>
      <c r="H176" s="20"/>
      <c r="I176" s="20"/>
      <c r="J176" s="20"/>
      <c r="K176" s="20"/>
      <c r="L176" s="20"/>
      <c r="M176" s="20"/>
      <c r="N176" s="20"/>
      <c r="O176" s="20"/>
      <c r="P176" s="20"/>
      <c r="Q176" s="20"/>
      <c r="R176" s="20"/>
      <c r="S176" s="20"/>
      <c r="T176" s="20"/>
      <c r="U176" s="20"/>
      <c r="V176" s="20"/>
      <c r="W176" s="190"/>
      <c r="X176" s="20"/>
      <c r="Y176" s="20"/>
      <c r="Z176" s="20"/>
      <c r="AA176" s="20"/>
      <c r="AB176" s="20"/>
      <c r="AC176" s="20"/>
      <c r="AD176" s="20"/>
      <c r="AE176" s="20"/>
      <c r="AF176" s="20"/>
      <c r="AG176" s="194"/>
      <c r="AH176" s="194"/>
      <c r="AI176" s="20"/>
      <c r="AJ176" s="20"/>
      <c r="AK176" s="20"/>
      <c r="AL176" s="20"/>
      <c r="AM176" s="20"/>
      <c r="AN176" s="20"/>
      <c r="AO176" s="20"/>
      <c r="AP176" s="111"/>
      <c r="AQ176" s="111"/>
      <c r="AR176" s="111"/>
      <c r="AS176" s="111"/>
      <c r="AT176" s="20"/>
      <c r="AU176" s="111"/>
      <c r="AV176" s="111"/>
      <c r="AW176" s="20"/>
      <c r="AX176" s="111"/>
      <c r="AY176" s="111"/>
      <c r="AZ176" s="20"/>
      <c r="BA176" s="111"/>
    </row>
    <row r="177" spans="1:53" ht="24.75" customHeight="1" x14ac:dyDescent="0.2">
      <c r="A177" s="189"/>
      <c r="B177" s="189"/>
      <c r="C177" s="189"/>
      <c r="D177" s="189"/>
      <c r="E177" s="20"/>
      <c r="F177" s="20"/>
      <c r="G177" s="20"/>
      <c r="H177" s="20"/>
      <c r="I177" s="20"/>
      <c r="J177" s="20"/>
      <c r="K177" s="20"/>
      <c r="L177" s="20"/>
      <c r="M177" s="20"/>
      <c r="N177" s="20"/>
      <c r="O177" s="20"/>
      <c r="P177" s="20"/>
      <c r="Q177" s="20"/>
      <c r="R177" s="20"/>
      <c r="S177" s="20"/>
      <c r="T177" s="20"/>
      <c r="U177" s="20"/>
      <c r="V177" s="20"/>
      <c r="W177" s="190"/>
      <c r="X177" s="20"/>
      <c r="Y177" s="20"/>
      <c r="Z177" s="20"/>
      <c r="AA177" s="20"/>
      <c r="AB177" s="20"/>
      <c r="AC177" s="20"/>
      <c r="AD177" s="20"/>
      <c r="AE177" s="20"/>
      <c r="AF177" s="20"/>
      <c r="AG177" s="194"/>
      <c r="AH177" s="194"/>
      <c r="AI177" s="20"/>
      <c r="AJ177" s="20"/>
      <c r="AK177" s="20"/>
      <c r="AL177" s="20"/>
      <c r="AM177" s="20"/>
      <c r="AN177" s="20"/>
      <c r="AO177" s="20"/>
      <c r="AP177" s="111"/>
      <c r="AQ177" s="111"/>
      <c r="AR177" s="111"/>
      <c r="AS177" s="111"/>
      <c r="AT177" s="20"/>
      <c r="AU177" s="111"/>
      <c r="AV177" s="111"/>
      <c r="AW177" s="20"/>
      <c r="AX177" s="111"/>
      <c r="AY177" s="111"/>
      <c r="AZ177" s="20"/>
      <c r="BA177" s="111"/>
    </row>
    <row r="178" spans="1:53" ht="24.75" customHeight="1" x14ac:dyDescent="0.2">
      <c r="A178" s="189"/>
      <c r="B178" s="189"/>
      <c r="C178" s="189"/>
      <c r="D178" s="189"/>
      <c r="E178" s="20"/>
      <c r="F178" s="20"/>
      <c r="G178" s="20"/>
      <c r="H178" s="20"/>
      <c r="I178" s="20"/>
      <c r="J178" s="20"/>
      <c r="K178" s="20"/>
      <c r="L178" s="20"/>
      <c r="M178" s="20"/>
      <c r="N178" s="20"/>
      <c r="O178" s="20"/>
      <c r="P178" s="20"/>
      <c r="Q178" s="20"/>
      <c r="R178" s="20"/>
      <c r="S178" s="20"/>
      <c r="T178" s="20"/>
      <c r="U178" s="20"/>
      <c r="V178" s="20"/>
      <c r="W178" s="190"/>
      <c r="X178" s="20"/>
      <c r="Y178" s="20"/>
      <c r="Z178" s="20"/>
      <c r="AA178" s="20"/>
      <c r="AB178" s="20"/>
      <c r="AC178" s="20"/>
      <c r="AD178" s="20"/>
      <c r="AE178" s="20"/>
      <c r="AF178" s="20"/>
      <c r="AG178" s="194"/>
      <c r="AH178" s="194"/>
      <c r="AI178" s="20"/>
      <c r="AJ178" s="20"/>
      <c r="AK178" s="20"/>
      <c r="AL178" s="20"/>
      <c r="AM178" s="20"/>
      <c r="AN178" s="20"/>
      <c r="AO178" s="20"/>
      <c r="AP178" s="111"/>
      <c r="AQ178" s="111"/>
      <c r="AR178" s="111"/>
      <c r="AS178" s="111"/>
      <c r="AT178" s="20"/>
      <c r="AU178" s="111"/>
      <c r="AV178" s="111"/>
      <c r="AW178" s="20"/>
      <c r="AX178" s="111"/>
      <c r="AY178" s="111"/>
      <c r="AZ178" s="20"/>
      <c r="BA178" s="111"/>
    </row>
    <row r="179" spans="1:53" ht="24.75" customHeight="1" x14ac:dyDescent="0.2">
      <c r="A179" s="189"/>
      <c r="B179" s="189"/>
      <c r="C179" s="189"/>
      <c r="D179" s="189"/>
      <c r="E179" s="20"/>
      <c r="F179" s="20"/>
      <c r="G179" s="20"/>
      <c r="H179" s="20"/>
      <c r="I179" s="20"/>
      <c r="J179" s="20"/>
      <c r="K179" s="20"/>
      <c r="L179" s="20"/>
      <c r="M179" s="20"/>
      <c r="N179" s="20"/>
      <c r="O179" s="20"/>
      <c r="P179" s="20"/>
      <c r="Q179" s="20"/>
      <c r="R179" s="20"/>
      <c r="S179" s="20"/>
      <c r="T179" s="20"/>
      <c r="U179" s="20"/>
      <c r="V179" s="20"/>
      <c r="W179" s="190"/>
      <c r="X179" s="20"/>
      <c r="Y179" s="20"/>
      <c r="Z179" s="20"/>
      <c r="AA179" s="20"/>
      <c r="AB179" s="20"/>
      <c r="AC179" s="20"/>
      <c r="AD179" s="20"/>
      <c r="AE179" s="20"/>
      <c r="AF179" s="20"/>
      <c r="AG179" s="194"/>
      <c r="AH179" s="194"/>
      <c r="AI179" s="20"/>
      <c r="AJ179" s="20"/>
      <c r="AK179" s="20"/>
      <c r="AL179" s="20"/>
      <c r="AM179" s="20"/>
      <c r="AN179" s="20"/>
      <c r="AO179" s="20"/>
      <c r="AP179" s="111"/>
      <c r="AQ179" s="111"/>
      <c r="AR179" s="111"/>
      <c r="AS179" s="111"/>
      <c r="AT179" s="20"/>
      <c r="AU179" s="111"/>
      <c r="AV179" s="111"/>
      <c r="AW179" s="20"/>
      <c r="AX179" s="111"/>
      <c r="AY179" s="111"/>
      <c r="AZ179" s="20"/>
      <c r="BA179" s="111"/>
    </row>
    <row r="180" spans="1:53" ht="24.75" customHeight="1" x14ac:dyDescent="0.2">
      <c r="A180" s="189"/>
      <c r="B180" s="189"/>
      <c r="C180" s="189"/>
      <c r="D180" s="189"/>
      <c r="E180" s="20"/>
      <c r="F180" s="20"/>
      <c r="G180" s="20"/>
      <c r="H180" s="20"/>
      <c r="I180" s="20"/>
      <c r="J180" s="20"/>
      <c r="K180" s="20"/>
      <c r="L180" s="20"/>
      <c r="M180" s="20"/>
      <c r="N180" s="20"/>
      <c r="O180" s="20"/>
      <c r="P180" s="20"/>
      <c r="Q180" s="20"/>
      <c r="R180" s="20"/>
      <c r="S180" s="20"/>
      <c r="T180" s="20"/>
      <c r="U180" s="20"/>
      <c r="V180" s="20"/>
      <c r="W180" s="190"/>
      <c r="X180" s="20"/>
      <c r="Y180" s="20"/>
      <c r="Z180" s="20"/>
      <c r="AA180" s="20"/>
      <c r="AB180" s="20"/>
      <c r="AC180" s="20"/>
      <c r="AD180" s="20"/>
      <c r="AE180" s="20"/>
      <c r="AF180" s="20"/>
      <c r="AG180" s="194"/>
      <c r="AH180" s="194"/>
      <c r="AI180" s="20"/>
      <c r="AJ180" s="20"/>
      <c r="AK180" s="20"/>
      <c r="AL180" s="20"/>
      <c r="AM180" s="20"/>
      <c r="AN180" s="20"/>
      <c r="AO180" s="20"/>
      <c r="AP180" s="111"/>
      <c r="AQ180" s="111"/>
      <c r="AR180" s="111"/>
      <c r="AS180" s="111"/>
      <c r="AT180" s="20"/>
      <c r="AU180" s="111"/>
      <c r="AV180" s="111"/>
      <c r="AW180" s="20"/>
      <c r="AX180" s="111"/>
      <c r="AY180" s="111"/>
      <c r="AZ180" s="20"/>
      <c r="BA180" s="111"/>
    </row>
    <row r="181" spans="1:53" ht="24.75" customHeight="1" x14ac:dyDescent="0.2">
      <c r="A181" s="189"/>
      <c r="B181" s="189"/>
      <c r="C181" s="189"/>
      <c r="D181" s="189"/>
      <c r="E181" s="20"/>
      <c r="F181" s="20"/>
      <c r="G181" s="20"/>
      <c r="H181" s="20"/>
      <c r="I181" s="20"/>
      <c r="J181" s="20"/>
      <c r="K181" s="20"/>
      <c r="L181" s="20"/>
      <c r="M181" s="20"/>
      <c r="N181" s="20"/>
      <c r="O181" s="20"/>
      <c r="P181" s="20"/>
      <c r="Q181" s="20"/>
      <c r="R181" s="20"/>
      <c r="S181" s="20"/>
      <c r="T181" s="20"/>
      <c r="U181" s="20"/>
      <c r="V181" s="20"/>
      <c r="W181" s="190"/>
      <c r="X181" s="20"/>
      <c r="Y181" s="20"/>
      <c r="Z181" s="20"/>
      <c r="AA181" s="20"/>
      <c r="AB181" s="20"/>
      <c r="AC181" s="20"/>
      <c r="AD181" s="20"/>
      <c r="AE181" s="20"/>
      <c r="AF181" s="20"/>
      <c r="AG181" s="194"/>
      <c r="AH181" s="194"/>
      <c r="AI181" s="20"/>
      <c r="AJ181" s="20"/>
      <c r="AK181" s="20"/>
      <c r="AL181" s="20"/>
      <c r="AM181" s="20"/>
      <c r="AN181" s="20"/>
      <c r="AO181" s="20"/>
      <c r="AP181" s="111"/>
      <c r="AQ181" s="111"/>
      <c r="AR181" s="111"/>
      <c r="AS181" s="111"/>
      <c r="AT181" s="20"/>
      <c r="AU181" s="111"/>
      <c r="AV181" s="111"/>
      <c r="AW181" s="20"/>
      <c r="AX181" s="111"/>
      <c r="AY181" s="111"/>
      <c r="AZ181" s="20"/>
      <c r="BA181" s="111"/>
    </row>
    <row r="182" spans="1:53" ht="24.75" customHeight="1" x14ac:dyDescent="0.2">
      <c r="A182" s="189"/>
      <c r="B182" s="189"/>
      <c r="C182" s="189"/>
      <c r="D182" s="189"/>
      <c r="E182" s="20"/>
      <c r="F182" s="20"/>
      <c r="G182" s="20"/>
      <c r="H182" s="20"/>
      <c r="I182" s="20"/>
      <c r="J182" s="20"/>
      <c r="K182" s="20"/>
      <c r="L182" s="20"/>
      <c r="M182" s="20"/>
      <c r="N182" s="20"/>
      <c r="O182" s="20"/>
      <c r="P182" s="20"/>
      <c r="Q182" s="20"/>
      <c r="R182" s="20"/>
      <c r="S182" s="20"/>
      <c r="T182" s="20"/>
      <c r="U182" s="20"/>
      <c r="V182" s="20"/>
      <c r="W182" s="190"/>
      <c r="X182" s="20"/>
      <c r="Y182" s="20"/>
      <c r="Z182" s="20"/>
      <c r="AA182" s="20"/>
      <c r="AB182" s="20"/>
      <c r="AC182" s="20"/>
      <c r="AD182" s="20"/>
      <c r="AE182" s="20"/>
      <c r="AF182" s="20"/>
      <c r="AG182" s="194"/>
      <c r="AH182" s="194"/>
      <c r="AI182" s="20"/>
      <c r="AJ182" s="20"/>
      <c r="AK182" s="20"/>
      <c r="AL182" s="20"/>
      <c r="AM182" s="20"/>
      <c r="AN182" s="20"/>
      <c r="AO182" s="20"/>
      <c r="AP182" s="111"/>
      <c r="AQ182" s="111"/>
      <c r="AR182" s="111"/>
      <c r="AS182" s="111"/>
      <c r="AT182" s="20"/>
      <c r="AU182" s="111"/>
      <c r="AV182" s="111"/>
      <c r="AW182" s="20"/>
      <c r="AX182" s="111"/>
      <c r="AY182" s="111"/>
      <c r="AZ182" s="20"/>
      <c r="BA182" s="111"/>
    </row>
    <row r="183" spans="1:53" ht="24.75" customHeight="1" x14ac:dyDescent="0.2">
      <c r="A183" s="189"/>
      <c r="B183" s="189"/>
      <c r="C183" s="189"/>
      <c r="D183" s="189"/>
      <c r="E183" s="20"/>
      <c r="F183" s="20"/>
      <c r="G183" s="20"/>
      <c r="H183" s="20"/>
      <c r="I183" s="20"/>
      <c r="J183" s="20"/>
      <c r="K183" s="20"/>
      <c r="L183" s="20"/>
      <c r="M183" s="20"/>
      <c r="N183" s="20"/>
      <c r="O183" s="20"/>
      <c r="P183" s="20"/>
      <c r="Q183" s="20"/>
      <c r="R183" s="20"/>
      <c r="S183" s="20"/>
      <c r="T183" s="20"/>
      <c r="U183" s="20"/>
      <c r="V183" s="20"/>
      <c r="W183" s="190"/>
      <c r="X183" s="20"/>
      <c r="Y183" s="20"/>
      <c r="Z183" s="20"/>
      <c r="AA183" s="20"/>
      <c r="AB183" s="20"/>
      <c r="AC183" s="20"/>
      <c r="AD183" s="20"/>
      <c r="AE183" s="20"/>
      <c r="AF183" s="20"/>
      <c r="AG183" s="194"/>
      <c r="AH183" s="194"/>
      <c r="AI183" s="20"/>
      <c r="AJ183" s="20"/>
      <c r="AK183" s="20"/>
      <c r="AL183" s="20"/>
      <c r="AM183" s="20"/>
      <c r="AN183" s="20"/>
      <c r="AO183" s="20"/>
      <c r="AP183" s="111"/>
      <c r="AQ183" s="111"/>
      <c r="AR183" s="111"/>
      <c r="AS183" s="111"/>
      <c r="AT183" s="20"/>
      <c r="AU183" s="111"/>
      <c r="AV183" s="111"/>
      <c r="AW183" s="20"/>
      <c r="AX183" s="111"/>
      <c r="AY183" s="111"/>
      <c r="AZ183" s="20"/>
      <c r="BA183" s="111"/>
    </row>
    <row r="184" spans="1:53" ht="24.75" customHeight="1" x14ac:dyDescent="0.2">
      <c r="A184" s="189"/>
      <c r="B184" s="189"/>
      <c r="C184" s="189"/>
      <c r="D184" s="189"/>
      <c r="E184" s="20"/>
      <c r="F184" s="20"/>
      <c r="G184" s="20"/>
      <c r="H184" s="20"/>
      <c r="I184" s="20"/>
      <c r="J184" s="20"/>
      <c r="K184" s="20"/>
      <c r="L184" s="20"/>
      <c r="M184" s="20"/>
      <c r="N184" s="20"/>
      <c r="O184" s="20"/>
      <c r="P184" s="20"/>
      <c r="Q184" s="20"/>
      <c r="R184" s="20"/>
      <c r="S184" s="20"/>
      <c r="T184" s="20"/>
      <c r="U184" s="20"/>
      <c r="V184" s="20"/>
      <c r="W184" s="190"/>
      <c r="X184" s="20"/>
      <c r="Y184" s="20"/>
      <c r="Z184" s="20"/>
      <c r="AA184" s="20"/>
      <c r="AB184" s="20"/>
      <c r="AC184" s="20"/>
      <c r="AD184" s="20"/>
      <c r="AE184" s="20"/>
      <c r="AF184" s="20"/>
      <c r="AG184" s="194"/>
      <c r="AH184" s="194"/>
      <c r="AI184" s="20"/>
      <c r="AJ184" s="20"/>
      <c r="AK184" s="20"/>
      <c r="AL184" s="20"/>
      <c r="AM184" s="20"/>
      <c r="AN184" s="20"/>
      <c r="AO184" s="20"/>
      <c r="AP184" s="111"/>
      <c r="AQ184" s="111"/>
      <c r="AR184" s="111"/>
      <c r="AS184" s="111"/>
      <c r="AT184" s="20"/>
      <c r="AU184" s="111"/>
      <c r="AV184" s="111"/>
      <c r="AW184" s="20"/>
      <c r="AX184" s="111"/>
      <c r="AY184" s="111"/>
      <c r="AZ184" s="20"/>
      <c r="BA184" s="111"/>
    </row>
    <row r="185" spans="1:53" ht="24.75" customHeight="1" x14ac:dyDescent="0.2">
      <c r="A185" s="189"/>
      <c r="B185" s="189"/>
      <c r="C185" s="189"/>
      <c r="D185" s="189"/>
      <c r="E185" s="20"/>
      <c r="F185" s="20"/>
      <c r="G185" s="20"/>
      <c r="H185" s="20"/>
      <c r="I185" s="20"/>
      <c r="J185" s="20"/>
      <c r="K185" s="20"/>
      <c r="L185" s="20"/>
      <c r="M185" s="20"/>
      <c r="N185" s="20"/>
      <c r="O185" s="20"/>
      <c r="P185" s="20"/>
      <c r="Q185" s="20"/>
      <c r="R185" s="20"/>
      <c r="S185" s="20"/>
      <c r="T185" s="20"/>
      <c r="U185" s="20"/>
      <c r="V185" s="20"/>
      <c r="W185" s="190"/>
      <c r="X185" s="20"/>
      <c r="Y185" s="20"/>
      <c r="Z185" s="20"/>
      <c r="AA185" s="20"/>
      <c r="AB185" s="20"/>
      <c r="AC185" s="20"/>
      <c r="AD185" s="20"/>
      <c r="AE185" s="20"/>
      <c r="AF185" s="20"/>
      <c r="AG185" s="194"/>
      <c r="AH185" s="194"/>
      <c r="AI185" s="20"/>
      <c r="AJ185" s="20"/>
      <c r="AK185" s="20"/>
      <c r="AL185" s="20"/>
      <c r="AM185" s="20"/>
      <c r="AN185" s="20"/>
      <c r="AO185" s="20"/>
      <c r="AP185" s="111"/>
      <c r="AQ185" s="111"/>
      <c r="AR185" s="111"/>
      <c r="AS185" s="111"/>
      <c r="AT185" s="20"/>
      <c r="AU185" s="111"/>
      <c r="AV185" s="111"/>
      <c r="AW185" s="20"/>
      <c r="AX185" s="111"/>
      <c r="AY185" s="111"/>
      <c r="AZ185" s="20"/>
      <c r="BA185" s="111"/>
    </row>
    <row r="186" spans="1:53" ht="24.75" customHeight="1" x14ac:dyDescent="0.2">
      <c r="A186" s="189"/>
      <c r="B186" s="189"/>
      <c r="C186" s="189"/>
      <c r="D186" s="189"/>
      <c r="E186" s="20"/>
      <c r="F186" s="20"/>
      <c r="G186" s="20"/>
      <c r="H186" s="20"/>
      <c r="I186" s="20"/>
      <c r="J186" s="20"/>
      <c r="K186" s="20"/>
      <c r="L186" s="20"/>
      <c r="M186" s="20"/>
      <c r="N186" s="20"/>
      <c r="O186" s="20"/>
      <c r="P186" s="20"/>
      <c r="Q186" s="20"/>
      <c r="R186" s="20"/>
      <c r="S186" s="20"/>
      <c r="T186" s="20"/>
      <c r="U186" s="20"/>
      <c r="V186" s="20"/>
      <c r="W186" s="190"/>
      <c r="X186" s="20"/>
      <c r="Y186" s="20"/>
      <c r="Z186" s="20"/>
      <c r="AA186" s="20"/>
      <c r="AB186" s="20"/>
      <c r="AC186" s="20"/>
      <c r="AD186" s="20"/>
      <c r="AE186" s="20"/>
      <c r="AF186" s="20"/>
      <c r="AG186" s="194"/>
      <c r="AH186" s="194"/>
      <c r="AI186" s="20"/>
      <c r="AJ186" s="20"/>
      <c r="AK186" s="20"/>
      <c r="AL186" s="20"/>
      <c r="AM186" s="20"/>
      <c r="AN186" s="20"/>
      <c r="AO186" s="20"/>
      <c r="AP186" s="111"/>
      <c r="AQ186" s="111"/>
      <c r="AR186" s="111"/>
      <c r="AS186" s="111"/>
      <c r="AT186" s="20"/>
      <c r="AU186" s="111"/>
      <c r="AV186" s="111"/>
      <c r="AW186" s="20"/>
      <c r="AX186" s="111"/>
      <c r="AY186" s="111"/>
      <c r="AZ186" s="20"/>
      <c r="BA186" s="111"/>
    </row>
    <row r="187" spans="1:53" ht="24.75" customHeight="1" x14ac:dyDescent="0.2">
      <c r="A187" s="189"/>
      <c r="B187" s="189"/>
      <c r="C187" s="189"/>
      <c r="D187" s="189"/>
      <c r="E187" s="20"/>
      <c r="F187" s="20"/>
      <c r="G187" s="20"/>
      <c r="H187" s="20"/>
      <c r="I187" s="20"/>
      <c r="J187" s="20"/>
      <c r="K187" s="20"/>
      <c r="L187" s="20"/>
      <c r="M187" s="20"/>
      <c r="N187" s="20"/>
      <c r="O187" s="20"/>
      <c r="P187" s="20"/>
      <c r="Q187" s="20"/>
      <c r="R187" s="20"/>
      <c r="S187" s="20"/>
      <c r="T187" s="20"/>
      <c r="U187" s="20"/>
      <c r="V187" s="20"/>
      <c r="W187" s="190"/>
      <c r="X187" s="20"/>
      <c r="Y187" s="20"/>
      <c r="Z187" s="20"/>
      <c r="AA187" s="20"/>
      <c r="AB187" s="20"/>
      <c r="AC187" s="20"/>
      <c r="AD187" s="20"/>
      <c r="AE187" s="20"/>
      <c r="AF187" s="20"/>
      <c r="AG187" s="194"/>
      <c r="AH187" s="194"/>
      <c r="AI187" s="20"/>
      <c r="AJ187" s="20"/>
      <c r="AK187" s="20"/>
      <c r="AL187" s="20"/>
      <c r="AM187" s="20"/>
      <c r="AN187" s="20"/>
      <c r="AO187" s="20"/>
      <c r="AP187" s="111"/>
      <c r="AQ187" s="111"/>
      <c r="AR187" s="111"/>
      <c r="AS187" s="111"/>
      <c r="AT187" s="20"/>
      <c r="AU187" s="111"/>
      <c r="AV187" s="111"/>
      <c r="AW187" s="20"/>
      <c r="AX187" s="111"/>
      <c r="AY187" s="111"/>
      <c r="AZ187" s="20"/>
      <c r="BA187" s="111"/>
    </row>
    <row r="188" spans="1:53" ht="24.75" customHeight="1" x14ac:dyDescent="0.2">
      <c r="A188" s="189"/>
      <c r="B188" s="189"/>
      <c r="C188" s="189"/>
      <c r="D188" s="189"/>
      <c r="E188" s="20"/>
      <c r="F188" s="20"/>
      <c r="G188" s="20"/>
      <c r="H188" s="20"/>
      <c r="I188" s="20"/>
      <c r="J188" s="20"/>
      <c r="K188" s="20"/>
      <c r="L188" s="20"/>
      <c r="M188" s="20"/>
      <c r="N188" s="20"/>
      <c r="O188" s="20"/>
      <c r="P188" s="20"/>
      <c r="Q188" s="20"/>
      <c r="R188" s="20"/>
      <c r="S188" s="20"/>
      <c r="T188" s="20"/>
      <c r="U188" s="20"/>
      <c r="V188" s="20"/>
      <c r="W188" s="190"/>
      <c r="X188" s="20"/>
      <c r="Y188" s="20"/>
      <c r="Z188" s="20"/>
      <c r="AA188" s="20"/>
      <c r="AB188" s="20"/>
      <c r="AC188" s="20"/>
      <c r="AD188" s="20"/>
      <c r="AE188" s="20"/>
      <c r="AF188" s="20"/>
      <c r="AG188" s="194"/>
      <c r="AH188" s="194"/>
      <c r="AI188" s="20"/>
      <c r="AJ188" s="20"/>
      <c r="AK188" s="20"/>
      <c r="AL188" s="20"/>
      <c r="AM188" s="20"/>
      <c r="AN188" s="20"/>
      <c r="AO188" s="20"/>
      <c r="AP188" s="111"/>
      <c r="AQ188" s="111"/>
      <c r="AR188" s="111"/>
      <c r="AS188" s="111"/>
      <c r="AT188" s="20"/>
      <c r="AU188" s="111"/>
      <c r="AV188" s="111"/>
      <c r="AW188" s="20"/>
      <c r="AX188" s="111"/>
      <c r="AY188" s="111"/>
      <c r="AZ188" s="20"/>
      <c r="BA188" s="111"/>
    </row>
    <row r="189" spans="1:53" ht="24.75" customHeight="1" x14ac:dyDescent="0.2">
      <c r="A189" s="189"/>
      <c r="B189" s="189"/>
      <c r="C189" s="189"/>
      <c r="D189" s="189"/>
      <c r="E189" s="20"/>
      <c r="F189" s="20"/>
      <c r="G189" s="20"/>
      <c r="H189" s="20"/>
      <c r="I189" s="20"/>
      <c r="J189" s="20"/>
      <c r="K189" s="20"/>
      <c r="L189" s="20"/>
      <c r="M189" s="20"/>
      <c r="N189" s="20"/>
      <c r="O189" s="20"/>
      <c r="P189" s="20"/>
      <c r="Q189" s="20"/>
      <c r="R189" s="20"/>
      <c r="S189" s="20"/>
      <c r="T189" s="20"/>
      <c r="U189" s="20"/>
      <c r="V189" s="20"/>
      <c r="W189" s="190"/>
      <c r="X189" s="20"/>
      <c r="Y189" s="20"/>
      <c r="Z189" s="20"/>
      <c r="AA189" s="20"/>
      <c r="AB189" s="20"/>
      <c r="AC189" s="20"/>
      <c r="AD189" s="20"/>
      <c r="AE189" s="20"/>
      <c r="AF189" s="20"/>
      <c r="AG189" s="194"/>
      <c r="AH189" s="194"/>
      <c r="AI189" s="20"/>
      <c r="AJ189" s="20"/>
      <c r="AK189" s="20"/>
      <c r="AL189" s="20"/>
      <c r="AM189" s="20"/>
      <c r="AN189" s="20"/>
      <c r="AO189" s="20"/>
      <c r="AP189" s="111"/>
      <c r="AQ189" s="111"/>
      <c r="AR189" s="111"/>
      <c r="AS189" s="111"/>
      <c r="AT189" s="20"/>
      <c r="AU189" s="111"/>
      <c r="AV189" s="111"/>
      <c r="AW189" s="20"/>
      <c r="AX189" s="111"/>
      <c r="AY189" s="111"/>
      <c r="AZ189" s="20"/>
      <c r="BA189" s="111"/>
    </row>
    <row r="190" spans="1:53" ht="24.75" customHeight="1" x14ac:dyDescent="0.2">
      <c r="A190" s="189"/>
      <c r="B190" s="189"/>
      <c r="C190" s="189"/>
      <c r="D190" s="189"/>
      <c r="E190" s="20"/>
      <c r="F190" s="20"/>
      <c r="G190" s="20"/>
      <c r="H190" s="20"/>
      <c r="I190" s="20"/>
      <c r="J190" s="20"/>
      <c r="K190" s="20"/>
      <c r="L190" s="20"/>
      <c r="M190" s="20"/>
      <c r="N190" s="20"/>
      <c r="O190" s="20"/>
      <c r="P190" s="20"/>
      <c r="Q190" s="20"/>
      <c r="R190" s="20"/>
      <c r="S190" s="20"/>
      <c r="T190" s="20"/>
      <c r="U190" s="20"/>
      <c r="V190" s="20"/>
      <c r="W190" s="190"/>
      <c r="X190" s="20"/>
      <c r="Y190" s="20"/>
      <c r="Z190" s="20"/>
      <c r="AA190" s="20"/>
      <c r="AB190" s="20"/>
      <c r="AC190" s="20"/>
      <c r="AD190" s="20"/>
      <c r="AE190" s="20"/>
      <c r="AF190" s="20"/>
      <c r="AG190" s="194"/>
      <c r="AH190" s="194"/>
      <c r="AI190" s="20"/>
      <c r="AJ190" s="20"/>
      <c r="AK190" s="20"/>
      <c r="AL190" s="20"/>
      <c r="AM190" s="20"/>
      <c r="AN190" s="20"/>
      <c r="AO190" s="20"/>
      <c r="AP190" s="111"/>
      <c r="AQ190" s="111"/>
      <c r="AR190" s="111"/>
      <c r="AS190" s="111"/>
      <c r="AT190" s="20"/>
      <c r="AU190" s="111"/>
      <c r="AV190" s="111"/>
      <c r="AW190" s="20"/>
      <c r="AX190" s="111"/>
      <c r="AY190" s="111"/>
      <c r="AZ190" s="20"/>
      <c r="BA190" s="111"/>
    </row>
    <row r="191" spans="1:53" ht="24.75" customHeight="1" x14ac:dyDescent="0.2">
      <c r="A191" s="189"/>
      <c r="B191" s="189"/>
      <c r="C191" s="189"/>
      <c r="D191" s="189"/>
      <c r="E191" s="20"/>
      <c r="F191" s="20"/>
      <c r="G191" s="20"/>
      <c r="H191" s="20"/>
      <c r="I191" s="20"/>
      <c r="J191" s="20"/>
      <c r="K191" s="20"/>
      <c r="L191" s="20"/>
      <c r="M191" s="20"/>
      <c r="N191" s="20"/>
      <c r="O191" s="20"/>
      <c r="P191" s="20"/>
      <c r="Q191" s="20"/>
      <c r="R191" s="20"/>
      <c r="S191" s="20"/>
      <c r="T191" s="20"/>
      <c r="U191" s="20"/>
      <c r="V191" s="20"/>
      <c r="W191" s="190"/>
      <c r="X191" s="20"/>
      <c r="Y191" s="20"/>
      <c r="Z191" s="20"/>
      <c r="AA191" s="20"/>
      <c r="AB191" s="20"/>
      <c r="AC191" s="20"/>
      <c r="AD191" s="20"/>
      <c r="AE191" s="20"/>
      <c r="AF191" s="20"/>
      <c r="AG191" s="194"/>
      <c r="AH191" s="194"/>
      <c r="AI191" s="20"/>
      <c r="AJ191" s="20"/>
      <c r="AK191" s="20"/>
      <c r="AL191" s="20"/>
      <c r="AM191" s="20"/>
      <c r="AN191" s="20"/>
      <c r="AO191" s="20"/>
      <c r="AP191" s="111"/>
      <c r="AQ191" s="111"/>
      <c r="AR191" s="111"/>
      <c r="AS191" s="111"/>
      <c r="AT191" s="20"/>
      <c r="AU191" s="111"/>
      <c r="AV191" s="111"/>
      <c r="AW191" s="20"/>
      <c r="AX191" s="111"/>
      <c r="AY191" s="111"/>
      <c r="AZ191" s="20"/>
      <c r="BA191" s="111"/>
    </row>
    <row r="192" spans="1:53" ht="24.75" customHeight="1" x14ac:dyDescent="0.2">
      <c r="A192" s="189"/>
      <c r="B192" s="189"/>
      <c r="C192" s="189"/>
      <c r="D192" s="189"/>
      <c r="E192" s="20"/>
      <c r="F192" s="20"/>
      <c r="G192" s="20"/>
      <c r="H192" s="20"/>
      <c r="I192" s="20"/>
      <c r="J192" s="20"/>
      <c r="K192" s="20"/>
      <c r="L192" s="20"/>
      <c r="M192" s="20"/>
      <c r="N192" s="20"/>
      <c r="O192" s="20"/>
      <c r="P192" s="20"/>
      <c r="Q192" s="20"/>
      <c r="R192" s="20"/>
      <c r="S192" s="20"/>
      <c r="T192" s="20"/>
      <c r="U192" s="20"/>
      <c r="V192" s="20"/>
      <c r="W192" s="190"/>
      <c r="X192" s="20"/>
      <c r="Y192" s="20"/>
      <c r="Z192" s="20"/>
      <c r="AA192" s="20"/>
      <c r="AB192" s="20"/>
      <c r="AC192" s="20"/>
      <c r="AD192" s="20"/>
      <c r="AE192" s="20"/>
      <c r="AF192" s="20"/>
      <c r="AG192" s="194"/>
      <c r="AH192" s="194"/>
      <c r="AI192" s="20"/>
      <c r="AJ192" s="20"/>
      <c r="AK192" s="20"/>
      <c r="AL192" s="20"/>
      <c r="AM192" s="20"/>
      <c r="AN192" s="20"/>
      <c r="AO192" s="20"/>
      <c r="AP192" s="111"/>
      <c r="AQ192" s="111"/>
      <c r="AR192" s="111"/>
      <c r="AS192" s="111"/>
      <c r="AT192" s="20"/>
      <c r="AU192" s="111"/>
      <c r="AV192" s="111"/>
      <c r="AW192" s="20"/>
      <c r="AX192" s="111"/>
      <c r="AY192" s="111"/>
      <c r="AZ192" s="20"/>
      <c r="BA192" s="111"/>
    </row>
    <row r="193" spans="1:53" ht="24.75" customHeight="1" x14ac:dyDescent="0.2">
      <c r="A193" s="189"/>
      <c r="B193" s="189"/>
      <c r="C193" s="189"/>
      <c r="D193" s="189"/>
      <c r="E193" s="20"/>
      <c r="F193" s="20"/>
      <c r="G193" s="20"/>
      <c r="H193" s="20"/>
      <c r="I193" s="20"/>
      <c r="J193" s="20"/>
      <c r="K193" s="20"/>
      <c r="L193" s="20"/>
      <c r="M193" s="20"/>
      <c r="N193" s="20"/>
      <c r="O193" s="20"/>
      <c r="P193" s="20"/>
      <c r="Q193" s="20"/>
      <c r="R193" s="20"/>
      <c r="S193" s="20"/>
      <c r="T193" s="20"/>
      <c r="U193" s="20"/>
      <c r="V193" s="20"/>
      <c r="W193" s="190"/>
      <c r="X193" s="20"/>
      <c r="Y193" s="20"/>
      <c r="Z193" s="20"/>
      <c r="AA193" s="20"/>
      <c r="AB193" s="20"/>
      <c r="AC193" s="20"/>
      <c r="AD193" s="20"/>
      <c r="AE193" s="20"/>
      <c r="AF193" s="20"/>
      <c r="AG193" s="194"/>
      <c r="AH193" s="194"/>
      <c r="AI193" s="20"/>
      <c r="AJ193" s="20"/>
      <c r="AK193" s="20"/>
      <c r="AL193" s="20"/>
      <c r="AM193" s="20"/>
      <c r="AN193" s="20"/>
      <c r="AO193" s="20"/>
      <c r="AP193" s="111"/>
      <c r="AQ193" s="111"/>
      <c r="AR193" s="111"/>
      <c r="AS193" s="111"/>
      <c r="AT193" s="20"/>
      <c r="AU193" s="111"/>
      <c r="AV193" s="111"/>
      <c r="AW193" s="20"/>
      <c r="AX193" s="111"/>
      <c r="AY193" s="111"/>
      <c r="AZ193" s="20"/>
      <c r="BA193" s="111"/>
    </row>
    <row r="194" spans="1:53" ht="24.75" customHeight="1" x14ac:dyDescent="0.2">
      <c r="A194" s="189"/>
      <c r="B194" s="189"/>
      <c r="C194" s="189"/>
      <c r="D194" s="189"/>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194"/>
      <c r="AH194" s="194"/>
      <c r="AI194" s="20"/>
      <c r="AJ194" s="20"/>
      <c r="AK194" s="20"/>
      <c r="AL194" s="20"/>
      <c r="AM194" s="20"/>
      <c r="AN194" s="20"/>
      <c r="AO194" s="20"/>
      <c r="AP194" s="111"/>
      <c r="AQ194" s="111"/>
      <c r="AR194" s="111"/>
      <c r="AS194" s="111"/>
      <c r="AT194" s="20"/>
      <c r="AU194" s="111"/>
      <c r="AV194" s="111"/>
      <c r="AW194" s="20"/>
      <c r="AX194" s="111"/>
      <c r="AY194" s="111"/>
      <c r="AZ194" s="20"/>
      <c r="BA194" s="111"/>
    </row>
    <row r="195" spans="1:53" ht="24.75" customHeight="1" x14ac:dyDescent="0.2">
      <c r="A195" s="189"/>
      <c r="B195" s="189"/>
      <c r="C195" s="189"/>
      <c r="D195" s="189"/>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194"/>
      <c r="AH195" s="194"/>
      <c r="AI195" s="20"/>
      <c r="AJ195" s="20"/>
      <c r="AK195" s="20"/>
      <c r="AL195" s="20"/>
      <c r="AM195" s="20"/>
      <c r="AN195" s="20"/>
      <c r="AO195" s="20"/>
      <c r="AP195" s="111"/>
      <c r="AQ195" s="111"/>
      <c r="AR195" s="111"/>
      <c r="AS195" s="111"/>
      <c r="AT195" s="20"/>
      <c r="AU195" s="111"/>
      <c r="AV195" s="111"/>
      <c r="AW195" s="20"/>
      <c r="AX195" s="111"/>
      <c r="AY195" s="111"/>
      <c r="AZ195" s="20"/>
      <c r="BA195" s="111"/>
    </row>
    <row r="196" spans="1:53" ht="24.75" customHeight="1" x14ac:dyDescent="0.2">
      <c r="A196" s="189"/>
      <c r="B196" s="189"/>
      <c r="C196" s="189"/>
      <c r="D196" s="189"/>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194"/>
      <c r="AH196" s="194"/>
      <c r="AI196" s="20"/>
      <c r="AJ196" s="20"/>
      <c r="AK196" s="20"/>
      <c r="AL196" s="20"/>
      <c r="AM196" s="20"/>
      <c r="AN196" s="20"/>
      <c r="AO196" s="20"/>
      <c r="AP196" s="111"/>
      <c r="AQ196" s="111"/>
      <c r="AR196" s="111"/>
      <c r="AS196" s="111"/>
      <c r="AT196" s="20"/>
      <c r="AU196" s="111"/>
      <c r="AV196" s="111"/>
      <c r="AW196" s="20"/>
      <c r="AX196" s="111"/>
      <c r="AY196" s="111"/>
      <c r="AZ196" s="20"/>
      <c r="BA196" s="111"/>
    </row>
    <row r="197" spans="1:53" ht="24.75" customHeight="1" x14ac:dyDescent="0.2">
      <c r="A197" s="189"/>
      <c r="B197" s="189"/>
      <c r="C197" s="189"/>
      <c r="D197" s="189"/>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194"/>
      <c r="AH197" s="194"/>
      <c r="AI197" s="20"/>
      <c r="AJ197" s="20"/>
      <c r="AK197" s="20"/>
      <c r="AL197" s="20"/>
      <c r="AM197" s="20"/>
      <c r="AN197" s="20"/>
      <c r="AO197" s="20"/>
      <c r="AP197" s="111"/>
      <c r="AQ197" s="111"/>
      <c r="AR197" s="111"/>
      <c r="AS197" s="111"/>
      <c r="AT197" s="20"/>
      <c r="AU197" s="111"/>
      <c r="AV197" s="111"/>
      <c r="AW197" s="20"/>
      <c r="AX197" s="111"/>
      <c r="AY197" s="111"/>
      <c r="AZ197" s="20"/>
      <c r="BA197" s="111"/>
    </row>
    <row r="198" spans="1:53" ht="24.75" customHeight="1" x14ac:dyDescent="0.2">
      <c r="A198" s="189"/>
      <c r="B198" s="189"/>
      <c r="C198" s="189"/>
      <c r="D198" s="189"/>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194"/>
      <c r="AH198" s="194"/>
      <c r="AI198" s="20"/>
      <c r="AJ198" s="20"/>
      <c r="AK198" s="20"/>
      <c r="AL198" s="20"/>
      <c r="AM198" s="20"/>
      <c r="AN198" s="20"/>
      <c r="AO198" s="20"/>
      <c r="AP198" s="111"/>
      <c r="AQ198" s="111"/>
      <c r="AR198" s="111"/>
      <c r="AS198" s="111"/>
      <c r="AT198" s="20"/>
      <c r="AU198" s="111"/>
      <c r="AV198" s="111"/>
      <c r="AW198" s="20"/>
      <c r="AX198" s="111"/>
      <c r="AY198" s="111"/>
      <c r="AZ198" s="20"/>
      <c r="BA198" s="111"/>
    </row>
    <row r="199" spans="1:53" ht="24.75" customHeight="1" x14ac:dyDescent="0.2">
      <c r="A199" s="195"/>
      <c r="B199" s="195"/>
      <c r="C199" s="195"/>
      <c r="D199" s="194"/>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194"/>
      <c r="AH199" s="194"/>
      <c r="AI199" s="20"/>
      <c r="AJ199" s="20"/>
      <c r="AK199" s="20"/>
      <c r="AL199" s="20"/>
      <c r="AM199" s="20"/>
      <c r="AN199" s="20"/>
      <c r="AO199" s="20"/>
      <c r="AP199" s="111"/>
      <c r="AQ199" s="111"/>
      <c r="AR199" s="111"/>
      <c r="AS199" s="111"/>
      <c r="AT199" s="20"/>
      <c r="AU199" s="111"/>
      <c r="AV199" s="111"/>
      <c r="AW199" s="20"/>
      <c r="AX199" s="111"/>
      <c r="AY199" s="111"/>
      <c r="AZ199" s="20"/>
      <c r="BA199" s="111"/>
    </row>
    <row r="200" spans="1:53" ht="24.75" customHeight="1" x14ac:dyDescent="0.2">
      <c r="A200" s="195"/>
      <c r="B200" s="195"/>
      <c r="C200" s="195"/>
      <c r="D200" s="194"/>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194"/>
      <c r="AH200" s="194"/>
      <c r="AI200" s="20"/>
      <c r="AJ200" s="20"/>
      <c r="AK200" s="20"/>
      <c r="AL200" s="20"/>
      <c r="AM200" s="20"/>
      <c r="AN200" s="20"/>
      <c r="AO200" s="20"/>
      <c r="AP200" s="111"/>
      <c r="AQ200" s="111"/>
      <c r="AR200" s="111"/>
      <c r="AS200" s="111"/>
      <c r="AT200" s="20"/>
      <c r="AU200" s="111"/>
      <c r="AV200" s="111"/>
      <c r="AW200" s="20"/>
      <c r="AX200" s="111"/>
      <c r="AY200" s="111"/>
      <c r="AZ200" s="20"/>
      <c r="BA200" s="111"/>
    </row>
    <row r="201" spans="1:53" ht="24.75" customHeight="1" x14ac:dyDescent="0.2">
      <c r="A201" s="195"/>
      <c r="B201" s="195"/>
      <c r="C201" s="195"/>
      <c r="D201" s="194"/>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194"/>
      <c r="AH201" s="194"/>
      <c r="AI201" s="20"/>
      <c r="AJ201" s="20"/>
      <c r="AK201" s="20"/>
      <c r="AL201" s="20"/>
      <c r="AM201" s="20"/>
      <c r="AN201" s="20"/>
      <c r="AO201" s="20"/>
      <c r="AP201" s="111"/>
      <c r="AQ201" s="111"/>
      <c r="AR201" s="111"/>
      <c r="AS201" s="111"/>
      <c r="AT201" s="20"/>
      <c r="AU201" s="111"/>
      <c r="AV201" s="111"/>
      <c r="AW201" s="20"/>
      <c r="AX201" s="111"/>
      <c r="AY201" s="111"/>
      <c r="AZ201" s="20"/>
      <c r="BA201" s="111"/>
    </row>
    <row r="202" spans="1:53" ht="24.75" customHeight="1" x14ac:dyDescent="0.2">
      <c r="A202" s="195"/>
      <c r="B202" s="195"/>
      <c r="C202" s="195"/>
      <c r="D202" s="194"/>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194"/>
      <c r="AH202" s="194"/>
      <c r="AI202" s="20"/>
      <c r="AJ202" s="20"/>
      <c r="AK202" s="20"/>
      <c r="AL202" s="20"/>
      <c r="AM202" s="20"/>
      <c r="AN202" s="20"/>
      <c r="AO202" s="20"/>
      <c r="AP202" s="111"/>
      <c r="AQ202" s="111"/>
      <c r="AR202" s="111"/>
      <c r="AS202" s="111"/>
      <c r="AT202" s="20"/>
      <c r="AU202" s="111"/>
      <c r="AV202" s="111"/>
      <c r="AW202" s="20"/>
      <c r="AX202" s="111"/>
      <c r="AY202" s="111"/>
      <c r="AZ202" s="20"/>
      <c r="BA202" s="111"/>
    </row>
    <row r="203" spans="1:53" ht="24.75" customHeight="1" x14ac:dyDescent="0.2">
      <c r="A203" s="195"/>
      <c r="B203" s="195"/>
      <c r="C203" s="195"/>
      <c r="D203" s="194"/>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194"/>
      <c r="AH203" s="194"/>
      <c r="AI203" s="20"/>
      <c r="AJ203" s="20"/>
      <c r="AK203" s="20"/>
      <c r="AL203" s="20"/>
      <c r="AM203" s="20"/>
      <c r="AN203" s="20"/>
      <c r="AO203" s="20"/>
      <c r="AP203" s="111"/>
      <c r="AQ203" s="111"/>
      <c r="AR203" s="111"/>
      <c r="AS203" s="111"/>
      <c r="AT203" s="20"/>
      <c r="AU203" s="111"/>
      <c r="AV203" s="111"/>
      <c r="AW203" s="20"/>
      <c r="AX203" s="111"/>
      <c r="AY203" s="111"/>
      <c r="AZ203" s="20"/>
      <c r="BA203" s="111"/>
    </row>
    <row r="204" spans="1:53" ht="24.75" customHeight="1" x14ac:dyDescent="0.2">
      <c r="A204" s="195"/>
      <c r="B204" s="195"/>
      <c r="C204" s="195"/>
      <c r="D204" s="194"/>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194"/>
      <c r="AH204" s="194"/>
      <c r="AI204" s="20"/>
      <c r="AJ204" s="20"/>
      <c r="AK204" s="20"/>
      <c r="AL204" s="20"/>
      <c r="AM204" s="20"/>
      <c r="AN204" s="20"/>
      <c r="AO204" s="20"/>
      <c r="AP204" s="111"/>
      <c r="AQ204" s="111"/>
      <c r="AR204" s="111"/>
      <c r="AS204" s="111"/>
      <c r="AT204" s="20"/>
      <c r="AU204" s="111"/>
      <c r="AV204" s="111"/>
      <c r="AW204" s="20"/>
      <c r="AX204" s="111"/>
      <c r="AY204" s="111"/>
      <c r="AZ204" s="20"/>
      <c r="BA204" s="111"/>
    </row>
    <row r="205" spans="1:53" ht="24.75" customHeight="1" x14ac:dyDescent="0.2">
      <c r="A205" s="195"/>
      <c r="B205" s="195"/>
      <c r="C205" s="195"/>
      <c r="D205" s="194"/>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194"/>
      <c r="AH205" s="194"/>
      <c r="AI205" s="20"/>
      <c r="AJ205" s="20"/>
      <c r="AK205" s="20"/>
      <c r="AL205" s="20"/>
      <c r="AM205" s="20"/>
      <c r="AN205" s="20"/>
      <c r="AO205" s="20"/>
      <c r="AP205" s="111"/>
      <c r="AQ205" s="111"/>
      <c r="AR205" s="111"/>
      <c r="AS205" s="111"/>
      <c r="AT205" s="20"/>
      <c r="AU205" s="111"/>
      <c r="AV205" s="111"/>
      <c r="AW205" s="20"/>
      <c r="AX205" s="111"/>
      <c r="AY205" s="111"/>
      <c r="AZ205" s="20"/>
      <c r="BA205" s="111"/>
    </row>
    <row r="206" spans="1:53" ht="24.75" customHeight="1" x14ac:dyDescent="0.2">
      <c r="A206" s="195"/>
      <c r="B206" s="195"/>
      <c r="C206" s="195"/>
      <c r="D206" s="194"/>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194"/>
      <c r="AH206" s="194"/>
      <c r="AI206" s="20"/>
      <c r="AJ206" s="20"/>
      <c r="AK206" s="20"/>
      <c r="AL206" s="20"/>
      <c r="AM206" s="20"/>
      <c r="AN206" s="20"/>
      <c r="AO206" s="20"/>
      <c r="AP206" s="111"/>
      <c r="AQ206" s="111"/>
      <c r="AR206" s="111"/>
      <c r="AS206" s="111"/>
      <c r="AT206" s="20"/>
      <c r="AU206" s="111"/>
      <c r="AV206" s="111"/>
      <c r="AW206" s="20"/>
      <c r="AX206" s="111"/>
      <c r="AY206" s="111"/>
      <c r="AZ206" s="20"/>
      <c r="BA206" s="111"/>
    </row>
    <row r="207" spans="1:53" x14ac:dyDescent="0.2">
      <c r="AG207" s="196"/>
      <c r="AH207" s="196"/>
    </row>
    <row r="208" spans="1:53" x14ac:dyDescent="0.2">
      <c r="AG208" s="196"/>
      <c r="AH208" s="196"/>
    </row>
    <row r="209" spans="33:34" x14ac:dyDescent="0.2">
      <c r="AG209" s="196"/>
      <c r="AH209" s="196"/>
    </row>
    <row r="210" spans="33:34" x14ac:dyDescent="0.2">
      <c r="AG210" s="196"/>
      <c r="AH210" s="196"/>
    </row>
    <row r="211" spans="33:34" x14ac:dyDescent="0.2">
      <c r="AG211" s="196"/>
      <c r="AH211" s="196"/>
    </row>
    <row r="212" spans="33:34" x14ac:dyDescent="0.2">
      <c r="AG212" s="196"/>
      <c r="AH212" s="196"/>
    </row>
    <row r="213" spans="33:34" x14ac:dyDescent="0.2">
      <c r="AG213" s="196"/>
      <c r="AH213" s="196"/>
    </row>
    <row r="214" spans="33:34" x14ac:dyDescent="0.2">
      <c r="AG214" s="196"/>
      <c r="AH214" s="196"/>
    </row>
    <row r="215" spans="33:34" x14ac:dyDescent="0.2">
      <c r="AG215" s="196"/>
      <c r="AH215" s="196"/>
    </row>
    <row r="216" spans="33:34" x14ac:dyDescent="0.2">
      <c r="AG216" s="196"/>
      <c r="AH216" s="196"/>
    </row>
    <row r="217" spans="33:34" x14ac:dyDescent="0.2">
      <c r="AG217" s="196"/>
      <c r="AH217" s="196"/>
    </row>
    <row r="218" spans="33:34" x14ac:dyDescent="0.2">
      <c r="AG218" s="196"/>
      <c r="AH218" s="196"/>
    </row>
    <row r="219" spans="33:34" x14ac:dyDescent="0.2">
      <c r="AG219" s="196"/>
      <c r="AH219" s="196"/>
    </row>
    <row r="220" spans="33:34" x14ac:dyDescent="0.2">
      <c r="AG220" s="196"/>
      <c r="AH220" s="196"/>
    </row>
    <row r="221" spans="33:34" x14ac:dyDescent="0.2">
      <c r="AG221" s="196"/>
      <c r="AH221" s="196"/>
    </row>
    <row r="222" spans="33:34" x14ac:dyDescent="0.2">
      <c r="AG222" s="196"/>
      <c r="AH222" s="196"/>
    </row>
    <row r="223" spans="33:34" x14ac:dyDescent="0.2">
      <c r="AG223" s="196"/>
      <c r="AH223" s="196"/>
    </row>
    <row r="224" spans="33:34" x14ac:dyDescent="0.2">
      <c r="AG224" s="196"/>
      <c r="AH224" s="196"/>
    </row>
    <row r="225" spans="33:34" x14ac:dyDescent="0.2">
      <c r="AG225" s="196"/>
      <c r="AH225" s="196"/>
    </row>
    <row r="226" spans="33:34" x14ac:dyDescent="0.2">
      <c r="AG226" s="196"/>
      <c r="AH226" s="196"/>
    </row>
    <row r="227" spans="33:34" x14ac:dyDescent="0.2">
      <c r="AG227" s="196"/>
      <c r="AH227" s="196"/>
    </row>
    <row r="228" spans="33:34" x14ac:dyDescent="0.2">
      <c r="AG228" s="196"/>
      <c r="AH228" s="196"/>
    </row>
    <row r="229" spans="33:34" x14ac:dyDescent="0.2">
      <c r="AG229" s="196"/>
      <c r="AH229" s="196"/>
    </row>
    <row r="230" spans="33:34" x14ac:dyDescent="0.2">
      <c r="AG230" s="196"/>
      <c r="AH230" s="196"/>
    </row>
    <row r="231" spans="33:34" x14ac:dyDescent="0.2">
      <c r="AG231" s="196"/>
      <c r="AH231" s="196"/>
    </row>
    <row r="232" spans="33:34" x14ac:dyDescent="0.2">
      <c r="AG232" s="196"/>
      <c r="AH232" s="196"/>
    </row>
    <row r="233" spans="33:34" x14ac:dyDescent="0.2">
      <c r="AG233" s="196"/>
      <c r="AH233" s="196"/>
    </row>
    <row r="234" spans="33:34" x14ac:dyDescent="0.2">
      <c r="AG234" s="196"/>
      <c r="AH234" s="196"/>
    </row>
    <row r="235" spans="33:34" x14ac:dyDescent="0.2">
      <c r="AG235" s="196"/>
      <c r="AH235" s="196"/>
    </row>
    <row r="236" spans="33:34" x14ac:dyDescent="0.2">
      <c r="AG236" s="196"/>
      <c r="AH236" s="196"/>
    </row>
    <row r="237" spans="33:34" x14ac:dyDescent="0.2">
      <c r="AG237" s="196"/>
      <c r="AH237" s="196"/>
    </row>
    <row r="238" spans="33:34" x14ac:dyDescent="0.2">
      <c r="AG238" s="196"/>
      <c r="AH238" s="196"/>
    </row>
    <row r="239" spans="33:34" x14ac:dyDescent="0.2">
      <c r="AG239" s="196"/>
      <c r="AH239" s="196"/>
    </row>
    <row r="240" spans="33:34" x14ac:dyDescent="0.2">
      <c r="AG240" s="196"/>
      <c r="AH240" s="196"/>
    </row>
    <row r="241" spans="33:34" x14ac:dyDescent="0.2">
      <c r="AG241" s="196"/>
      <c r="AH241" s="196"/>
    </row>
    <row r="242" spans="33:34" x14ac:dyDescent="0.2">
      <c r="AG242" s="196"/>
      <c r="AH242" s="196"/>
    </row>
    <row r="243" spans="33:34" x14ac:dyDescent="0.2">
      <c r="AG243" s="196"/>
      <c r="AH243" s="196"/>
    </row>
    <row r="244" spans="33:34" x14ac:dyDescent="0.2">
      <c r="AG244" s="196"/>
      <c r="AH244" s="196"/>
    </row>
    <row r="245" spans="33:34" x14ac:dyDescent="0.2">
      <c r="AG245" s="196"/>
      <c r="AH245" s="196"/>
    </row>
    <row r="246" spans="33:34" x14ac:dyDescent="0.2">
      <c r="AG246" s="196"/>
      <c r="AH246" s="196"/>
    </row>
    <row r="247" spans="33:34" x14ac:dyDescent="0.2">
      <c r="AG247" s="196"/>
      <c r="AH247" s="196"/>
    </row>
    <row r="248" spans="33:34" x14ac:dyDescent="0.2">
      <c r="AG248" s="196"/>
      <c r="AH248" s="196"/>
    </row>
    <row r="249" spans="33:34" x14ac:dyDescent="0.2">
      <c r="AG249" s="196"/>
      <c r="AH249" s="196"/>
    </row>
    <row r="250" spans="33:34" x14ac:dyDescent="0.2">
      <c r="AG250" s="196"/>
      <c r="AH250" s="196"/>
    </row>
    <row r="251" spans="33:34" x14ac:dyDescent="0.2">
      <c r="AG251" s="196"/>
      <c r="AH251" s="196"/>
    </row>
    <row r="252" spans="33:34" x14ac:dyDescent="0.2">
      <c r="AG252" s="196"/>
      <c r="AH252" s="196"/>
    </row>
    <row r="253" spans="33:34" x14ac:dyDescent="0.2">
      <c r="AG253" s="196"/>
      <c r="AH253" s="196"/>
    </row>
    <row r="254" spans="33:34" x14ac:dyDescent="0.2">
      <c r="AG254" s="196"/>
      <c r="AH254" s="196"/>
    </row>
    <row r="255" spans="33:34" x14ac:dyDescent="0.2">
      <c r="AG255" s="196"/>
      <c r="AH255" s="196"/>
    </row>
    <row r="256" spans="33:34" x14ac:dyDescent="0.2">
      <c r="AG256" s="196"/>
      <c r="AH256" s="196"/>
    </row>
    <row r="257" spans="33:34" x14ac:dyDescent="0.2">
      <c r="AG257" s="196"/>
      <c r="AH257" s="196"/>
    </row>
    <row r="258" spans="33:34" x14ac:dyDescent="0.2">
      <c r="AG258" s="196"/>
      <c r="AH258" s="196"/>
    </row>
    <row r="259" spans="33:34" x14ac:dyDescent="0.2">
      <c r="AG259" s="196"/>
      <c r="AH259" s="196"/>
    </row>
    <row r="260" spans="33:34" x14ac:dyDescent="0.2">
      <c r="AG260" s="196"/>
      <c r="AH260" s="196"/>
    </row>
    <row r="261" spans="33:34" x14ac:dyDescent="0.2">
      <c r="AG261" s="196"/>
      <c r="AH261" s="196"/>
    </row>
    <row r="262" spans="33:34" x14ac:dyDescent="0.2">
      <c r="AG262" s="196"/>
      <c r="AH262" s="196"/>
    </row>
    <row r="263" spans="33:34" x14ac:dyDescent="0.2">
      <c r="AG263" s="196"/>
      <c r="AH263" s="196"/>
    </row>
    <row r="264" spans="33:34" x14ac:dyDescent="0.2">
      <c r="AG264" s="196"/>
      <c r="AH264" s="196"/>
    </row>
    <row r="265" spans="33:34" x14ac:dyDescent="0.2">
      <c r="AG265" s="196"/>
      <c r="AH265" s="196"/>
    </row>
    <row r="266" spans="33:34" x14ac:dyDescent="0.2">
      <c r="AG266" s="196"/>
      <c r="AH266" s="196"/>
    </row>
    <row r="267" spans="33:34" x14ac:dyDescent="0.2">
      <c r="AG267" s="196"/>
      <c r="AH267" s="196"/>
    </row>
    <row r="268" spans="33:34" x14ac:dyDescent="0.2">
      <c r="AG268" s="196"/>
      <c r="AH268" s="196"/>
    </row>
    <row r="269" spans="33:34" x14ac:dyDescent="0.2">
      <c r="AG269" s="196"/>
      <c r="AH269" s="196"/>
    </row>
    <row r="270" spans="33:34" x14ac:dyDescent="0.2">
      <c r="AG270" s="196"/>
      <c r="AH270" s="196"/>
    </row>
    <row r="271" spans="33:34" x14ac:dyDescent="0.2">
      <c r="AG271" s="196"/>
      <c r="AH271" s="196"/>
    </row>
    <row r="272" spans="33:34" x14ac:dyDescent="0.2">
      <c r="AG272" s="196"/>
      <c r="AH272" s="196"/>
    </row>
    <row r="273" spans="33:34" x14ac:dyDescent="0.2">
      <c r="AG273" s="196"/>
      <c r="AH273" s="196"/>
    </row>
    <row r="274" spans="33:34" x14ac:dyDescent="0.2">
      <c r="AG274" s="196"/>
      <c r="AH274" s="196"/>
    </row>
    <row r="275" spans="33:34" x14ac:dyDescent="0.2">
      <c r="AG275" s="196"/>
      <c r="AH275" s="196"/>
    </row>
    <row r="276" spans="33:34" x14ac:dyDescent="0.2">
      <c r="AG276" s="196"/>
      <c r="AH276" s="196"/>
    </row>
    <row r="277" spans="33:34" x14ac:dyDescent="0.2">
      <c r="AG277" s="196"/>
      <c r="AH277" s="196"/>
    </row>
    <row r="278" spans="33:34" x14ac:dyDescent="0.2">
      <c r="AG278" s="196"/>
      <c r="AH278" s="196"/>
    </row>
    <row r="279" spans="33:34" x14ac:dyDescent="0.2">
      <c r="AG279" s="196"/>
      <c r="AH279" s="196"/>
    </row>
    <row r="280" spans="33:34" x14ac:dyDescent="0.2">
      <c r="AG280" s="196"/>
      <c r="AH280" s="196"/>
    </row>
    <row r="281" spans="33:34" x14ac:dyDescent="0.2">
      <c r="AG281" s="196"/>
      <c r="AH281" s="196"/>
    </row>
    <row r="282" spans="33:34" x14ac:dyDescent="0.2">
      <c r="AG282" s="196"/>
      <c r="AH282" s="196"/>
    </row>
    <row r="283" spans="33:34" x14ac:dyDescent="0.2">
      <c r="AG283" s="196"/>
      <c r="AH283" s="196"/>
    </row>
    <row r="284" spans="33:34" x14ac:dyDescent="0.2">
      <c r="AG284" s="196"/>
      <c r="AH284" s="196"/>
    </row>
    <row r="285" spans="33:34" x14ac:dyDescent="0.2">
      <c r="AG285" s="196"/>
      <c r="AH285" s="196"/>
    </row>
    <row r="286" spans="33:34" x14ac:dyDescent="0.2">
      <c r="AG286" s="196"/>
      <c r="AH286" s="196"/>
    </row>
    <row r="287" spans="33:34" x14ac:dyDescent="0.2">
      <c r="AG287" s="196"/>
      <c r="AH287" s="196"/>
    </row>
    <row r="288" spans="33:34" x14ac:dyDescent="0.2">
      <c r="AG288" s="196"/>
      <c r="AH288" s="196"/>
    </row>
    <row r="289" spans="33:34" x14ac:dyDescent="0.2">
      <c r="AG289" s="196"/>
      <c r="AH289" s="196"/>
    </row>
    <row r="290" spans="33:34" x14ac:dyDescent="0.2">
      <c r="AG290" s="196"/>
      <c r="AH290" s="196"/>
    </row>
    <row r="291" spans="33:34" x14ac:dyDescent="0.2">
      <c r="AG291" s="196"/>
      <c r="AH291" s="196"/>
    </row>
    <row r="292" spans="33:34" x14ac:dyDescent="0.2">
      <c r="AG292" s="196"/>
      <c r="AH292" s="196"/>
    </row>
    <row r="293" spans="33:34" x14ac:dyDescent="0.2">
      <c r="AG293" s="196"/>
      <c r="AH293" s="196"/>
    </row>
    <row r="294" spans="33:34" x14ac:dyDescent="0.2">
      <c r="AG294" s="196"/>
      <c r="AH294" s="196"/>
    </row>
    <row r="295" spans="33:34" x14ac:dyDescent="0.2">
      <c r="AG295" s="196"/>
      <c r="AH295" s="196"/>
    </row>
    <row r="296" spans="33:34" x14ac:dyDescent="0.2">
      <c r="AG296" s="196"/>
      <c r="AH296" s="196"/>
    </row>
    <row r="297" spans="33:34" x14ac:dyDescent="0.2">
      <c r="AG297" s="196"/>
      <c r="AH297" s="196"/>
    </row>
    <row r="298" spans="33:34" x14ac:dyDescent="0.2">
      <c r="AG298" s="196"/>
      <c r="AH298" s="196"/>
    </row>
    <row r="299" spans="33:34" x14ac:dyDescent="0.2">
      <c r="AG299" s="196"/>
      <c r="AH299" s="196"/>
    </row>
    <row r="300" spans="33:34" x14ac:dyDescent="0.2">
      <c r="AG300" s="196"/>
      <c r="AH300" s="196"/>
    </row>
    <row r="301" spans="33:34" x14ac:dyDescent="0.2">
      <c r="AG301" s="196"/>
      <c r="AH301" s="196"/>
    </row>
    <row r="302" spans="33:34" x14ac:dyDescent="0.2">
      <c r="AG302" s="196"/>
      <c r="AH302" s="196"/>
    </row>
    <row r="303" spans="33:34" x14ac:dyDescent="0.2">
      <c r="AG303" s="196"/>
      <c r="AH303" s="196"/>
    </row>
    <row r="304" spans="33:34" x14ac:dyDescent="0.2">
      <c r="AG304" s="196"/>
      <c r="AH304" s="196"/>
    </row>
    <row r="305" spans="33:34" x14ac:dyDescent="0.2">
      <c r="AG305" s="196"/>
      <c r="AH305" s="196"/>
    </row>
    <row r="306" spans="33:34" x14ac:dyDescent="0.2">
      <c r="AG306" s="196"/>
      <c r="AH306" s="196"/>
    </row>
    <row r="307" spans="33:34" x14ac:dyDescent="0.2">
      <c r="AG307" s="196"/>
      <c r="AH307" s="196"/>
    </row>
    <row r="308" spans="33:34" x14ac:dyDescent="0.2">
      <c r="AG308" s="196"/>
      <c r="AH308" s="196"/>
    </row>
    <row r="309" spans="33:34" x14ac:dyDescent="0.2">
      <c r="AG309" s="196"/>
      <c r="AH309" s="196"/>
    </row>
    <row r="310" spans="33:34" x14ac:dyDescent="0.2">
      <c r="AG310" s="196"/>
      <c r="AH310" s="196"/>
    </row>
    <row r="311" spans="33:34" x14ac:dyDescent="0.2">
      <c r="AG311" s="196"/>
      <c r="AH311" s="196"/>
    </row>
    <row r="312" spans="33:34" x14ac:dyDescent="0.2">
      <c r="AG312" s="196"/>
      <c r="AH312" s="196"/>
    </row>
    <row r="313" spans="33:34" x14ac:dyDescent="0.2">
      <c r="AG313" s="196"/>
      <c r="AH313" s="196"/>
    </row>
    <row r="314" spans="33:34" x14ac:dyDescent="0.2">
      <c r="AG314" s="196"/>
      <c r="AH314" s="196"/>
    </row>
    <row r="315" spans="33:34" x14ac:dyDescent="0.2">
      <c r="AG315" s="196"/>
      <c r="AH315" s="196"/>
    </row>
    <row r="316" spans="33:34" x14ac:dyDescent="0.2">
      <c r="AG316" s="196"/>
      <c r="AH316" s="196"/>
    </row>
    <row r="317" spans="33:34" x14ac:dyDescent="0.2">
      <c r="AG317" s="196"/>
      <c r="AH317" s="196"/>
    </row>
    <row r="318" spans="33:34" x14ac:dyDescent="0.2">
      <c r="AG318" s="196"/>
      <c r="AH318" s="196"/>
    </row>
    <row r="319" spans="33:34" x14ac:dyDescent="0.2">
      <c r="AG319" s="196"/>
      <c r="AH319" s="196"/>
    </row>
    <row r="320" spans="33:34" x14ac:dyDescent="0.2">
      <c r="AG320" s="196"/>
      <c r="AH320" s="196"/>
    </row>
    <row r="321" spans="33:34" x14ac:dyDescent="0.2">
      <c r="AG321" s="196"/>
      <c r="AH321" s="196"/>
    </row>
    <row r="322" spans="33:34" x14ac:dyDescent="0.2">
      <c r="AG322" s="196"/>
      <c r="AH322" s="196"/>
    </row>
    <row r="323" spans="33:34" x14ac:dyDescent="0.2">
      <c r="AG323" s="196"/>
      <c r="AH323" s="196"/>
    </row>
    <row r="324" spans="33:34" x14ac:dyDescent="0.2">
      <c r="AG324" s="196"/>
      <c r="AH324" s="196"/>
    </row>
    <row r="325" spans="33:34" x14ac:dyDescent="0.2">
      <c r="AG325" s="196"/>
      <c r="AH325" s="196"/>
    </row>
    <row r="326" spans="33:34" x14ac:dyDescent="0.2">
      <c r="AG326" s="196"/>
      <c r="AH326" s="196"/>
    </row>
    <row r="327" spans="33:34" x14ac:dyDescent="0.2">
      <c r="AG327" s="196"/>
      <c r="AH327" s="196"/>
    </row>
    <row r="328" spans="33:34" x14ac:dyDescent="0.2">
      <c r="AG328" s="196"/>
      <c r="AH328" s="196"/>
    </row>
    <row r="329" spans="33:34" x14ac:dyDescent="0.2">
      <c r="AG329" s="196"/>
      <c r="AH329" s="196"/>
    </row>
    <row r="330" spans="33:34" x14ac:dyDescent="0.2">
      <c r="AG330" s="196"/>
      <c r="AH330" s="196"/>
    </row>
    <row r="331" spans="33:34" x14ac:dyDescent="0.2">
      <c r="AG331" s="196"/>
      <c r="AH331" s="196"/>
    </row>
    <row r="332" spans="33:34" x14ac:dyDescent="0.2">
      <c r="AG332" s="196"/>
      <c r="AH332" s="196"/>
    </row>
    <row r="333" spans="33:34" x14ac:dyDescent="0.2">
      <c r="AG333" s="196"/>
      <c r="AH333" s="196"/>
    </row>
    <row r="334" spans="33:34" x14ac:dyDescent="0.2">
      <c r="AG334" s="196"/>
      <c r="AH334" s="196"/>
    </row>
    <row r="335" spans="33:34" x14ac:dyDescent="0.2">
      <c r="AG335" s="196"/>
      <c r="AH335" s="196"/>
    </row>
    <row r="336" spans="33:34" x14ac:dyDescent="0.2">
      <c r="AG336" s="196"/>
      <c r="AH336" s="196"/>
    </row>
    <row r="337" spans="33:34" x14ac:dyDescent="0.2">
      <c r="AG337" s="196"/>
      <c r="AH337" s="196"/>
    </row>
    <row r="338" spans="33:34" x14ac:dyDescent="0.2">
      <c r="AG338" s="196"/>
      <c r="AH338" s="196"/>
    </row>
    <row r="339" spans="33:34" x14ac:dyDescent="0.2">
      <c r="AG339" s="196"/>
      <c r="AH339" s="196"/>
    </row>
    <row r="340" spans="33:34" x14ac:dyDescent="0.2">
      <c r="AG340" s="196"/>
      <c r="AH340" s="196"/>
    </row>
    <row r="341" spans="33:34" x14ac:dyDescent="0.2">
      <c r="AG341" s="196"/>
      <c r="AH341" s="196"/>
    </row>
    <row r="342" spans="33:34" x14ac:dyDescent="0.2">
      <c r="AG342" s="196"/>
      <c r="AH342" s="196"/>
    </row>
    <row r="343" spans="33:34" x14ac:dyDescent="0.2">
      <c r="AG343" s="196"/>
      <c r="AH343" s="196"/>
    </row>
    <row r="344" spans="33:34" x14ac:dyDescent="0.2">
      <c r="AG344" s="196"/>
      <c r="AH344" s="196"/>
    </row>
    <row r="345" spans="33:34" x14ac:dyDescent="0.2">
      <c r="AG345" s="196"/>
      <c r="AH345" s="196"/>
    </row>
    <row r="346" spans="33:34" x14ac:dyDescent="0.2">
      <c r="AG346" s="196"/>
      <c r="AH346" s="196"/>
    </row>
    <row r="347" spans="33:34" x14ac:dyDescent="0.2">
      <c r="AG347" s="196"/>
      <c r="AH347" s="196"/>
    </row>
    <row r="348" spans="33:34" x14ac:dyDescent="0.2">
      <c r="AG348" s="196"/>
      <c r="AH348" s="196"/>
    </row>
    <row r="349" spans="33:34" x14ac:dyDescent="0.2">
      <c r="AG349" s="196"/>
      <c r="AH349" s="196"/>
    </row>
    <row r="350" spans="33:34" x14ac:dyDescent="0.2">
      <c r="AG350" s="196"/>
      <c r="AH350" s="196"/>
    </row>
    <row r="351" spans="33:34" x14ac:dyDescent="0.2">
      <c r="AG351" s="196"/>
      <c r="AH351" s="196"/>
    </row>
    <row r="352" spans="33:34" x14ac:dyDescent="0.2">
      <c r="AG352" s="196"/>
      <c r="AH352" s="196"/>
    </row>
    <row r="353" spans="33:34" x14ac:dyDescent="0.2">
      <c r="AG353" s="196"/>
      <c r="AH353" s="196"/>
    </row>
    <row r="354" spans="33:34" x14ac:dyDescent="0.2">
      <c r="AG354" s="196"/>
      <c r="AH354" s="196"/>
    </row>
    <row r="355" spans="33:34" x14ac:dyDescent="0.2">
      <c r="AG355" s="196"/>
      <c r="AH355" s="196"/>
    </row>
    <row r="356" spans="33:34" x14ac:dyDescent="0.2">
      <c r="AG356" s="196"/>
      <c r="AH356" s="196"/>
    </row>
    <row r="357" spans="33:34" x14ac:dyDescent="0.2">
      <c r="AG357" s="196"/>
      <c r="AH357" s="196"/>
    </row>
    <row r="358" spans="33:34" x14ac:dyDescent="0.2">
      <c r="AG358" s="196"/>
      <c r="AH358" s="196"/>
    </row>
    <row r="359" spans="33:34" x14ac:dyDescent="0.2">
      <c r="AG359" s="196"/>
      <c r="AH359" s="196"/>
    </row>
    <row r="360" spans="33:34" x14ac:dyDescent="0.2">
      <c r="AG360" s="196"/>
      <c r="AH360" s="196"/>
    </row>
    <row r="361" spans="33:34" x14ac:dyDescent="0.2">
      <c r="AG361" s="196"/>
      <c r="AH361" s="196"/>
    </row>
    <row r="362" spans="33:34" x14ac:dyDescent="0.2">
      <c r="AG362" s="196"/>
      <c r="AH362" s="196"/>
    </row>
    <row r="363" spans="33:34" x14ac:dyDescent="0.2">
      <c r="AG363" s="196"/>
      <c r="AH363" s="196"/>
    </row>
    <row r="364" spans="33:34" x14ac:dyDescent="0.2">
      <c r="AG364" s="196"/>
      <c r="AH364" s="196"/>
    </row>
    <row r="365" spans="33:34" x14ac:dyDescent="0.2">
      <c r="AG365" s="196"/>
      <c r="AH365" s="196"/>
    </row>
    <row r="366" spans="33:34" x14ac:dyDescent="0.2">
      <c r="AG366" s="196"/>
      <c r="AH366" s="196"/>
    </row>
    <row r="367" spans="33:34" x14ac:dyDescent="0.2">
      <c r="AG367" s="196"/>
      <c r="AH367" s="196"/>
    </row>
    <row r="368" spans="33:34" x14ac:dyDescent="0.2">
      <c r="AG368" s="196"/>
      <c r="AH368" s="196"/>
    </row>
    <row r="369" spans="1:60" x14ac:dyDescent="0.2">
      <c r="AG369" s="196"/>
      <c r="AH369" s="196"/>
    </row>
    <row r="370" spans="1:60" x14ac:dyDescent="0.2">
      <c r="AG370" s="196"/>
      <c r="AH370" s="196"/>
    </row>
    <row r="371" spans="1:60" x14ac:dyDescent="0.2">
      <c r="AG371" s="196"/>
      <c r="AH371" s="196"/>
    </row>
    <row r="372" spans="1:60" x14ac:dyDescent="0.2">
      <c r="AG372" s="196"/>
      <c r="AH372" s="196"/>
    </row>
    <row r="373" spans="1:60" x14ac:dyDescent="0.2">
      <c r="AG373" s="196"/>
      <c r="AH373" s="196"/>
    </row>
    <row r="374" spans="1:60" x14ac:dyDescent="0.2">
      <c r="AG374" s="196"/>
      <c r="AH374" s="196"/>
    </row>
    <row r="375" spans="1:60" x14ac:dyDescent="0.2">
      <c r="AG375" s="196"/>
      <c r="AH375" s="196"/>
    </row>
    <row r="376" spans="1:60" x14ac:dyDescent="0.2">
      <c r="AG376" s="196"/>
      <c r="AH376" s="196"/>
    </row>
    <row r="377" spans="1:60" s="105" customFormat="1" ht="23.25" customHeight="1" x14ac:dyDescent="0.2">
      <c r="A377" s="197"/>
      <c r="B377" s="197"/>
      <c r="C377" s="197"/>
      <c r="D377" s="198"/>
      <c r="E377" s="199"/>
      <c r="F377" s="199"/>
      <c r="G377" s="199"/>
      <c r="H377" s="199"/>
      <c r="I377" s="199"/>
      <c r="J377" s="199"/>
      <c r="K377" s="199"/>
      <c r="L377" s="199"/>
      <c r="M377" s="199"/>
      <c r="N377" s="200"/>
      <c r="O377" s="200"/>
      <c r="P377" s="200"/>
      <c r="Q377" s="336" t="s">
        <v>788</v>
      </c>
      <c r="R377" s="336"/>
      <c r="S377" s="201" t="e">
        <f>#REF!+#REF!+#REF!+#REF!+#REF!+#REF!+#REF!+#REF!+#REF!+#REF!+#REF!+#REF!+#REF!+#REF!+#REF!+#REF!+#REF!+#REF!+S19+#REF!+#REF!+#REF!+#REF!</f>
        <v>#REF!</v>
      </c>
      <c r="T377" s="199"/>
      <c r="U377" s="199"/>
      <c r="V377" s="199"/>
      <c r="W377" s="199"/>
      <c r="X377" s="199"/>
      <c r="Y377" s="199"/>
      <c r="Z377" s="199"/>
      <c r="AA377" s="199"/>
      <c r="AB377" s="199"/>
      <c r="AC377" s="199"/>
      <c r="AD377" s="199"/>
      <c r="AE377" s="199"/>
      <c r="AF377" s="199"/>
      <c r="AG377" s="202"/>
      <c r="AH377" s="202"/>
      <c r="AI377" s="203"/>
      <c r="AJ377" s="203"/>
      <c r="AK377" s="203"/>
      <c r="AL377" s="203"/>
      <c r="AM377" s="203"/>
      <c r="AN377" s="203"/>
      <c r="AO377" s="203"/>
      <c r="AP377" s="203"/>
      <c r="AQ377" s="203"/>
      <c r="AR377" s="203"/>
      <c r="AS377" s="203"/>
      <c r="AT377" s="203"/>
      <c r="AU377" s="203"/>
      <c r="AV377" s="203"/>
      <c r="AW377" s="203"/>
      <c r="AX377" s="203"/>
      <c r="AY377" s="203"/>
      <c r="AZ377" s="203"/>
      <c r="BA377" s="203"/>
      <c r="BH377" s="150"/>
    </row>
    <row r="378" spans="1:60" s="105" customFormat="1" ht="23.25" customHeight="1" x14ac:dyDescent="0.2">
      <c r="A378" s="197"/>
      <c r="B378" s="197"/>
      <c r="C378" s="197"/>
      <c r="D378" s="198"/>
      <c r="E378" s="199"/>
      <c r="F378" s="199"/>
      <c r="G378" s="199"/>
      <c r="H378" s="199"/>
      <c r="I378" s="199"/>
      <c r="J378" s="199"/>
      <c r="K378" s="199"/>
      <c r="L378" s="199"/>
      <c r="M378" s="199"/>
      <c r="N378" s="200"/>
      <c r="P378" s="200"/>
      <c r="R378" s="105" t="s">
        <v>789</v>
      </c>
      <c r="S378" s="201" t="e">
        <f>#REF!+#REF!+#REF!+#REF!+#REF!+#REF!+#REF!+#REF!+#REF!+#REF!+#REF!+#REF!+#REF!+#REF!+#REF!+#REF!+#REF!+#REF!+#REF!+#REF!+#REF!+#REF!+#REF!</f>
        <v>#REF!</v>
      </c>
      <c r="T378" s="199"/>
      <c r="U378" s="199"/>
      <c r="V378" s="199"/>
      <c r="W378" s="199"/>
      <c r="X378" s="199"/>
      <c r="Y378" s="199"/>
      <c r="Z378" s="199"/>
      <c r="AA378" s="199"/>
      <c r="AB378" s="199"/>
      <c r="AC378" s="199"/>
      <c r="AD378" s="199"/>
      <c r="AE378" s="199"/>
      <c r="AF378" s="199"/>
      <c r="AG378" s="202"/>
      <c r="AH378" s="202"/>
      <c r="AI378" s="203"/>
      <c r="AJ378" s="203"/>
      <c r="AK378" s="203"/>
      <c r="AL378" s="203"/>
      <c r="AM378" s="203"/>
      <c r="AN378" s="203"/>
      <c r="AO378" s="203"/>
      <c r="AP378" s="203"/>
      <c r="AQ378" s="203"/>
      <c r="AR378" s="203"/>
      <c r="AS378" s="203"/>
      <c r="AT378" s="203"/>
      <c r="AU378" s="203"/>
      <c r="AV378" s="203"/>
      <c r="AW378" s="203"/>
      <c r="AX378" s="203"/>
      <c r="AY378" s="203"/>
      <c r="AZ378" s="203"/>
      <c r="BA378" s="203"/>
      <c r="BH378" s="150"/>
    </row>
    <row r="379" spans="1:60" s="105" customFormat="1" ht="23.25" customHeight="1" x14ac:dyDescent="0.2">
      <c r="A379" s="204" t="s">
        <v>790</v>
      </c>
      <c r="B379" s="204"/>
      <c r="C379" s="204"/>
      <c r="D379" s="198"/>
      <c r="E379" s="199"/>
      <c r="F379" s="199"/>
      <c r="G379" s="199"/>
      <c r="H379" s="199"/>
      <c r="I379" s="199"/>
      <c r="J379" s="199"/>
      <c r="K379" s="199"/>
      <c r="L379" s="199"/>
      <c r="M379" s="199"/>
      <c r="N379" s="200"/>
      <c r="P379" s="200"/>
      <c r="S379" s="201"/>
      <c r="T379" s="199"/>
      <c r="U379" s="199"/>
      <c r="V379" s="199"/>
      <c r="W379" s="199"/>
      <c r="X379" s="199"/>
      <c r="Y379" s="199"/>
      <c r="Z379" s="199"/>
      <c r="AA379" s="199"/>
      <c r="AB379" s="199"/>
      <c r="AC379" s="199"/>
      <c r="AD379" s="199"/>
      <c r="AE379" s="199"/>
      <c r="AF379" s="199"/>
      <c r="AG379" s="202"/>
      <c r="AH379" s="202"/>
      <c r="AI379" s="203"/>
      <c r="AJ379" s="203"/>
      <c r="AK379" s="203"/>
      <c r="AL379" s="203"/>
      <c r="AM379" s="203"/>
      <c r="AN379" s="203"/>
      <c r="AO379" s="203"/>
      <c r="AP379" s="203"/>
      <c r="AQ379" s="203"/>
      <c r="AR379" s="203"/>
      <c r="AS379" s="203"/>
      <c r="AT379" s="203"/>
      <c r="AU379" s="203"/>
      <c r="AV379" s="203"/>
      <c r="AW379" s="203"/>
      <c r="AX379" s="203"/>
      <c r="AY379" s="203"/>
      <c r="AZ379" s="203"/>
      <c r="BA379" s="203"/>
      <c r="BH379" s="150"/>
    </row>
    <row r="380" spans="1:60" s="105" customFormat="1" ht="23.25" customHeight="1" x14ac:dyDescent="0.2">
      <c r="A380" s="204" t="s">
        <v>791</v>
      </c>
      <c r="B380" s="204"/>
      <c r="C380" s="204"/>
      <c r="D380" s="198"/>
      <c r="E380" s="199"/>
      <c r="F380" s="199"/>
      <c r="G380" s="199"/>
      <c r="H380" s="199"/>
      <c r="I380" s="199"/>
      <c r="J380" s="199"/>
      <c r="K380" s="199"/>
      <c r="L380" s="199"/>
      <c r="M380" s="199"/>
      <c r="N380" s="200"/>
      <c r="P380" s="200"/>
      <c r="S380" s="201"/>
      <c r="T380" s="199"/>
      <c r="U380" s="199"/>
      <c r="V380" s="199"/>
      <c r="W380" s="199"/>
      <c r="X380" s="199"/>
      <c r="Y380" s="199"/>
      <c r="Z380" s="199"/>
      <c r="AA380" s="199"/>
      <c r="AB380" s="199"/>
      <c r="AC380" s="199"/>
      <c r="AD380" s="199"/>
      <c r="AE380" s="199"/>
      <c r="AF380" s="199"/>
      <c r="AG380" s="202"/>
      <c r="AH380" s="202"/>
      <c r="AI380" s="203"/>
      <c r="AJ380" s="203"/>
      <c r="AK380" s="203"/>
      <c r="AL380" s="203"/>
      <c r="AM380" s="203"/>
      <c r="AN380" s="203"/>
      <c r="AO380" s="203"/>
      <c r="AP380" s="203"/>
      <c r="AQ380" s="203"/>
      <c r="AR380" s="203"/>
      <c r="AS380" s="203"/>
      <c r="AT380" s="203"/>
      <c r="AU380" s="203"/>
      <c r="AV380" s="203"/>
      <c r="AW380" s="203"/>
      <c r="AX380" s="203"/>
      <c r="AY380" s="203"/>
      <c r="AZ380" s="203"/>
      <c r="BA380" s="203"/>
      <c r="BH380" s="150"/>
    </row>
    <row r="381" spans="1:60" s="105" customFormat="1" ht="23.25" customHeight="1" x14ac:dyDescent="0.2">
      <c r="A381" s="204" t="s">
        <v>792</v>
      </c>
      <c r="B381" s="204"/>
      <c r="C381" s="204"/>
      <c r="D381" s="198"/>
      <c r="E381" s="199"/>
      <c r="F381" s="199"/>
      <c r="G381" s="199"/>
      <c r="H381" s="199"/>
      <c r="I381" s="199"/>
      <c r="J381" s="199"/>
      <c r="K381" s="199"/>
      <c r="L381" s="199"/>
      <c r="M381" s="199"/>
      <c r="N381" s="200"/>
      <c r="P381" s="200"/>
      <c r="S381" s="201"/>
      <c r="T381" s="199"/>
      <c r="U381" s="199"/>
      <c r="V381" s="199"/>
      <c r="W381" s="199"/>
      <c r="X381" s="199"/>
      <c r="Y381" s="199"/>
      <c r="Z381" s="199"/>
      <c r="AA381" s="199"/>
      <c r="AB381" s="199"/>
      <c r="AC381" s="199"/>
      <c r="AD381" s="199"/>
      <c r="AE381" s="199"/>
      <c r="AF381" s="199"/>
      <c r="AG381" s="202"/>
      <c r="AH381" s="202"/>
      <c r="AI381" s="203"/>
      <c r="AJ381" s="203"/>
      <c r="AK381" s="203"/>
      <c r="AL381" s="203"/>
      <c r="AM381" s="203"/>
      <c r="AN381" s="203"/>
      <c r="AO381" s="203"/>
      <c r="AP381" s="203"/>
      <c r="AQ381" s="203"/>
      <c r="AR381" s="203"/>
      <c r="AS381" s="203"/>
      <c r="AT381" s="203"/>
      <c r="AU381" s="203"/>
      <c r="AV381" s="203"/>
      <c r="AW381" s="203"/>
      <c r="AX381" s="203"/>
      <c r="AY381" s="203"/>
      <c r="AZ381" s="203"/>
      <c r="BA381" s="203"/>
      <c r="BH381" s="150"/>
    </row>
    <row r="382" spans="1:60" s="105" customFormat="1" ht="23.25" customHeight="1" x14ac:dyDescent="0.2">
      <c r="A382" s="204" t="s">
        <v>793</v>
      </c>
      <c r="B382" s="204"/>
      <c r="C382" s="204"/>
      <c r="D382" s="198"/>
      <c r="E382" s="199"/>
      <c r="F382" s="199"/>
      <c r="G382" s="199"/>
      <c r="H382" s="199"/>
      <c r="I382" s="199"/>
      <c r="J382" s="199"/>
      <c r="K382" s="199"/>
      <c r="L382" s="199"/>
      <c r="M382" s="199"/>
      <c r="N382" s="200"/>
      <c r="P382" s="200"/>
      <c r="S382" s="201"/>
      <c r="T382" s="199"/>
      <c r="U382" s="199"/>
      <c r="V382" s="199"/>
      <c r="W382" s="199"/>
      <c r="X382" s="199"/>
      <c r="Y382" s="199"/>
      <c r="Z382" s="199"/>
      <c r="AA382" s="199"/>
      <c r="AB382" s="199"/>
      <c r="AC382" s="199"/>
      <c r="AD382" s="199"/>
      <c r="AE382" s="199"/>
      <c r="AF382" s="199"/>
      <c r="AG382" s="202"/>
      <c r="AH382" s="202"/>
      <c r="AI382" s="203"/>
      <c r="AJ382" s="203"/>
      <c r="AK382" s="203"/>
      <c r="AL382" s="203"/>
      <c r="AM382" s="203"/>
      <c r="AN382" s="203"/>
      <c r="AO382" s="203"/>
      <c r="AP382" s="203"/>
      <c r="AQ382" s="203"/>
      <c r="AR382" s="203"/>
      <c r="AS382" s="203"/>
      <c r="AT382" s="203"/>
      <c r="AU382" s="203"/>
      <c r="AV382" s="203"/>
      <c r="AW382" s="203"/>
      <c r="AX382" s="203"/>
      <c r="AY382" s="203"/>
      <c r="AZ382" s="203"/>
      <c r="BA382" s="203"/>
      <c r="BH382" s="150"/>
    </row>
    <row r="383" spans="1:60" s="105" customFormat="1" ht="23.25" customHeight="1" x14ac:dyDescent="0.2">
      <c r="A383" s="204" t="s">
        <v>794</v>
      </c>
      <c r="B383" s="204"/>
      <c r="C383" s="204"/>
      <c r="D383" s="198"/>
      <c r="E383" s="199"/>
      <c r="F383" s="199"/>
      <c r="G383" s="199"/>
      <c r="H383" s="199"/>
      <c r="I383" s="199"/>
      <c r="J383" s="199"/>
      <c r="K383" s="199"/>
      <c r="L383" s="199"/>
      <c r="M383" s="199"/>
      <c r="N383" s="200"/>
      <c r="P383" s="200"/>
      <c r="S383" s="201"/>
      <c r="T383" s="199"/>
      <c r="U383" s="199"/>
      <c r="V383" s="199"/>
      <c r="W383" s="199"/>
      <c r="X383" s="199"/>
      <c r="Y383" s="199"/>
      <c r="Z383" s="199"/>
      <c r="AA383" s="199"/>
      <c r="AB383" s="199"/>
      <c r="AC383" s="199"/>
      <c r="AD383" s="199"/>
      <c r="AE383" s="199"/>
      <c r="AF383" s="199"/>
      <c r="AG383" s="202"/>
      <c r="AH383" s="202"/>
      <c r="AI383" s="203"/>
      <c r="AJ383" s="203"/>
      <c r="AK383" s="203"/>
      <c r="AL383" s="203"/>
      <c r="AM383" s="203"/>
      <c r="AN383" s="203"/>
      <c r="AO383" s="203"/>
      <c r="AP383" s="203"/>
      <c r="AQ383" s="203"/>
      <c r="AR383" s="203"/>
      <c r="AS383" s="203"/>
      <c r="AT383" s="203"/>
      <c r="AU383" s="203"/>
      <c r="AV383" s="203"/>
      <c r="AW383" s="203"/>
      <c r="AX383" s="203"/>
      <c r="AY383" s="203"/>
      <c r="AZ383" s="203"/>
      <c r="BA383" s="203"/>
      <c r="BH383" s="150"/>
    </row>
    <row r="384" spans="1:60" x14ac:dyDescent="0.2">
      <c r="A384" s="337"/>
      <c r="B384" s="337"/>
      <c r="C384" s="337"/>
      <c r="D384" s="337"/>
      <c r="E384" s="320"/>
      <c r="F384" s="320"/>
      <c r="G384" s="320"/>
      <c r="X384" s="205"/>
      <c r="Y384" s="205"/>
      <c r="Z384" s="205"/>
      <c r="AA384" s="206"/>
      <c r="AB384" s="206"/>
      <c r="AC384" s="206"/>
      <c r="AD384" s="205"/>
      <c r="AE384" s="205"/>
      <c r="AF384" s="205"/>
      <c r="AG384" s="207"/>
      <c r="AH384" s="196"/>
    </row>
    <row r="385" spans="1:33" ht="45.75" customHeight="1" x14ac:dyDescent="0.2">
      <c r="A385" s="337"/>
      <c r="B385" s="337"/>
      <c r="C385" s="337"/>
      <c r="D385" s="337"/>
      <c r="E385" s="337"/>
      <c r="F385" s="337"/>
      <c r="G385" s="337"/>
      <c r="N385" s="208"/>
      <c r="O385" s="208"/>
      <c r="P385" s="208"/>
      <c r="Q385" s="208"/>
      <c r="R385" s="208"/>
      <c r="S385" s="208"/>
      <c r="T385" s="151"/>
      <c r="X385" s="205"/>
      <c r="Y385" s="205"/>
      <c r="Z385" s="205"/>
      <c r="AA385" s="206"/>
      <c r="AB385" s="206"/>
      <c r="AC385" s="206"/>
      <c r="AD385" s="205"/>
      <c r="AE385" s="205"/>
      <c r="AF385" s="205"/>
      <c r="AG385" s="209"/>
    </row>
    <row r="386" spans="1:33" x14ac:dyDescent="0.2">
      <c r="X386" s="205"/>
      <c r="Y386" s="205"/>
      <c r="Z386" s="205"/>
      <c r="AA386" s="205"/>
      <c r="AB386" s="205"/>
      <c r="AC386" s="205"/>
      <c r="AD386" s="205"/>
      <c r="AE386" s="205"/>
      <c r="AF386" s="205"/>
      <c r="AG386" s="209"/>
    </row>
    <row r="387" spans="1:33" x14ac:dyDescent="0.2">
      <c r="S387" s="208"/>
      <c r="X387" s="205"/>
      <c r="Y387" s="205"/>
      <c r="Z387" s="205"/>
      <c r="AA387" s="205"/>
      <c r="AB387" s="205"/>
      <c r="AC387" s="205"/>
      <c r="AD387" s="205"/>
      <c r="AE387" s="205"/>
      <c r="AF387" s="205"/>
      <c r="AG387" s="209"/>
    </row>
    <row r="388" spans="1:33" x14ac:dyDescent="0.2">
      <c r="X388" s="205"/>
      <c r="Y388" s="205"/>
      <c r="Z388" s="205"/>
      <c r="AA388" s="205"/>
      <c r="AB388" s="205"/>
      <c r="AC388" s="205"/>
      <c r="AD388" s="205"/>
      <c r="AE388" s="205"/>
      <c r="AF388" s="205"/>
      <c r="AG388" s="209"/>
    </row>
    <row r="389" spans="1:33" x14ac:dyDescent="0.2">
      <c r="X389" s="205"/>
      <c r="Y389" s="205"/>
      <c r="Z389" s="210"/>
      <c r="AA389" s="210"/>
      <c r="AB389" s="210"/>
      <c r="AC389" s="210"/>
      <c r="AD389" s="210"/>
      <c r="AE389" s="205"/>
      <c r="AF389" s="205"/>
      <c r="AG389" s="209"/>
    </row>
    <row r="390" spans="1:33" x14ac:dyDescent="0.2">
      <c r="X390" s="205"/>
      <c r="Y390" s="205"/>
      <c r="Z390" s="205"/>
      <c r="AA390" s="205"/>
      <c r="AB390" s="205"/>
      <c r="AC390" s="205"/>
      <c r="AD390" s="205"/>
      <c r="AE390" s="205"/>
      <c r="AF390" s="205"/>
      <c r="AG390" s="209"/>
    </row>
    <row r="391" spans="1:33" x14ac:dyDescent="0.2">
      <c r="X391" s="205"/>
      <c r="Y391" s="205"/>
      <c r="Z391" s="205"/>
      <c r="AA391" s="205"/>
      <c r="AB391" s="205"/>
      <c r="AC391" s="205"/>
      <c r="AD391" s="205"/>
      <c r="AE391" s="205"/>
      <c r="AF391" s="205"/>
      <c r="AG391" s="209"/>
    </row>
    <row r="392" spans="1:33" x14ac:dyDescent="0.2">
      <c r="A392" s="211"/>
      <c r="B392" s="211"/>
      <c r="C392" s="211"/>
      <c r="X392" s="205"/>
      <c r="Y392" s="205"/>
      <c r="Z392" s="205"/>
      <c r="AA392" s="210"/>
      <c r="AB392" s="210"/>
      <c r="AC392" s="210"/>
      <c r="AD392" s="210"/>
      <c r="AE392" s="210"/>
      <c r="AF392" s="210"/>
      <c r="AG392" s="212"/>
    </row>
    <row r="393" spans="1:33" x14ac:dyDescent="0.2">
      <c r="A393" s="211"/>
      <c r="B393" s="211"/>
      <c r="C393" s="211"/>
      <c r="X393" s="205"/>
      <c r="Y393" s="205"/>
      <c r="Z393" s="205"/>
      <c r="AA393" s="205"/>
      <c r="AB393" s="205"/>
      <c r="AC393" s="205"/>
      <c r="AD393" s="205"/>
      <c r="AE393" s="205"/>
      <c r="AF393" s="205"/>
      <c r="AG393" s="209"/>
    </row>
    <row r="394" spans="1:33" x14ac:dyDescent="0.2">
      <c r="A394" s="213"/>
      <c r="B394" s="213"/>
      <c r="C394" s="213"/>
      <c r="X394" s="205"/>
      <c r="Y394" s="205"/>
      <c r="Z394" s="205"/>
      <c r="AA394" s="205"/>
      <c r="AB394" s="205"/>
      <c r="AC394" s="205"/>
      <c r="AD394" s="205"/>
      <c r="AE394" s="205"/>
      <c r="AF394" s="205"/>
      <c r="AG394" s="209"/>
    </row>
    <row r="395" spans="1:33" x14ac:dyDescent="0.2">
      <c r="A395" s="211"/>
      <c r="B395" s="211"/>
      <c r="C395" s="211"/>
    </row>
    <row r="396" spans="1:33" x14ac:dyDescent="0.2">
      <c r="A396" s="211"/>
      <c r="B396" s="211"/>
      <c r="C396" s="211"/>
    </row>
    <row r="397" spans="1:33" x14ac:dyDescent="0.2">
      <c r="A397" s="211"/>
      <c r="B397" s="211"/>
      <c r="C397" s="211"/>
    </row>
  </sheetData>
  <autoFilter ref="A4:BI139"/>
  <mergeCells count="9">
    <mergeCell ref="Q377:R377"/>
    <mergeCell ref="A384:D384"/>
    <mergeCell ref="A385:G385"/>
    <mergeCell ref="AP3:BG3"/>
    <mergeCell ref="A3:M3"/>
    <mergeCell ref="N3:S3"/>
    <mergeCell ref="T3:W3"/>
    <mergeCell ref="X3:AE3"/>
    <mergeCell ref="AF3:AO3"/>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2"/>
  <sheetViews>
    <sheetView showZeros="0" tabSelected="1" zoomScale="90" zoomScaleNormal="90" workbookViewId="0">
      <selection sqref="A1:XFD1048576"/>
    </sheetView>
  </sheetViews>
  <sheetFormatPr defaultRowHeight="15" x14ac:dyDescent="0.25"/>
  <cols>
    <col min="1" max="1" width="10.28515625" style="6" customWidth="1"/>
    <col min="2" max="2" width="20" style="6" customWidth="1"/>
    <col min="3" max="3" width="32.140625" style="6" customWidth="1"/>
    <col min="4" max="4" width="10.85546875" style="6" customWidth="1"/>
    <col min="5" max="5" width="12" style="6" customWidth="1"/>
    <col min="6" max="6" width="12.5703125" style="6" customWidth="1"/>
    <col min="7" max="7" width="12.42578125" style="6" customWidth="1"/>
    <col min="8" max="8" width="9.140625" style="6"/>
    <col min="9" max="11" width="11" style="6" customWidth="1"/>
    <col min="12" max="12" width="9.140625" style="6"/>
    <col min="13" max="13" width="10.42578125" style="6" customWidth="1"/>
    <col min="14" max="14" width="9.140625" style="6"/>
    <col min="15" max="18" width="13.7109375" style="6" customWidth="1"/>
    <col min="19" max="19" width="16.42578125" style="6" customWidth="1"/>
    <col min="20" max="16384" width="9.140625" style="6"/>
  </cols>
  <sheetData>
    <row r="1" spans="1:19" ht="15.75" x14ac:dyDescent="0.25">
      <c r="I1" s="7"/>
      <c r="J1" s="7"/>
      <c r="K1" s="7"/>
      <c r="M1" s="7"/>
      <c r="N1" s="7"/>
      <c r="O1" s="7" t="s">
        <v>8</v>
      </c>
      <c r="P1" s="7"/>
      <c r="Q1" s="7"/>
      <c r="R1" s="7"/>
    </row>
    <row r="2" spans="1:19" ht="15.75" x14ac:dyDescent="0.25">
      <c r="I2" s="8"/>
      <c r="J2" s="8"/>
      <c r="K2" s="8"/>
      <c r="M2" s="8"/>
      <c r="N2" s="8"/>
      <c r="O2" s="8" t="s">
        <v>0</v>
      </c>
      <c r="P2" s="8"/>
      <c r="Q2" s="8"/>
      <c r="R2" s="8"/>
    </row>
    <row r="3" spans="1:19" ht="15.75" x14ac:dyDescent="0.25">
      <c r="I3" s="8"/>
      <c r="J3" s="8"/>
      <c r="K3" s="8"/>
      <c r="M3" s="8"/>
      <c r="N3" s="8"/>
      <c r="O3" s="8" t="s">
        <v>1</v>
      </c>
      <c r="P3" s="8"/>
      <c r="Q3" s="8"/>
      <c r="R3" s="8"/>
    </row>
    <row r="4" spans="1:19" ht="15.75" x14ac:dyDescent="0.25">
      <c r="A4" s="5" t="s">
        <v>47</v>
      </c>
      <c r="I4" s="8"/>
      <c r="J4" s="8"/>
      <c r="K4" s="8"/>
      <c r="M4" s="8"/>
      <c r="N4" s="8"/>
      <c r="O4" s="8"/>
      <c r="P4" s="8"/>
      <c r="Q4" s="8"/>
      <c r="R4" s="8"/>
    </row>
    <row r="5" spans="1:19" ht="15.75" x14ac:dyDescent="0.25">
      <c r="A5" s="9" t="s">
        <v>56</v>
      </c>
    </row>
    <row r="6" spans="1:19" ht="29.25" customHeight="1" x14ac:dyDescent="0.25">
      <c r="A6" s="349" t="s">
        <v>59</v>
      </c>
      <c r="B6" s="351"/>
      <c r="C6" s="351"/>
      <c r="D6" s="351"/>
      <c r="E6" s="351"/>
      <c r="F6" s="351"/>
      <c r="G6" s="351"/>
      <c r="H6" s="351"/>
      <c r="I6" s="351"/>
      <c r="J6" s="351"/>
      <c r="K6" s="351"/>
      <c r="L6" s="350"/>
      <c r="M6" s="349" t="s">
        <v>7</v>
      </c>
      <c r="N6" s="350"/>
      <c r="O6" s="352" t="s">
        <v>9</v>
      </c>
      <c r="P6" s="353"/>
      <c r="Q6" s="353"/>
      <c r="R6" s="353"/>
    </row>
    <row r="7" spans="1:19" ht="91.5" customHeight="1" x14ac:dyDescent="0.25">
      <c r="A7" s="322" t="s">
        <v>19</v>
      </c>
      <c r="B7" s="322" t="s">
        <v>32</v>
      </c>
      <c r="C7" s="322" t="s">
        <v>13</v>
      </c>
      <c r="D7" s="322" t="s">
        <v>4</v>
      </c>
      <c r="E7" s="322" t="s">
        <v>18</v>
      </c>
      <c r="F7" s="322" t="s">
        <v>2</v>
      </c>
      <c r="G7" s="12" t="s">
        <v>33</v>
      </c>
      <c r="H7" s="322" t="s">
        <v>34</v>
      </c>
      <c r="I7" s="322" t="s">
        <v>35</v>
      </c>
      <c r="J7" s="322" t="s">
        <v>36</v>
      </c>
      <c r="K7" s="322" t="s">
        <v>37</v>
      </c>
      <c r="L7" s="322" t="s">
        <v>38</v>
      </c>
      <c r="M7" s="322" t="s">
        <v>5</v>
      </c>
      <c r="N7" s="322" t="s">
        <v>6</v>
      </c>
      <c r="O7" s="322" t="s">
        <v>55</v>
      </c>
      <c r="P7" s="16" t="s">
        <v>71</v>
      </c>
      <c r="Q7" s="16" t="s">
        <v>63</v>
      </c>
      <c r="R7" s="16" t="s">
        <v>48</v>
      </c>
    </row>
    <row r="8" spans="1:19" ht="13.5" customHeight="1" x14ac:dyDescent="0.25">
      <c r="A8" s="15">
        <v>1</v>
      </c>
      <c r="B8" s="15">
        <v>2</v>
      </c>
      <c r="C8" s="15">
        <v>3</v>
      </c>
      <c r="D8" s="15">
        <v>4</v>
      </c>
      <c r="E8" s="15">
        <v>5</v>
      </c>
      <c r="F8" s="15">
        <v>6</v>
      </c>
      <c r="G8" s="15">
        <v>7</v>
      </c>
      <c r="H8" s="15">
        <v>8</v>
      </c>
      <c r="I8" s="15">
        <v>9</v>
      </c>
      <c r="J8" s="15">
        <v>10</v>
      </c>
      <c r="K8" s="15">
        <v>11</v>
      </c>
      <c r="L8" s="15">
        <v>12</v>
      </c>
      <c r="M8" s="15">
        <v>13</v>
      </c>
      <c r="N8" s="15">
        <v>14</v>
      </c>
      <c r="O8" s="15">
        <v>15</v>
      </c>
      <c r="P8" s="15">
        <v>16</v>
      </c>
      <c r="Q8" s="15">
        <v>17</v>
      </c>
      <c r="R8" s="15">
        <v>18</v>
      </c>
    </row>
    <row r="9" spans="1:19" s="325" customFormat="1" x14ac:dyDescent="0.25">
      <c r="A9" s="240" t="str">
        <f>'Visi duomenys'!A5</f>
        <v>1.</v>
      </c>
      <c r="B9" s="239">
        <f>'Visi duomenys'!B5</f>
        <v>0</v>
      </c>
      <c r="C9" s="240" t="str">
        <f>'Visi duomenys'!D5</f>
        <v>Prioritetas. SUBALANSUOTAS, DARNIA PLĖTRA PAGRĮSTAS EKONOMINIS AUGIMAS.</v>
      </c>
      <c r="D9" s="239">
        <f>'Visi duomenys'!E5</f>
        <v>0</v>
      </c>
      <c r="E9" s="239">
        <f>'Visi duomenys'!F5</f>
        <v>0</v>
      </c>
      <c r="F9" s="239">
        <f>'Visi duomenys'!G5</f>
        <v>0</v>
      </c>
      <c r="G9" s="239">
        <f>'Visi duomenys'!H5</f>
        <v>0</v>
      </c>
      <c r="H9" s="239">
        <f>'Visi duomenys'!I5</f>
        <v>0</v>
      </c>
      <c r="I9" s="239">
        <f>'Visi duomenys'!J5</f>
        <v>0</v>
      </c>
      <c r="J9" s="240">
        <f>'Visi duomenys'!K5</f>
        <v>0</v>
      </c>
      <c r="K9" s="240">
        <f>'Visi duomenys'!L5</f>
        <v>0</v>
      </c>
      <c r="L9" s="239">
        <f>'Visi duomenys'!M5</f>
        <v>0</v>
      </c>
      <c r="M9" s="323">
        <f>'Visi duomenys'!V5</f>
        <v>0</v>
      </c>
      <c r="N9" s="323">
        <f>'Visi duomenys'!W5</f>
        <v>0</v>
      </c>
      <c r="O9" s="324">
        <f>'Visi duomenys'!N5</f>
        <v>0</v>
      </c>
      <c r="P9" s="324">
        <f>'Visi duomenys'!S5</f>
        <v>0</v>
      </c>
      <c r="Q9" s="324">
        <f>'Visi duomenys'!P5</f>
        <v>0</v>
      </c>
      <c r="R9" s="324">
        <f>'Visi duomenys'!O5+'Visi duomenys'!Q5+'Visi duomenys'!R5</f>
        <v>0</v>
      </c>
    </row>
    <row r="10" spans="1:19" s="325" customFormat="1" x14ac:dyDescent="0.25">
      <c r="A10" s="240" t="str">
        <f>'Visi duomenys'!A6</f>
        <v>1.1</v>
      </c>
      <c r="B10" s="239" t="str">
        <f>'Visi duomenys'!B6</f>
        <v/>
      </c>
      <c r="C10" s="240" t="str">
        <f>'Visi duomenys'!D6</f>
        <v>Tikslas. Mažinti išsivystymo skirtumus regiono viduje, skatinti ūkinės veiklos įvairovę mieste ir kaime, didinti ekonomikos augimą.</v>
      </c>
      <c r="D10" s="239">
        <f>'Visi duomenys'!E6</f>
        <v>0</v>
      </c>
      <c r="E10" s="239">
        <f>'Visi duomenys'!F6</f>
        <v>0</v>
      </c>
      <c r="F10" s="239">
        <f>'Visi duomenys'!G6</f>
        <v>0</v>
      </c>
      <c r="G10" s="239">
        <f>'Visi duomenys'!H6</f>
        <v>0</v>
      </c>
      <c r="H10" s="239">
        <f>'Visi duomenys'!I6</f>
        <v>0</v>
      </c>
      <c r="I10" s="239">
        <f>'Visi duomenys'!J6</f>
        <v>0</v>
      </c>
      <c r="J10" s="240">
        <f>'Visi duomenys'!K6</f>
        <v>0</v>
      </c>
      <c r="K10" s="240">
        <f>'Visi duomenys'!L6</f>
        <v>0</v>
      </c>
      <c r="L10" s="239">
        <f>'Visi duomenys'!M6</f>
        <v>0</v>
      </c>
      <c r="M10" s="323">
        <f>'Visi duomenys'!V6</f>
        <v>0</v>
      </c>
      <c r="N10" s="323">
        <f>'Visi duomenys'!W6</f>
        <v>0</v>
      </c>
      <c r="O10" s="324">
        <f>'Visi duomenys'!N6</f>
        <v>0</v>
      </c>
      <c r="P10" s="324">
        <f>'Visi duomenys'!S6</f>
        <v>0</v>
      </c>
      <c r="Q10" s="324">
        <f>'Visi duomenys'!P6</f>
        <v>0</v>
      </c>
      <c r="R10" s="324">
        <f>'Visi duomenys'!O6+'Visi duomenys'!Q6+'Visi duomenys'!R6</f>
        <v>0</v>
      </c>
    </row>
    <row r="11" spans="1:19" s="325" customFormat="1" x14ac:dyDescent="0.25">
      <c r="A11" s="240" t="str">
        <f>'Visi duomenys'!A7</f>
        <v>1.1.1</v>
      </c>
      <c r="B11" s="239" t="str">
        <f>'Visi duomenys'!B7</f>
        <v/>
      </c>
      <c r="C11" s="240" t="str">
        <f>'Visi duomenys'!D7</f>
        <v>Uždavinys. Vystyti tikslines teritorijas, padidinti ūkinės veiklos įvairovę, pagerinti sukurtų darbo vietų pasiekiamumą.</v>
      </c>
      <c r="D11" s="239">
        <f>'Visi duomenys'!E7</f>
        <v>0</v>
      </c>
      <c r="E11" s="239">
        <f>'Visi duomenys'!F7</f>
        <v>0</v>
      </c>
      <c r="F11" s="239">
        <f>'Visi duomenys'!G7</f>
        <v>0</v>
      </c>
      <c r="G11" s="239">
        <f>'Visi duomenys'!H7</f>
        <v>0</v>
      </c>
      <c r="H11" s="239">
        <f>'Visi duomenys'!I7</f>
        <v>0</v>
      </c>
      <c r="I11" s="239">
        <f>'Visi duomenys'!J7</f>
        <v>0</v>
      </c>
      <c r="J11" s="240">
        <f>'Visi duomenys'!K7</f>
        <v>0</v>
      </c>
      <c r="K11" s="240">
        <f>'Visi duomenys'!L7</f>
        <v>0</v>
      </c>
      <c r="L11" s="239">
        <f>'Visi duomenys'!M7</f>
        <v>0</v>
      </c>
      <c r="M11" s="323">
        <f>'Visi duomenys'!V7</f>
        <v>0</v>
      </c>
      <c r="N11" s="323">
        <f>'Visi duomenys'!W7</f>
        <v>0</v>
      </c>
      <c r="O11" s="324">
        <f>'Visi duomenys'!N7</f>
        <v>0</v>
      </c>
      <c r="P11" s="324">
        <f>'Visi duomenys'!S7</f>
        <v>0</v>
      </c>
      <c r="Q11" s="324">
        <f>'Visi duomenys'!P7</f>
        <v>0</v>
      </c>
      <c r="R11" s="324">
        <f>'Visi duomenys'!O7+'Visi duomenys'!Q7+'Visi duomenys'!R7</f>
        <v>0</v>
      </c>
    </row>
    <row r="12" spans="1:19" s="325" customFormat="1" x14ac:dyDescent="0.25">
      <c r="A12" s="240" t="str">
        <f>'Visi duomenys'!A8</f>
        <v>1.1.1.1</v>
      </c>
      <c r="B12" s="239" t="str">
        <f>'Visi duomenys'!B8</f>
        <v/>
      </c>
      <c r="C12" s="240" t="str">
        <f>'Visi duomenys'!D8</f>
        <v>Priemonė: Kaimo (1-6 tūkst. Gyventojų) gyvenamųjų vietovių atnaujinimas</v>
      </c>
      <c r="D12" s="239">
        <f>'Visi duomenys'!E8</f>
        <v>0</v>
      </c>
      <c r="E12" s="239">
        <f>'Visi duomenys'!F8</f>
        <v>0</v>
      </c>
      <c r="F12" s="239">
        <f>'Visi duomenys'!G8</f>
        <v>0</v>
      </c>
      <c r="G12" s="239">
        <f>'Visi duomenys'!H8</f>
        <v>0</v>
      </c>
      <c r="H12" s="239">
        <f>'Visi duomenys'!I8</f>
        <v>0</v>
      </c>
      <c r="I12" s="239">
        <f>'Visi duomenys'!J8</f>
        <v>0</v>
      </c>
      <c r="J12" s="240">
        <f>'Visi duomenys'!K8</f>
        <v>0</v>
      </c>
      <c r="K12" s="240">
        <f>'Visi duomenys'!L8</f>
        <v>0</v>
      </c>
      <c r="L12" s="239">
        <f>'Visi duomenys'!M8</f>
        <v>0</v>
      </c>
      <c r="M12" s="323">
        <f>'Visi duomenys'!V8</f>
        <v>0</v>
      </c>
      <c r="N12" s="323">
        <f>'Visi duomenys'!W8</f>
        <v>0</v>
      </c>
      <c r="O12" s="324">
        <f>'Visi duomenys'!N8</f>
        <v>0</v>
      </c>
      <c r="P12" s="324">
        <f>'Visi duomenys'!S8</f>
        <v>0</v>
      </c>
      <c r="Q12" s="324">
        <f>'Visi duomenys'!P8</f>
        <v>0</v>
      </c>
      <c r="R12" s="324">
        <f>'Visi duomenys'!O8+'Visi duomenys'!Q8+'Visi duomenys'!R8</f>
        <v>0</v>
      </c>
    </row>
    <row r="13" spans="1:19" s="325" customFormat="1" x14ac:dyDescent="0.25">
      <c r="A13" s="241" t="str">
        <f>'Visi duomenys'!A9</f>
        <v>1.1.1.1.1</v>
      </c>
      <c r="B13" s="241" t="str">
        <f>'Visi duomenys'!B9</f>
        <v>R089908-293034-1125</v>
      </c>
      <c r="C13" s="241" t="str">
        <f>'Visi duomenys'!D9</f>
        <v>Šilalės rajono Kvėdarnos gyvenamosios vietovės atnaujinimas</v>
      </c>
      <c r="D13" s="241" t="str">
        <f>'Visi duomenys'!E9</f>
        <v>ŠRSA</v>
      </c>
      <c r="E13" s="241" t="str">
        <f>'Visi duomenys'!F9</f>
        <v xml:space="preserve"> </v>
      </c>
      <c r="F13" s="241" t="str">
        <f>'Visi duomenys'!G9</f>
        <v>Kvėdarna</v>
      </c>
      <c r="G13" s="241" t="str">
        <f>'Visi duomenys'!H9</f>
        <v>08.2.1-CPVA-R-908</v>
      </c>
      <c r="H13" s="241" t="str">
        <f>'Visi duomenys'!I9</f>
        <v>R</v>
      </c>
      <c r="I13" s="241">
        <f>'Visi duomenys'!J9</f>
        <v>0</v>
      </c>
      <c r="J13" s="238">
        <f>'Visi duomenys'!K9</f>
        <v>0</v>
      </c>
      <c r="K13" s="238">
        <f>'Visi duomenys'!L9</f>
        <v>0</v>
      </c>
      <c r="L13" s="241">
        <f>'Visi duomenys'!M9</f>
        <v>0</v>
      </c>
      <c r="M13" s="326">
        <f>'Visi duomenys'!V9</f>
        <v>42883</v>
      </c>
      <c r="N13" s="326">
        <f>'Visi duomenys'!W9</f>
        <v>43616</v>
      </c>
      <c r="O13" s="318">
        <f>'Visi duomenys'!N9</f>
        <v>996471.76</v>
      </c>
      <c r="P13" s="318">
        <f>'Visi duomenys'!S9</f>
        <v>847001</v>
      </c>
      <c r="Q13" s="318">
        <f>'Visi duomenys'!P9</f>
        <v>74735.38</v>
      </c>
      <c r="R13" s="318">
        <f>'Visi duomenys'!O9+'Visi duomenys'!Q9+'Visi duomenys'!R9</f>
        <v>74735.38</v>
      </c>
      <c r="S13" s="325">
        <f>O13-P13-Q13-R13</f>
        <v>0</v>
      </c>
    </row>
    <row r="14" spans="1:19" s="325" customFormat="1" x14ac:dyDescent="0.25">
      <c r="A14" s="241" t="str">
        <f>'Visi duomenys'!A10</f>
        <v>1.1.1.1.2</v>
      </c>
      <c r="B14" s="241" t="str">
        <f>'Visi duomenys'!B10</f>
        <v>R089908-293000-1126</v>
      </c>
      <c r="C14" s="241" t="str">
        <f>'Visi duomenys'!D10</f>
        <v>Skaudvilės miesto infrastruktūros sutvarkymas</v>
      </c>
      <c r="D14" s="241" t="str">
        <f>'Visi duomenys'!E10</f>
        <v>TRSA</v>
      </c>
      <c r="E14" s="241" t="str">
        <f>'Visi duomenys'!F10</f>
        <v>VRM</v>
      </c>
      <c r="F14" s="241" t="str">
        <f>'Visi duomenys'!G10</f>
        <v>Skaudvilė</v>
      </c>
      <c r="G14" s="241" t="str">
        <f>'Visi duomenys'!H10</f>
        <v>08.2.1-CPVA-R-908</v>
      </c>
      <c r="H14" s="241" t="str">
        <f>'Visi duomenys'!I10</f>
        <v>R</v>
      </c>
      <c r="I14" s="241">
        <f>'Visi duomenys'!J10</f>
        <v>0</v>
      </c>
      <c r="J14" s="238">
        <f>'Visi duomenys'!K10</f>
        <v>0</v>
      </c>
      <c r="K14" s="238">
        <f>'Visi duomenys'!L10</f>
        <v>0</v>
      </c>
      <c r="L14" s="241">
        <f>'Visi duomenys'!M10</f>
        <v>0</v>
      </c>
      <c r="M14" s="326">
        <f>'Visi duomenys'!V10</f>
        <v>42704</v>
      </c>
      <c r="N14" s="326">
        <f>'Visi duomenys'!W10</f>
        <v>43465</v>
      </c>
      <c r="O14" s="318">
        <f>'Visi duomenys'!N10</f>
        <v>870553</v>
      </c>
      <c r="P14" s="318">
        <f>'Visi duomenys'!S10</f>
        <v>739970</v>
      </c>
      <c r="Q14" s="318">
        <f>'Visi duomenys'!P10</f>
        <v>65291</v>
      </c>
      <c r="R14" s="318">
        <f>'Visi duomenys'!O10+'Visi duomenys'!Q10+'Visi duomenys'!R10</f>
        <v>65292</v>
      </c>
      <c r="S14" s="325">
        <f t="shared" ref="S14:S77" si="0">O14-P14-Q14-R14</f>
        <v>0</v>
      </c>
    </row>
    <row r="15" spans="1:19" s="325" customFormat="1" x14ac:dyDescent="0.25">
      <c r="A15" s="240" t="str">
        <f>'Visi duomenys'!A11</f>
        <v>1.1.1.2</v>
      </c>
      <c r="B15" s="239" t="str">
        <f>'Visi duomenys'!B11</f>
        <v/>
      </c>
      <c r="C15" s="240" t="str">
        <f>'Visi duomenys'!D11</f>
        <v>Priemonė: Miestų kompleksinė plėtra</v>
      </c>
      <c r="D15" s="239">
        <f>'Visi duomenys'!E11</f>
        <v>0</v>
      </c>
      <c r="E15" s="239">
        <f>'Visi duomenys'!F11</f>
        <v>0</v>
      </c>
      <c r="F15" s="239">
        <f>'Visi duomenys'!G11</f>
        <v>0</v>
      </c>
      <c r="G15" s="239">
        <f>'Visi duomenys'!H11</f>
        <v>0</v>
      </c>
      <c r="H15" s="239">
        <f>'Visi duomenys'!I11</f>
        <v>0</v>
      </c>
      <c r="I15" s="239">
        <f>'Visi duomenys'!J11</f>
        <v>0</v>
      </c>
      <c r="J15" s="240">
        <f>'Visi duomenys'!K11</f>
        <v>0</v>
      </c>
      <c r="K15" s="240">
        <f>'Visi duomenys'!L11</f>
        <v>0</v>
      </c>
      <c r="L15" s="239">
        <f>'Visi duomenys'!M11</f>
        <v>0</v>
      </c>
      <c r="M15" s="323">
        <f>'Visi duomenys'!V11</f>
        <v>0</v>
      </c>
      <c r="N15" s="323" t="str">
        <f>'Visi duomenys'!W11</f>
        <v xml:space="preserve"> </v>
      </c>
      <c r="O15" s="324">
        <f>'Visi duomenys'!N11</f>
        <v>0</v>
      </c>
      <c r="P15" s="324">
        <f>'Visi duomenys'!S11</f>
        <v>0</v>
      </c>
      <c r="Q15" s="324">
        <f>'Visi duomenys'!P11</f>
        <v>0</v>
      </c>
      <c r="R15" s="324">
        <f>'Visi duomenys'!O11+'Visi duomenys'!Q11+'Visi duomenys'!R11</f>
        <v>0</v>
      </c>
      <c r="S15" s="325">
        <f t="shared" si="0"/>
        <v>0</v>
      </c>
    </row>
    <row r="16" spans="1:19" s="325" customFormat="1" x14ac:dyDescent="0.25">
      <c r="A16" s="241" t="str">
        <f>'Visi duomenys'!A12</f>
        <v>1.1.1.2.1</v>
      </c>
      <c r="B16" s="241" t="str">
        <f>'Visi duomenys'!B12</f>
        <v>R089905-290000-1128</v>
      </c>
      <c r="C16" s="241" t="str">
        <f>'Visi duomenys'!D12</f>
        <v>Pagėgių miesto Turgaus aikštės įrengimas ir prieigų sutvarkymas</v>
      </c>
      <c r="D16" s="241" t="str">
        <f>'Visi duomenys'!E12</f>
        <v>PSA</v>
      </c>
      <c r="E16" s="241" t="str">
        <f>'Visi duomenys'!F12</f>
        <v>VRM</v>
      </c>
      <c r="F16" s="241" t="str">
        <f>'Visi duomenys'!G12</f>
        <v>Pagėgiai</v>
      </c>
      <c r="G16" s="241" t="str">
        <f>'Visi duomenys'!H12</f>
        <v xml:space="preserve">07.1.1-CPVA-R-905 </v>
      </c>
      <c r="H16" s="241" t="str">
        <f>'Visi duomenys'!I12</f>
        <v>R</v>
      </c>
      <c r="I16" s="241" t="str">
        <f>'Visi duomenys'!J12</f>
        <v>ITI</v>
      </c>
      <c r="J16" s="238">
        <f>'Visi duomenys'!K12</f>
        <v>0</v>
      </c>
      <c r="K16" s="238">
        <f>'Visi duomenys'!L12</f>
        <v>0</v>
      </c>
      <c r="L16" s="241">
        <f>'Visi duomenys'!M12</f>
        <v>0</v>
      </c>
      <c r="M16" s="326">
        <f>'Visi duomenys'!V12</f>
        <v>42824</v>
      </c>
      <c r="N16" s="326">
        <f>'Visi duomenys'!W12</f>
        <v>43496</v>
      </c>
      <c r="O16" s="318">
        <f>'Visi duomenys'!N12</f>
        <v>613921.55000000005</v>
      </c>
      <c r="P16" s="318">
        <f>'Visi duomenys'!S12</f>
        <v>434429.94</v>
      </c>
      <c r="Q16" s="318">
        <f>'Visi duomenys'!P12</f>
        <v>51109.41</v>
      </c>
      <c r="R16" s="318">
        <f>'Visi duomenys'!O12+'Visi duomenys'!Q12+'Visi duomenys'!R12</f>
        <v>128382.2</v>
      </c>
      <c r="S16" s="325">
        <f t="shared" si="0"/>
        <v>0</v>
      </c>
    </row>
    <row r="17" spans="1:19" s="325" customFormat="1" x14ac:dyDescent="0.25">
      <c r="A17" s="241" t="str">
        <f>'Visi duomenys'!A13</f>
        <v>1.1.1.2.2</v>
      </c>
      <c r="B17" s="241" t="str">
        <f>'Visi duomenys'!B13</f>
        <v>R089905-280000-1129</v>
      </c>
      <c r="C17" s="241" t="str">
        <f>'Visi duomenys'!D13</f>
        <v>Apleistos teritorijos už Kultūros centro Pagėgių mieste konversija ir pritaikymas rekreaciniams, poilsio ir sveikatinimo poreikiams</v>
      </c>
      <c r="D17" s="241" t="str">
        <f>'Visi duomenys'!E13</f>
        <v>PSA</v>
      </c>
      <c r="E17" s="241" t="str">
        <f>'Visi duomenys'!F13</f>
        <v xml:space="preserve"> </v>
      </c>
      <c r="F17" s="241" t="str">
        <f>'Visi duomenys'!G13</f>
        <v>Pagėgiai</v>
      </c>
      <c r="G17" s="241" t="str">
        <f>'Visi duomenys'!H13</f>
        <v xml:space="preserve">07.1.1-CPVA-R-905 </v>
      </c>
      <c r="H17" s="241" t="str">
        <f>'Visi duomenys'!I13</f>
        <v>R</v>
      </c>
      <c r="I17" s="241" t="str">
        <f>'Visi duomenys'!J13</f>
        <v>ITI</v>
      </c>
      <c r="J17" s="238">
        <f>'Visi duomenys'!K13</f>
        <v>0</v>
      </c>
      <c r="K17" s="238">
        <f>'Visi duomenys'!L13</f>
        <v>0</v>
      </c>
      <c r="L17" s="241">
        <f>'Visi duomenys'!M13</f>
        <v>0</v>
      </c>
      <c r="M17" s="326">
        <f>'Visi duomenys'!V13</f>
        <v>42824</v>
      </c>
      <c r="N17" s="326">
        <f>'Visi duomenys'!W13</f>
        <v>43524</v>
      </c>
      <c r="O17" s="318">
        <f>'Visi duomenys'!N13</f>
        <v>351133</v>
      </c>
      <c r="P17" s="318">
        <f>'Visi duomenys'!S13</f>
        <v>298463.05</v>
      </c>
      <c r="Q17" s="318">
        <f>'Visi duomenys'!P13</f>
        <v>35113.300000000003</v>
      </c>
      <c r="R17" s="318">
        <f>'Visi duomenys'!O13+'Visi duomenys'!Q13+'Visi duomenys'!R13</f>
        <v>17556.650000000001</v>
      </c>
      <c r="S17" s="325">
        <f t="shared" si="0"/>
        <v>0</v>
      </c>
    </row>
    <row r="18" spans="1:19" s="325" customFormat="1" x14ac:dyDescent="0.25">
      <c r="A18" s="240" t="str">
        <f>'Visi duomenys'!A14</f>
        <v>1.1.1.3</v>
      </c>
      <c r="B18" s="239" t="str">
        <f>'Visi duomenys'!B14</f>
        <v/>
      </c>
      <c r="C18" s="240" t="str">
        <f>'Visi duomenys'!D14</f>
        <v>Priemonė: Pereinamojo laikotarpio tikslinių teritorijų vystymas. I</v>
      </c>
      <c r="D18" s="239">
        <f>'Visi duomenys'!E14</f>
        <v>0</v>
      </c>
      <c r="E18" s="239">
        <f>'Visi duomenys'!F14</f>
        <v>0</v>
      </c>
      <c r="F18" s="239">
        <f>'Visi duomenys'!G14</f>
        <v>0</v>
      </c>
      <c r="G18" s="239">
        <f>'Visi duomenys'!H14</f>
        <v>0</v>
      </c>
      <c r="H18" s="239">
        <f>'Visi duomenys'!I14</f>
        <v>0</v>
      </c>
      <c r="I18" s="239">
        <f>'Visi duomenys'!J14</f>
        <v>0</v>
      </c>
      <c r="J18" s="240">
        <f>'Visi duomenys'!K14</f>
        <v>0</v>
      </c>
      <c r="K18" s="240">
        <f>'Visi duomenys'!L14</f>
        <v>0</v>
      </c>
      <c r="L18" s="239">
        <f>'Visi duomenys'!M14</f>
        <v>0</v>
      </c>
      <c r="M18" s="323">
        <f>'Visi duomenys'!V14</f>
        <v>0</v>
      </c>
      <c r="N18" s="323" t="str">
        <f>'Visi duomenys'!W14</f>
        <v xml:space="preserve"> </v>
      </c>
      <c r="O18" s="324">
        <f>'Visi duomenys'!N14</f>
        <v>0</v>
      </c>
      <c r="P18" s="324">
        <f>'Visi duomenys'!S14</f>
        <v>0</v>
      </c>
      <c r="Q18" s="324">
        <f>'Visi duomenys'!P14</f>
        <v>0</v>
      </c>
      <c r="R18" s="324">
        <f>'Visi duomenys'!O14+'Visi duomenys'!Q14+'Visi duomenys'!R14</f>
        <v>0</v>
      </c>
      <c r="S18" s="325">
        <f t="shared" si="0"/>
        <v>0</v>
      </c>
    </row>
    <row r="19" spans="1:19" s="325" customFormat="1" x14ac:dyDescent="0.25">
      <c r="A19" s="241" t="str">
        <f>'Visi duomenys'!A15</f>
        <v>1.1.1.3.1</v>
      </c>
      <c r="B19" s="241" t="str">
        <f>'Visi duomenys'!B15</f>
        <v>R089902-340000-1131</v>
      </c>
      <c r="C19" s="241" t="str">
        <f>'Visi duomenys'!D15</f>
        <v>Apleistos teritorijos Tauragės miesto  buvusiame kariniame miestelyje viešųjų pastatų sutvarkymas ir pritaikymas bendruomenės poreikiams</v>
      </c>
      <c r="D19" s="241" t="str">
        <f>'Visi duomenys'!E15</f>
        <v>TRSA</v>
      </c>
      <c r="E19" s="241" t="str">
        <f>'Visi duomenys'!F15</f>
        <v>VRM</v>
      </c>
      <c r="F19" s="241" t="str">
        <f>'Visi duomenys'!G15</f>
        <v>Tauragės miestas</v>
      </c>
      <c r="G19" s="241" t="str">
        <f>'Visi duomenys'!H15</f>
        <v xml:space="preserve">07.1.1-CPVA-V-902 </v>
      </c>
      <c r="H19" s="241" t="str">
        <f>'Visi duomenys'!I15</f>
        <v>V</v>
      </c>
      <c r="I19" s="241" t="str">
        <f>'Visi duomenys'!J15</f>
        <v>ITI</v>
      </c>
      <c r="J19" s="238">
        <f>'Visi duomenys'!K15</f>
        <v>0</v>
      </c>
      <c r="K19" s="238">
        <f>'Visi duomenys'!L15</f>
        <v>0</v>
      </c>
      <c r="L19" s="241">
        <f>'Visi duomenys'!M15</f>
        <v>0</v>
      </c>
      <c r="M19" s="326">
        <f>'Visi duomenys'!V15</f>
        <v>42673</v>
      </c>
      <c r="N19" s="326">
        <f>'Visi duomenys'!W15</f>
        <v>43339</v>
      </c>
      <c r="O19" s="318">
        <f>'Visi duomenys'!N15</f>
        <v>1436769.54</v>
      </c>
      <c r="P19" s="318">
        <f>'Visi duomenys'!S15</f>
        <v>868900</v>
      </c>
      <c r="Q19" s="318">
        <f>'Visi duomenys'!P15</f>
        <v>491201.54</v>
      </c>
      <c r="R19" s="318">
        <f>'Visi duomenys'!O15+'Visi duomenys'!Q15+'Visi duomenys'!R15</f>
        <v>76668</v>
      </c>
      <c r="S19" s="325">
        <f t="shared" si="0"/>
        <v>0</v>
      </c>
    </row>
    <row r="20" spans="1:19" s="325" customFormat="1" x14ac:dyDescent="0.25">
      <c r="A20" s="240" t="str">
        <f>'Visi duomenys'!A16</f>
        <v>1.1.1.4</v>
      </c>
      <c r="B20" s="239" t="str">
        <f>'Visi duomenys'!B16</f>
        <v/>
      </c>
      <c r="C20" s="240" t="str">
        <f>'Visi duomenys'!D16</f>
        <v>Priemonė: Pereinamojo laikotarpio tikslinių teritorijų vystymas. II</v>
      </c>
      <c r="D20" s="239">
        <f>'Visi duomenys'!E16</f>
        <v>0</v>
      </c>
      <c r="E20" s="239">
        <f>'Visi duomenys'!F16</f>
        <v>0</v>
      </c>
      <c r="F20" s="239">
        <f>'Visi duomenys'!G16</f>
        <v>0</v>
      </c>
      <c r="G20" s="239">
        <f>'Visi duomenys'!H16</f>
        <v>0</v>
      </c>
      <c r="H20" s="239">
        <f>'Visi duomenys'!I16</f>
        <v>0</v>
      </c>
      <c r="I20" s="239">
        <f>'Visi duomenys'!J16</f>
        <v>0</v>
      </c>
      <c r="J20" s="240">
        <f>'Visi duomenys'!K16</f>
        <v>0</v>
      </c>
      <c r="K20" s="240">
        <f>'Visi duomenys'!L16</f>
        <v>0</v>
      </c>
      <c r="L20" s="239">
        <f>'Visi duomenys'!M16</f>
        <v>0</v>
      </c>
      <c r="M20" s="323">
        <f>'Visi duomenys'!V16</f>
        <v>0</v>
      </c>
      <c r="N20" s="323" t="str">
        <f>'Visi duomenys'!W16</f>
        <v xml:space="preserve"> </v>
      </c>
      <c r="O20" s="324">
        <f>'Visi duomenys'!N16</f>
        <v>0</v>
      </c>
      <c r="P20" s="324">
        <f>'Visi duomenys'!S16</f>
        <v>0</v>
      </c>
      <c r="Q20" s="324">
        <f>'Visi duomenys'!P16</f>
        <v>0</v>
      </c>
      <c r="R20" s="324">
        <f>'Visi duomenys'!O16+'Visi duomenys'!Q16+'Visi duomenys'!R16</f>
        <v>0</v>
      </c>
      <c r="S20" s="325">
        <f t="shared" si="0"/>
        <v>0</v>
      </c>
    </row>
    <row r="21" spans="1:19" s="325" customFormat="1" x14ac:dyDescent="0.25">
      <c r="A21" s="241" t="str">
        <f>'Visi duomenys'!A17</f>
        <v>1.1.1.4.1</v>
      </c>
      <c r="B21" s="241" t="str">
        <f>'Visi duomenys'!B17</f>
        <v>R089903-300000-1133</v>
      </c>
      <c r="C21" s="241" t="str">
        <f>'Visi duomenys'!D17</f>
        <v>Gyvenamųjų namų kvartalų kompleksinis sutvarkymas Jurbarko mieste</v>
      </c>
      <c r="D21" s="241" t="str">
        <f>'Visi duomenys'!E17</f>
        <v>JRSA</v>
      </c>
      <c r="E21" s="241" t="str">
        <f>'Visi duomenys'!F17</f>
        <v>VRM</v>
      </c>
      <c r="F21" s="241" t="str">
        <f>'Visi duomenys'!G17</f>
        <v>Jurbarkas</v>
      </c>
      <c r="G21" s="241" t="str">
        <f>'Visi duomenys'!H17</f>
        <v xml:space="preserve">07.1.1-CPVA-R-903 </v>
      </c>
      <c r="H21" s="241" t="str">
        <f>'Visi duomenys'!I17</f>
        <v>R</v>
      </c>
      <c r="I21" s="241" t="str">
        <f>'Visi duomenys'!J17</f>
        <v>ITI</v>
      </c>
      <c r="J21" s="238">
        <f>'Visi duomenys'!K17</f>
        <v>0</v>
      </c>
      <c r="K21" s="238">
        <f>'Visi duomenys'!L17</f>
        <v>0</v>
      </c>
      <c r="L21" s="241">
        <f>'Visi duomenys'!M17</f>
        <v>0</v>
      </c>
      <c r="M21" s="326">
        <f>'Visi duomenys'!V17</f>
        <v>42735</v>
      </c>
      <c r="N21" s="326">
        <f>'Visi duomenys'!W17</f>
        <v>43524</v>
      </c>
      <c r="O21" s="318">
        <f>'Visi duomenys'!N17</f>
        <v>364031.13</v>
      </c>
      <c r="P21" s="318">
        <f>'Visi duomenys'!S17</f>
        <v>309426.46000000002</v>
      </c>
      <c r="Q21" s="318">
        <f>'Visi duomenys'!P17</f>
        <v>27302.33</v>
      </c>
      <c r="R21" s="318">
        <f>'Visi duomenys'!O17+'Visi duomenys'!Q17+'Visi duomenys'!R17</f>
        <v>27302.34</v>
      </c>
      <c r="S21" s="325">
        <f t="shared" si="0"/>
        <v>0</v>
      </c>
    </row>
    <row r="22" spans="1:19" s="325" customFormat="1" x14ac:dyDescent="0.25">
      <c r="A22" s="240" t="str">
        <f>'Visi duomenys'!A18</f>
        <v>1.1.2.</v>
      </c>
      <c r="B22" s="239" t="str">
        <f>'Visi duomenys'!B18</f>
        <v/>
      </c>
      <c r="C22" s="240" t="str">
        <f>'Visi duomenys'!D18</f>
        <v>Uždavinys. Mažinti atskirtį tarp miesto ir kaimo, remti kompleksišką kaimo atnaujinimą ir plėtrą,  gerinti kaimo gyvenamąją aplinką, didinti gyventojų užimtumą ir saugumą.</v>
      </c>
      <c r="D22" s="239">
        <f>'Visi duomenys'!E18</f>
        <v>0</v>
      </c>
      <c r="E22" s="239">
        <f>'Visi duomenys'!F18</f>
        <v>0</v>
      </c>
      <c r="F22" s="239">
        <f>'Visi duomenys'!G18</f>
        <v>0</v>
      </c>
      <c r="G22" s="239">
        <f>'Visi duomenys'!H18</f>
        <v>0</v>
      </c>
      <c r="H22" s="239">
        <f>'Visi duomenys'!I18</f>
        <v>0</v>
      </c>
      <c r="I22" s="239">
        <f>'Visi duomenys'!J18</f>
        <v>0</v>
      </c>
      <c r="J22" s="240">
        <f>'Visi duomenys'!K18</f>
        <v>0</v>
      </c>
      <c r="K22" s="240">
        <f>'Visi duomenys'!L18</f>
        <v>0</v>
      </c>
      <c r="L22" s="239">
        <f>'Visi duomenys'!M18</f>
        <v>0</v>
      </c>
      <c r="M22" s="323">
        <f>'Visi duomenys'!V18</f>
        <v>0</v>
      </c>
      <c r="N22" s="323" t="str">
        <f>'Visi duomenys'!W18</f>
        <v xml:space="preserve"> </v>
      </c>
      <c r="O22" s="324">
        <f>'Visi duomenys'!N18</f>
        <v>0</v>
      </c>
      <c r="P22" s="324">
        <f>'Visi duomenys'!S18</f>
        <v>0</v>
      </c>
      <c r="Q22" s="324">
        <f>'Visi duomenys'!P18</f>
        <v>0</v>
      </c>
      <c r="R22" s="324">
        <f>'Visi duomenys'!O18+'Visi duomenys'!Q18+'Visi duomenys'!R18</f>
        <v>0</v>
      </c>
      <c r="S22" s="325">
        <f t="shared" si="0"/>
        <v>0</v>
      </c>
    </row>
    <row r="23" spans="1:19" s="325" customFormat="1" x14ac:dyDescent="0.25">
      <c r="A23" s="240" t="str">
        <f>'Visi duomenys'!A19</f>
        <v>1.1.2.1</v>
      </c>
      <c r="B23" s="239" t="str">
        <f>'Visi duomenys'!B19</f>
        <v/>
      </c>
      <c r="C23" s="240" t="str">
        <f>'Visi duomenys'!D19</f>
        <v>Priemonė: Pagrindinės paslaugos ir kaimų atnaujinimas kaimo vietovėse</v>
      </c>
      <c r="D23" s="239" t="str">
        <f>'Visi duomenys'!E19</f>
        <v>JRSA, PSA, ŠRSA, TRSA</v>
      </c>
      <c r="E23" s="239" t="str">
        <f>'Visi duomenys'!F19</f>
        <v>ŽŪM</v>
      </c>
      <c r="F23" s="239" t="str">
        <f>'Visi duomenys'!G19</f>
        <v>Tauragės regionas</v>
      </c>
      <c r="G23" s="239" t="str">
        <f>'Visi duomenys'!H19</f>
        <v>7.2</v>
      </c>
      <c r="H23" s="239" t="str">
        <f>'Visi duomenys'!I19</f>
        <v>R</v>
      </c>
      <c r="I23" s="239">
        <f>'Visi duomenys'!J19</f>
        <v>0</v>
      </c>
      <c r="J23" s="240">
        <f>'Visi duomenys'!K19</f>
        <v>0</v>
      </c>
      <c r="K23" s="240">
        <f>'Visi duomenys'!L19</f>
        <v>0</v>
      </c>
      <c r="L23" s="239">
        <f>'Visi duomenys'!M19</f>
        <v>0</v>
      </c>
      <c r="M23" s="323">
        <f>'Visi duomenys'!V19</f>
        <v>42917</v>
      </c>
      <c r="N23" s="323">
        <f>'Visi duomenys'!W19</f>
        <v>45291</v>
      </c>
      <c r="O23" s="324">
        <f>'Visi duomenys'!N19</f>
        <v>0</v>
      </c>
      <c r="P23" s="324">
        <f>'Visi duomenys'!S19</f>
        <v>3321362</v>
      </c>
      <c r="Q23" s="324">
        <f>'Visi duomenys'!P19</f>
        <v>0</v>
      </c>
      <c r="R23" s="324">
        <f>'Visi duomenys'!O19+'Visi duomenys'!Q19+'Visi duomenys'!R19</f>
        <v>0</v>
      </c>
    </row>
    <row r="24" spans="1:19" s="325" customFormat="1" x14ac:dyDescent="0.25">
      <c r="A24" s="240" t="str">
        <f>'Visi duomenys'!A20</f>
        <v>1.2.</v>
      </c>
      <c r="B24" s="239" t="str">
        <f>'Visi duomenys'!B20</f>
        <v/>
      </c>
      <c r="C24" s="240" t="str">
        <f>'Visi duomenys'!D20</f>
        <v>Tikslas. Pagerinti sąlygas investicijų pritraukimui, sudaryti palankią aplinką verslui vystytis, ekonominės veiklos efektyvumui didinti.</v>
      </c>
      <c r="D24" s="239">
        <f>'Visi duomenys'!E20</f>
        <v>0</v>
      </c>
      <c r="E24" s="239">
        <f>'Visi duomenys'!F20</f>
        <v>0</v>
      </c>
      <c r="F24" s="239">
        <f>'Visi duomenys'!G20</f>
        <v>0</v>
      </c>
      <c r="G24" s="239">
        <f>'Visi duomenys'!H20</f>
        <v>0</v>
      </c>
      <c r="H24" s="239">
        <f>'Visi duomenys'!I20</f>
        <v>0</v>
      </c>
      <c r="I24" s="239">
        <f>'Visi duomenys'!J20</f>
        <v>0</v>
      </c>
      <c r="J24" s="240">
        <f>'Visi duomenys'!K20</f>
        <v>0</v>
      </c>
      <c r="K24" s="240">
        <f>'Visi duomenys'!L20</f>
        <v>0</v>
      </c>
      <c r="L24" s="239">
        <f>'Visi duomenys'!M20</f>
        <v>0</v>
      </c>
      <c r="M24" s="323">
        <f>'Visi duomenys'!V20</f>
        <v>0</v>
      </c>
      <c r="N24" s="323" t="str">
        <f>'Visi duomenys'!W20</f>
        <v xml:space="preserve"> </v>
      </c>
      <c r="O24" s="324">
        <f>'Visi duomenys'!N20</f>
        <v>0</v>
      </c>
      <c r="P24" s="324">
        <f>'Visi duomenys'!S20</f>
        <v>0</v>
      </c>
      <c r="Q24" s="324">
        <f>'Visi duomenys'!P20</f>
        <v>0</v>
      </c>
      <c r="R24" s="324">
        <f>'Visi duomenys'!O20+'Visi duomenys'!Q20+'Visi duomenys'!R20</f>
        <v>0</v>
      </c>
      <c r="S24" s="325">
        <f t="shared" si="0"/>
        <v>0</v>
      </c>
    </row>
    <row r="25" spans="1:19" s="325" customFormat="1" x14ac:dyDescent="0.25">
      <c r="A25" s="240" t="str">
        <f>'Visi duomenys'!A21</f>
        <v>1.2.1.</v>
      </c>
      <c r="B25" s="239" t="str">
        <f>'Visi duomenys'!B21</f>
        <v/>
      </c>
      <c r="C25" s="240" t="str">
        <f>'Visi duomenys'!D21</f>
        <v>Uždavinys. Tobulinti susisiekimo sistemas regione, vystyti ekologiškai darnią transporto infrastruktūrą, padidinti darbo jėgos judumą, gerinti eismo saugumą.</v>
      </c>
      <c r="D25" s="239">
        <f>'Visi duomenys'!E21</f>
        <v>0</v>
      </c>
      <c r="E25" s="239">
        <f>'Visi duomenys'!F21</f>
        <v>0</v>
      </c>
      <c r="F25" s="239">
        <f>'Visi duomenys'!G21</f>
        <v>0</v>
      </c>
      <c r="G25" s="239">
        <f>'Visi duomenys'!H21</f>
        <v>0</v>
      </c>
      <c r="H25" s="239">
        <f>'Visi duomenys'!I21</f>
        <v>0</v>
      </c>
      <c r="I25" s="239">
        <f>'Visi duomenys'!J21</f>
        <v>0</v>
      </c>
      <c r="J25" s="240">
        <f>'Visi duomenys'!K21</f>
        <v>0</v>
      </c>
      <c r="K25" s="240">
        <f>'Visi duomenys'!L21</f>
        <v>0</v>
      </c>
      <c r="L25" s="239">
        <f>'Visi duomenys'!M21</f>
        <v>0</v>
      </c>
      <c r="M25" s="323">
        <f>'Visi duomenys'!V21</f>
        <v>0</v>
      </c>
      <c r="N25" s="323" t="str">
        <f>'Visi duomenys'!W21</f>
        <v xml:space="preserve"> </v>
      </c>
      <c r="O25" s="324">
        <f>'Visi duomenys'!N21</f>
        <v>0</v>
      </c>
      <c r="P25" s="324">
        <f>'Visi duomenys'!S21</f>
        <v>0</v>
      </c>
      <c r="Q25" s="324">
        <f>'Visi duomenys'!P21</f>
        <v>0</v>
      </c>
      <c r="R25" s="324">
        <f>'Visi duomenys'!O21+'Visi duomenys'!Q21+'Visi duomenys'!R21</f>
        <v>0</v>
      </c>
      <c r="S25" s="325">
        <f t="shared" si="0"/>
        <v>0</v>
      </c>
    </row>
    <row r="26" spans="1:19" s="325" customFormat="1" x14ac:dyDescent="0.25">
      <c r="A26" s="240" t="str">
        <f>'Visi duomenys'!A22</f>
        <v>1.2.1.1</v>
      </c>
      <c r="B26" s="239" t="str">
        <f>'Visi duomenys'!B22</f>
        <v/>
      </c>
      <c r="C26" s="240" t="str">
        <f>'Visi duomenys'!D22</f>
        <v>Priemonė: Vietinių kelių techninių parametrų ir eismo saugos gerinimas</v>
      </c>
      <c r="D26" s="239">
        <f>'Visi duomenys'!E22</f>
        <v>0</v>
      </c>
      <c r="E26" s="239">
        <f>'Visi duomenys'!F22</f>
        <v>0</v>
      </c>
      <c r="F26" s="239">
        <f>'Visi duomenys'!G22</f>
        <v>0</v>
      </c>
      <c r="G26" s="239">
        <f>'Visi duomenys'!H22</f>
        <v>0</v>
      </c>
      <c r="H26" s="239">
        <f>'Visi duomenys'!I22</f>
        <v>0</v>
      </c>
      <c r="I26" s="239">
        <f>'Visi duomenys'!J22</f>
        <v>0</v>
      </c>
      <c r="J26" s="240">
        <f>'Visi duomenys'!K22</f>
        <v>0</v>
      </c>
      <c r="K26" s="240">
        <f>'Visi duomenys'!L22</f>
        <v>0</v>
      </c>
      <c r="L26" s="239">
        <f>'Visi duomenys'!M22</f>
        <v>0</v>
      </c>
      <c r="M26" s="323">
        <f>'Visi duomenys'!V22</f>
        <v>0</v>
      </c>
      <c r="N26" s="323">
        <f>'Visi duomenys'!W22</f>
        <v>0</v>
      </c>
      <c r="O26" s="324">
        <f>'Visi duomenys'!N22</f>
        <v>0</v>
      </c>
      <c r="P26" s="324">
        <f>'Visi duomenys'!S22</f>
        <v>0</v>
      </c>
      <c r="Q26" s="324">
        <f>'Visi duomenys'!P22</f>
        <v>0</v>
      </c>
      <c r="R26" s="324">
        <f>'Visi duomenys'!O22+'Visi duomenys'!Q22+'Visi duomenys'!R22</f>
        <v>0</v>
      </c>
      <c r="S26" s="325">
        <f t="shared" si="0"/>
        <v>0</v>
      </c>
    </row>
    <row r="27" spans="1:19" s="325" customFormat="1" x14ac:dyDescent="0.25">
      <c r="A27" s="241" t="str">
        <f>'Visi duomenys'!A23</f>
        <v>1.2.1.1.1</v>
      </c>
      <c r="B27" s="241" t="str">
        <f>'Visi duomenys'!B23</f>
        <v>R085511-190000-1139</v>
      </c>
      <c r="C27" s="241" t="str">
        <f>'Visi duomenys'!D23</f>
        <v>Eismo saugumo priemonių diegimas Šilalės mieste ir rajono gyvenvietėse</v>
      </c>
      <c r="D27" s="241" t="str">
        <f>'Visi duomenys'!E23</f>
        <v>ŠRSA</v>
      </c>
      <c r="E27" s="241" t="str">
        <f>'Visi duomenys'!F23</f>
        <v>SM</v>
      </c>
      <c r="F27" s="241" t="str">
        <f>'Visi duomenys'!G23</f>
        <v>Šilalės r.</v>
      </c>
      <c r="G27" s="241" t="str">
        <f>'Visi duomenys'!H23</f>
        <v>06.2.1-TID-R-511</v>
      </c>
      <c r="H27" s="241" t="str">
        <f>'Visi duomenys'!I23</f>
        <v>R</v>
      </c>
      <c r="I27" s="241">
        <f>'Visi duomenys'!J23</f>
        <v>0</v>
      </c>
      <c r="J27" s="238">
        <f>'Visi duomenys'!K23</f>
        <v>0</v>
      </c>
      <c r="K27" s="238">
        <f>'Visi duomenys'!L23</f>
        <v>0</v>
      </c>
      <c r="L27" s="241">
        <f>'Visi duomenys'!M23</f>
        <v>0</v>
      </c>
      <c r="M27" s="326">
        <f>'Visi duomenys'!V23</f>
        <v>42947</v>
      </c>
      <c r="N27" s="326">
        <f>'Visi duomenys'!W23</f>
        <v>43677</v>
      </c>
      <c r="O27" s="318">
        <f>'Visi duomenys'!N23</f>
        <v>822057.65</v>
      </c>
      <c r="P27" s="318">
        <f>'Visi duomenys'!S23</f>
        <v>698749</v>
      </c>
      <c r="Q27" s="318">
        <f>'Visi duomenys'!P23</f>
        <v>0</v>
      </c>
      <c r="R27" s="318">
        <f>'Visi duomenys'!O23+'Visi duomenys'!Q23+'Visi duomenys'!R23</f>
        <v>123308.65</v>
      </c>
      <c r="S27" s="325">
        <f t="shared" si="0"/>
        <v>0</v>
      </c>
    </row>
    <row r="28" spans="1:19" s="325" customFormat="1" x14ac:dyDescent="0.25">
      <c r="A28" s="241" t="str">
        <f>'Visi duomenys'!A24</f>
        <v>1.2.1.1.2</v>
      </c>
      <c r="B28" s="241" t="str">
        <f>'Visi duomenys'!B24</f>
        <v>R085511-120000-1140</v>
      </c>
      <c r="C28" s="241" t="str">
        <f>'Visi duomenys'!D24</f>
        <v>Jaunimo ir Rambyno gatvių Pagėgiuose infrastruktūros sutvarkymas</v>
      </c>
      <c r="D28" s="241" t="str">
        <f>'Visi duomenys'!E24</f>
        <v>PSA</v>
      </c>
      <c r="E28" s="241" t="str">
        <f>'Visi duomenys'!F24</f>
        <v>SM</v>
      </c>
      <c r="F28" s="241" t="str">
        <f>'Visi duomenys'!G24</f>
        <v>Pagėgių miestas</v>
      </c>
      <c r="G28" s="241" t="str">
        <f>'Visi duomenys'!H24</f>
        <v>06.2.1-TID-R-511</v>
      </c>
      <c r="H28" s="241" t="str">
        <f>'Visi duomenys'!I24</f>
        <v>R</v>
      </c>
      <c r="I28" s="241" t="str">
        <f>'Visi duomenys'!J24</f>
        <v>ITI</v>
      </c>
      <c r="J28" s="238">
        <f>'Visi duomenys'!K24</f>
        <v>0</v>
      </c>
      <c r="K28" s="238">
        <f>'Visi duomenys'!L24</f>
        <v>0</v>
      </c>
      <c r="L28" s="241">
        <f>'Visi duomenys'!M24</f>
        <v>0</v>
      </c>
      <c r="M28" s="326">
        <f>'Visi duomenys'!V24</f>
        <v>42855</v>
      </c>
      <c r="N28" s="326">
        <f>'Visi duomenys'!W24</f>
        <v>43496</v>
      </c>
      <c r="O28" s="318">
        <f>'Visi duomenys'!N24</f>
        <v>288232.7</v>
      </c>
      <c r="P28" s="318">
        <f>'Visi duomenys'!S24</f>
        <v>244997.79</v>
      </c>
      <c r="Q28" s="318">
        <f>'Visi duomenys'!P24</f>
        <v>0</v>
      </c>
      <c r="R28" s="318">
        <f>'Visi duomenys'!O24+'Visi duomenys'!Q24+'Visi duomenys'!R24</f>
        <v>43234.91</v>
      </c>
      <c r="S28" s="325">
        <f t="shared" si="0"/>
        <v>0</v>
      </c>
    </row>
    <row r="29" spans="1:19" s="325" customFormat="1" x14ac:dyDescent="0.25">
      <c r="A29" s="241" t="str">
        <f>'Visi duomenys'!A25</f>
        <v>1.2.1.1.3</v>
      </c>
      <c r="B29" s="241" t="str">
        <f>'Visi duomenys'!B25</f>
        <v>R085511-120000-1141</v>
      </c>
      <c r="C29" s="241" t="str">
        <f>'Visi duomenys'!D25</f>
        <v>A. Giedraičio-Giedriaus gatvės rekonstravimas Jurbarko mieste</v>
      </c>
      <c r="D29" s="241" t="str">
        <f>'Visi duomenys'!E25</f>
        <v>JRSA</v>
      </c>
      <c r="E29" s="241" t="str">
        <f>'Visi duomenys'!F25</f>
        <v>SM</v>
      </c>
      <c r="F29" s="241" t="str">
        <f>'Visi duomenys'!G25</f>
        <v>Jurbarko miestas</v>
      </c>
      <c r="G29" s="241" t="str">
        <f>'Visi duomenys'!H25</f>
        <v>06.2.1-TID-R-511</v>
      </c>
      <c r="H29" s="241" t="str">
        <f>'Visi duomenys'!I25</f>
        <v>R</v>
      </c>
      <c r="I29" s="241" t="str">
        <f>'Visi duomenys'!J25</f>
        <v>ITI</v>
      </c>
      <c r="J29" s="238">
        <f>'Visi duomenys'!K25</f>
        <v>0</v>
      </c>
      <c r="K29" s="238">
        <f>'Visi duomenys'!L25</f>
        <v>0</v>
      </c>
      <c r="L29" s="241">
        <f>'Visi duomenys'!M25</f>
        <v>0</v>
      </c>
      <c r="M29" s="326">
        <f>'Visi duomenys'!V25</f>
        <v>43008</v>
      </c>
      <c r="N29" s="326">
        <f>'Visi duomenys'!W25</f>
        <v>43677</v>
      </c>
      <c r="O29" s="318">
        <f>'Visi duomenys'!N25</f>
        <v>794019</v>
      </c>
      <c r="P29" s="318">
        <f>'Visi duomenys'!S25</f>
        <v>674916</v>
      </c>
      <c r="Q29" s="318">
        <f>'Visi duomenys'!P25</f>
        <v>0</v>
      </c>
      <c r="R29" s="318">
        <f>'Visi duomenys'!O25+'Visi duomenys'!Q25+'Visi duomenys'!R25</f>
        <v>119103</v>
      </c>
      <c r="S29" s="325">
        <f t="shared" si="0"/>
        <v>0</v>
      </c>
    </row>
    <row r="30" spans="1:19" s="325" customFormat="1" x14ac:dyDescent="0.25">
      <c r="A30" s="241" t="str">
        <f>'Visi duomenys'!A26</f>
        <v>1.2.1.1.4</v>
      </c>
      <c r="B30" s="241" t="str">
        <f>'Visi duomenys'!B26</f>
        <v>R085511-190000-1142</v>
      </c>
      <c r="C30" s="241" t="str">
        <f>'Visi duomenys'!D26</f>
        <v>Eismo saugos priemonių diegimas Jurbarko miesto Lauko gatvėje</v>
      </c>
      <c r="D30" s="241" t="str">
        <f>'Visi duomenys'!E26</f>
        <v>JRSA</v>
      </c>
      <c r="E30" s="241" t="str">
        <f>'Visi duomenys'!F26</f>
        <v>SM</v>
      </c>
      <c r="F30" s="241" t="str">
        <f>'Visi duomenys'!G26</f>
        <v>Jurbarko miestas</v>
      </c>
      <c r="G30" s="241" t="str">
        <f>'Visi duomenys'!H26</f>
        <v>06.2.1-TID-R-511</v>
      </c>
      <c r="H30" s="241" t="str">
        <f>'Visi duomenys'!I26</f>
        <v>R</v>
      </c>
      <c r="I30" s="241" t="str">
        <f>'Visi duomenys'!J26</f>
        <v>ITI</v>
      </c>
      <c r="J30" s="238">
        <f>'Visi duomenys'!K26</f>
        <v>0</v>
      </c>
      <c r="K30" s="238">
        <f>'Visi duomenys'!L26</f>
        <v>0</v>
      </c>
      <c r="L30" s="241">
        <f>'Visi duomenys'!M26</f>
        <v>0</v>
      </c>
      <c r="M30" s="326">
        <f>'Visi duomenys'!V26</f>
        <v>43829</v>
      </c>
      <c r="N30" s="326">
        <f>'Visi duomenys'!W26</f>
        <v>44377</v>
      </c>
      <c r="O30" s="318">
        <f>'Visi duomenys'!N26</f>
        <v>194118</v>
      </c>
      <c r="P30" s="318">
        <f>'Visi duomenys'!S26</f>
        <v>114700</v>
      </c>
      <c r="Q30" s="318">
        <f>'Visi duomenys'!P26</f>
        <v>0</v>
      </c>
      <c r="R30" s="318">
        <f>'Visi duomenys'!O26+'Visi duomenys'!Q26+'Visi duomenys'!R26</f>
        <v>79418</v>
      </c>
      <c r="S30" s="325">
        <f t="shared" si="0"/>
        <v>0</v>
      </c>
    </row>
    <row r="31" spans="1:19" s="325" customFormat="1" x14ac:dyDescent="0.25">
      <c r="A31" s="241" t="str">
        <f>'Visi duomenys'!A27</f>
        <v>1.2.1.1.5</v>
      </c>
      <c r="B31" s="241" t="str">
        <f>'Visi duomenys'!B27</f>
        <v>R085511-120000-1143</v>
      </c>
      <c r="C31" s="241" t="str">
        <f>'Visi duomenys'!D27</f>
        <v>Tauragės miesto gatvių rekonstrukcija (Žemaitės, Smėlynų g. ir Smėlynų skg.)</v>
      </c>
      <c r="D31" s="241" t="str">
        <f>'Visi duomenys'!E27</f>
        <v>TRSA</v>
      </c>
      <c r="E31" s="241" t="str">
        <f>'Visi duomenys'!F27</f>
        <v>SM</v>
      </c>
      <c r="F31" s="241" t="str">
        <f>'Visi duomenys'!G27</f>
        <v>Tauragės miestas</v>
      </c>
      <c r="G31" s="241" t="str">
        <f>'Visi duomenys'!H27</f>
        <v>06.2.1-TID-R-511</v>
      </c>
      <c r="H31" s="241" t="str">
        <f>'Visi duomenys'!I27</f>
        <v>R</v>
      </c>
      <c r="I31" s="241" t="str">
        <f>'Visi duomenys'!J27</f>
        <v>ITI</v>
      </c>
      <c r="J31" s="238">
        <f>'Visi duomenys'!K27</f>
        <v>0</v>
      </c>
      <c r="K31" s="238">
        <f>'Visi duomenys'!L27</f>
        <v>0</v>
      </c>
      <c r="L31" s="241">
        <f>'Visi duomenys'!M27</f>
        <v>0</v>
      </c>
      <c r="M31" s="326">
        <f>'Visi duomenys'!V27</f>
        <v>42916</v>
      </c>
      <c r="N31" s="326">
        <f>'Visi duomenys'!W27</f>
        <v>44196</v>
      </c>
      <c r="O31" s="318">
        <f>'Visi duomenys'!N27</f>
        <v>1284188.24</v>
      </c>
      <c r="P31" s="318">
        <f>'Visi duomenys'!S27</f>
        <v>1091560</v>
      </c>
      <c r="Q31" s="318">
        <f>'Visi duomenys'!P27</f>
        <v>0</v>
      </c>
      <c r="R31" s="318">
        <f>'Visi duomenys'!O27+'Visi duomenys'!Q27+'Visi duomenys'!R27</f>
        <v>192628.24</v>
      </c>
      <c r="S31" s="325">
        <f t="shared" si="0"/>
        <v>0</v>
      </c>
    </row>
    <row r="32" spans="1:19" s="325" customFormat="1" x14ac:dyDescent="0.25">
      <c r="A32" s="240" t="str">
        <f>'Visi duomenys'!A28</f>
        <v>1.2.1.2</v>
      </c>
      <c r="B32" s="239" t="str">
        <f>'Visi duomenys'!B28</f>
        <v/>
      </c>
      <c r="C32" s="240" t="str">
        <f>'Visi duomenys'!D28</f>
        <v>Priemonė: Darnaus judumo priemonių diegimas</v>
      </c>
      <c r="D32" s="239">
        <f>'Visi duomenys'!E28</f>
        <v>0</v>
      </c>
      <c r="E32" s="239">
        <f>'Visi duomenys'!F28</f>
        <v>0</v>
      </c>
      <c r="F32" s="239">
        <f>'Visi duomenys'!G28</f>
        <v>0</v>
      </c>
      <c r="G32" s="239">
        <f>'Visi duomenys'!H28</f>
        <v>0</v>
      </c>
      <c r="H32" s="239">
        <f>'Visi duomenys'!I28</f>
        <v>0</v>
      </c>
      <c r="I32" s="239">
        <f>'Visi duomenys'!J28</f>
        <v>0</v>
      </c>
      <c r="J32" s="240">
        <f>'Visi duomenys'!K28</f>
        <v>0</v>
      </c>
      <c r="K32" s="240">
        <f>'Visi duomenys'!L28</f>
        <v>0</v>
      </c>
      <c r="L32" s="239">
        <f>'Visi duomenys'!M28</f>
        <v>0</v>
      </c>
      <c r="M32" s="323">
        <f>'Visi duomenys'!V28</f>
        <v>0</v>
      </c>
      <c r="N32" s="323" t="str">
        <f>'Visi duomenys'!W28</f>
        <v xml:space="preserve"> </v>
      </c>
      <c r="O32" s="324">
        <f>'Visi duomenys'!N28</f>
        <v>0</v>
      </c>
      <c r="P32" s="324">
        <f>'Visi duomenys'!S28</f>
        <v>0</v>
      </c>
      <c r="Q32" s="324">
        <f>'Visi duomenys'!P28</f>
        <v>0</v>
      </c>
      <c r="R32" s="324">
        <f>'Visi duomenys'!O28+'Visi duomenys'!Q28+'Visi duomenys'!R28</f>
        <v>0</v>
      </c>
      <c r="S32" s="325">
        <f t="shared" si="0"/>
        <v>0</v>
      </c>
    </row>
    <row r="33" spans="1:19" s="325" customFormat="1" x14ac:dyDescent="0.25">
      <c r="A33" s="241" t="str">
        <f>'Visi duomenys'!A29</f>
        <v>1.2.1.2.1</v>
      </c>
      <c r="B33" s="241" t="str">
        <f>'Visi duomenys'!B29</f>
        <v>R085514-190000-1145</v>
      </c>
      <c r="C33" s="241" t="str">
        <f>'Visi duomenys'!D29</f>
        <v>Darnaus judumo priemonių diegimas Tauragės mieste</v>
      </c>
      <c r="D33" s="241" t="str">
        <f>'Visi duomenys'!E29</f>
        <v>TRSA</v>
      </c>
      <c r="E33" s="241" t="str">
        <f>'Visi duomenys'!F29</f>
        <v>SM</v>
      </c>
      <c r="F33" s="241" t="str">
        <f>'Visi duomenys'!G29</f>
        <v>Tauragės miestas</v>
      </c>
      <c r="G33" s="241" t="str">
        <f>'Visi duomenys'!H29</f>
        <v>04.5.1-TID-R-514</v>
      </c>
      <c r="H33" s="241" t="str">
        <f>'Visi duomenys'!I29</f>
        <v>R</v>
      </c>
      <c r="I33" s="241" t="str">
        <f>'Visi duomenys'!J29</f>
        <v>ITI</v>
      </c>
      <c r="J33" s="238">
        <f>'Visi duomenys'!K29</f>
        <v>0</v>
      </c>
      <c r="K33" s="238">
        <f>'Visi duomenys'!L29</f>
        <v>0</v>
      </c>
      <c r="L33" s="241">
        <f>'Visi duomenys'!M29</f>
        <v>0</v>
      </c>
      <c r="M33" s="326">
        <f>'Visi duomenys'!V29</f>
        <v>43676</v>
      </c>
      <c r="N33" s="326">
        <f>'Visi duomenys'!W29</f>
        <v>44773</v>
      </c>
      <c r="O33" s="318">
        <f>'Visi duomenys'!N29</f>
        <v>772237</v>
      </c>
      <c r="P33" s="318">
        <f>'Visi duomenys'!S29</f>
        <v>656401</v>
      </c>
      <c r="Q33" s="318">
        <f>'Visi duomenys'!P29</f>
        <v>0</v>
      </c>
      <c r="R33" s="318">
        <f>'Visi duomenys'!O29+'Visi duomenys'!Q29+'Visi duomenys'!R29</f>
        <v>115836</v>
      </c>
      <c r="S33" s="325">
        <f t="shared" si="0"/>
        <v>0</v>
      </c>
    </row>
    <row r="34" spans="1:19" s="325" customFormat="1" x14ac:dyDescent="0.25">
      <c r="A34" s="241" t="str">
        <f>'Visi duomenys'!A30</f>
        <v>1.2.1.2.2</v>
      </c>
      <c r="B34" s="241" t="str">
        <f>'Visi duomenys'!B30</f>
        <v>R085513-500000-1146</v>
      </c>
      <c r="C34" s="241" t="str">
        <f>'Visi duomenys'!D30</f>
        <v>Darnaus judumo Tauragės mieste plano rengimas</v>
      </c>
      <c r="D34" s="241" t="str">
        <f>'Visi duomenys'!E30</f>
        <v>TRSA</v>
      </c>
      <c r="E34" s="241" t="str">
        <f>'Visi duomenys'!F30</f>
        <v>SM</v>
      </c>
      <c r="F34" s="241" t="str">
        <f>'Visi duomenys'!G30</f>
        <v>Tauragės miestas</v>
      </c>
      <c r="G34" s="241" t="str">
        <f>'Visi duomenys'!H30</f>
        <v>04.5.1-TID-V-513</v>
      </c>
      <c r="H34" s="241" t="str">
        <f>'Visi duomenys'!I30</f>
        <v>V</v>
      </c>
      <c r="I34" s="241" t="str">
        <f>'Visi duomenys'!J30</f>
        <v>ITI</v>
      </c>
      <c r="J34" s="238">
        <f>'Visi duomenys'!K30</f>
        <v>0</v>
      </c>
      <c r="K34" s="238">
        <f>'Visi duomenys'!L30</f>
        <v>0</v>
      </c>
      <c r="L34" s="241">
        <f>'Visi duomenys'!M30</f>
        <v>0</v>
      </c>
      <c r="M34" s="326">
        <f>'Visi duomenys'!V30</f>
        <v>42735</v>
      </c>
      <c r="N34" s="326">
        <f>'Visi duomenys'!W30</f>
        <v>42766</v>
      </c>
      <c r="O34" s="318">
        <f>'Visi duomenys'!N30</f>
        <v>11900</v>
      </c>
      <c r="P34" s="318">
        <f>'Visi duomenys'!S30</f>
        <v>10115</v>
      </c>
      <c r="Q34" s="318">
        <f>'Visi duomenys'!P30</f>
        <v>0</v>
      </c>
      <c r="R34" s="318">
        <f>'Visi duomenys'!O30+'Visi duomenys'!Q30+'Visi duomenys'!R30</f>
        <v>1785</v>
      </c>
      <c r="S34" s="325">
        <f t="shared" si="0"/>
        <v>0</v>
      </c>
    </row>
    <row r="35" spans="1:19" s="325" customFormat="1" x14ac:dyDescent="0.25">
      <c r="A35" s="240" t="str">
        <f>'Visi duomenys'!A31</f>
        <v>1.2.1.3</v>
      </c>
      <c r="B35" s="239" t="str">
        <f>'Visi duomenys'!B31</f>
        <v/>
      </c>
      <c r="C35" s="240" t="str">
        <f>'Visi duomenys'!D31</f>
        <v>Priemonė: Pėsčiųjų ir dviračių takų rekonstrukcija ir plėtra</v>
      </c>
      <c r="D35" s="239">
        <f>'Visi duomenys'!E31</f>
        <v>0</v>
      </c>
      <c r="E35" s="239">
        <f>'Visi duomenys'!F31</f>
        <v>0</v>
      </c>
      <c r="F35" s="239">
        <f>'Visi duomenys'!G31</f>
        <v>0</v>
      </c>
      <c r="G35" s="239">
        <f>'Visi duomenys'!H31</f>
        <v>0</v>
      </c>
      <c r="H35" s="239">
        <f>'Visi duomenys'!I31</f>
        <v>0</v>
      </c>
      <c r="I35" s="239">
        <f>'Visi duomenys'!J31</f>
        <v>0</v>
      </c>
      <c r="J35" s="240">
        <f>'Visi duomenys'!K31</f>
        <v>0</v>
      </c>
      <c r="K35" s="240">
        <f>'Visi duomenys'!L31</f>
        <v>0</v>
      </c>
      <c r="L35" s="239">
        <f>'Visi duomenys'!M31</f>
        <v>0</v>
      </c>
      <c r="M35" s="323">
        <f>'Visi duomenys'!V31</f>
        <v>0</v>
      </c>
      <c r="N35" s="323" t="str">
        <f>'Visi duomenys'!W31</f>
        <v xml:space="preserve"> </v>
      </c>
      <c r="O35" s="324">
        <f>'Visi duomenys'!N31</f>
        <v>0</v>
      </c>
      <c r="P35" s="324">
        <f>'Visi duomenys'!S31</f>
        <v>0</v>
      </c>
      <c r="Q35" s="324">
        <f>'Visi duomenys'!P31</f>
        <v>0</v>
      </c>
      <c r="R35" s="324">
        <f>'Visi duomenys'!O31+'Visi duomenys'!Q31+'Visi duomenys'!R31</f>
        <v>0</v>
      </c>
      <c r="S35" s="325">
        <f t="shared" si="0"/>
        <v>0</v>
      </c>
    </row>
    <row r="36" spans="1:19" s="325" customFormat="1" x14ac:dyDescent="0.25">
      <c r="A36" s="241" t="str">
        <f>'Visi duomenys'!A32</f>
        <v>1.2.1.3.1</v>
      </c>
      <c r="B36" s="241" t="str">
        <f>'Visi duomenys'!B32</f>
        <v>R085516-190000-1148</v>
      </c>
      <c r="C36" s="241" t="str">
        <f>'Visi duomenys'!D32</f>
        <v>Pėsčiųjų tako Vytauto Didžiojo gatvėje  Šilalės m. rekonstrukcija</v>
      </c>
      <c r="D36" s="241" t="str">
        <f>'Visi duomenys'!E32</f>
        <v>ŠRSA</v>
      </c>
      <c r="E36" s="241" t="str">
        <f>'Visi duomenys'!F32</f>
        <v>SM</v>
      </c>
      <c r="F36" s="241" t="str">
        <f>'Visi duomenys'!G32</f>
        <v>Šilalė</v>
      </c>
      <c r="G36" s="241" t="str">
        <f>'Visi duomenys'!H32</f>
        <v xml:space="preserve">04.5.1-TID-R-516 </v>
      </c>
      <c r="H36" s="241" t="str">
        <f>'Visi duomenys'!I32</f>
        <v>R</v>
      </c>
      <c r="I36" s="241">
        <f>'Visi duomenys'!J32</f>
        <v>0</v>
      </c>
      <c r="J36" s="238">
        <f>'Visi duomenys'!K32</f>
        <v>0</v>
      </c>
      <c r="K36" s="238">
        <f>'Visi duomenys'!L32</f>
        <v>0</v>
      </c>
      <c r="L36" s="241">
        <f>'Visi duomenys'!M32</f>
        <v>0</v>
      </c>
      <c r="M36" s="326">
        <f>'Visi duomenys'!V32</f>
        <v>43069</v>
      </c>
      <c r="N36" s="326">
        <f>'Visi duomenys'!W32</f>
        <v>43404</v>
      </c>
      <c r="O36" s="318">
        <f>'Visi duomenys'!N32</f>
        <v>83796.47</v>
      </c>
      <c r="P36" s="318">
        <f>'Visi duomenys'!S32</f>
        <v>71227</v>
      </c>
      <c r="Q36" s="318">
        <f>'Visi duomenys'!P32</f>
        <v>0</v>
      </c>
      <c r="R36" s="318">
        <f>'Visi duomenys'!O32+'Visi duomenys'!Q32+'Visi duomenys'!R32</f>
        <v>12569.47</v>
      </c>
      <c r="S36" s="325">
        <f t="shared" si="0"/>
        <v>0</v>
      </c>
    </row>
    <row r="37" spans="1:19" s="325" customFormat="1" x14ac:dyDescent="0.25">
      <c r="A37" s="241" t="str">
        <f>'Visi duomenys'!A33</f>
        <v>1.2.1.3.2</v>
      </c>
      <c r="B37" s="241" t="str">
        <f>'Visi duomenys'!B33</f>
        <v>R085516-190000-1149</v>
      </c>
      <c r="C37" s="241" t="str">
        <f>'Visi duomenys'!D33</f>
        <v>Pėsčiųjų ir dviračių takų įrengimas prie Jankaus gatvės Pagėgiuose</v>
      </c>
      <c r="D37" s="241" t="str">
        <f>'Visi duomenys'!E33</f>
        <v>PSA</v>
      </c>
      <c r="E37" s="241" t="str">
        <f>'Visi duomenys'!F33</f>
        <v>SM</v>
      </c>
      <c r="F37" s="241" t="str">
        <f>'Visi duomenys'!G33</f>
        <v>Pagėgių miestas</v>
      </c>
      <c r="G37" s="241" t="str">
        <f>'Visi duomenys'!H33</f>
        <v xml:space="preserve">04.5.1-TID-R-516 </v>
      </c>
      <c r="H37" s="241" t="str">
        <f>'Visi duomenys'!I33</f>
        <v>R</v>
      </c>
      <c r="I37" s="241" t="str">
        <f>'Visi duomenys'!J33</f>
        <v>ITI</v>
      </c>
      <c r="J37" s="238">
        <f>'Visi duomenys'!K33</f>
        <v>0</v>
      </c>
      <c r="K37" s="238">
        <f>'Visi duomenys'!L33</f>
        <v>0</v>
      </c>
      <c r="L37" s="241">
        <f>'Visi duomenys'!M33</f>
        <v>0</v>
      </c>
      <c r="M37" s="326">
        <f>'Visi duomenys'!V33</f>
        <v>42947</v>
      </c>
      <c r="N37" s="326">
        <f>'Visi duomenys'!W33</f>
        <v>43524</v>
      </c>
      <c r="O37" s="318">
        <f>'Visi duomenys'!N33</f>
        <v>69389.47</v>
      </c>
      <c r="P37" s="318">
        <f>'Visi duomenys'!S33</f>
        <v>27382</v>
      </c>
      <c r="Q37" s="318">
        <f>'Visi duomenys'!P33</f>
        <v>0</v>
      </c>
      <c r="R37" s="318">
        <f>'Visi duomenys'!O33+'Visi duomenys'!Q33+'Visi duomenys'!R33</f>
        <v>42007.47</v>
      </c>
      <c r="S37" s="325">
        <f t="shared" si="0"/>
        <v>0</v>
      </c>
    </row>
    <row r="38" spans="1:19" s="325" customFormat="1" x14ac:dyDescent="0.25">
      <c r="A38" s="241" t="str">
        <f>'Visi duomenys'!A34</f>
        <v>1.2.1.3.3</v>
      </c>
      <c r="B38" s="241" t="str">
        <f>'Visi duomenys'!B34</f>
        <v>R085516-190000-1150</v>
      </c>
      <c r="C38" s="241" t="str">
        <f>'Visi duomenys'!D34</f>
        <v>Pėsčiųjų ir dviračių tako įrengimas Jurbarko miesto Barkūnų gatvėje</v>
      </c>
      <c r="D38" s="241" t="str">
        <f>'Visi duomenys'!E34</f>
        <v>JRSA</v>
      </c>
      <c r="E38" s="241" t="str">
        <f>'Visi duomenys'!F34</f>
        <v>SM</v>
      </c>
      <c r="F38" s="241" t="str">
        <f>'Visi duomenys'!G34</f>
        <v>Jurbarko miestas</v>
      </c>
      <c r="G38" s="241" t="str">
        <f>'Visi duomenys'!H34</f>
        <v xml:space="preserve">04.5.1-TID-R-516 </v>
      </c>
      <c r="H38" s="241" t="str">
        <f>'Visi duomenys'!I34</f>
        <v>R</v>
      </c>
      <c r="I38" s="241" t="str">
        <f>'Visi duomenys'!J34</f>
        <v>ITI</v>
      </c>
      <c r="J38" s="238">
        <f>'Visi duomenys'!K34</f>
        <v>0</v>
      </c>
      <c r="K38" s="238">
        <f>'Visi duomenys'!L34</f>
        <v>0</v>
      </c>
      <c r="L38" s="241">
        <f>'Visi duomenys'!M34</f>
        <v>0</v>
      </c>
      <c r="M38" s="326">
        <f>'Visi duomenys'!V34</f>
        <v>43616</v>
      </c>
      <c r="N38" s="326">
        <f>'Visi duomenys'!W34</f>
        <v>44196</v>
      </c>
      <c r="O38" s="318">
        <f>'Visi duomenys'!N34</f>
        <v>100770</v>
      </c>
      <c r="P38" s="318">
        <f>'Visi duomenys'!S34</f>
        <v>80490</v>
      </c>
      <c r="Q38" s="318">
        <f>'Visi duomenys'!P34</f>
        <v>0</v>
      </c>
      <c r="R38" s="318">
        <f>'Visi duomenys'!O34+'Visi duomenys'!Q34+'Visi duomenys'!R34</f>
        <v>20280</v>
      </c>
      <c r="S38" s="325">
        <f t="shared" si="0"/>
        <v>0</v>
      </c>
    </row>
    <row r="39" spans="1:19" s="325" customFormat="1" x14ac:dyDescent="0.25">
      <c r="A39" s="241" t="str">
        <f>'Visi duomenys'!A35</f>
        <v>1.2.1.3.4</v>
      </c>
      <c r="B39" s="241" t="str">
        <f>'Visi duomenys'!B35</f>
        <v>R085516-190000-1151</v>
      </c>
      <c r="C39" s="241" t="str">
        <f>'Visi duomenys'!D35</f>
        <v>Pėsčiųjų ir dviračių tako įrengimas iki Norkaičių gyvenvietės</v>
      </c>
      <c r="D39" s="241" t="str">
        <f>'Visi duomenys'!E35</f>
        <v>TRSA</v>
      </c>
      <c r="E39" s="241" t="str">
        <f>'Visi duomenys'!F35</f>
        <v>SM</v>
      </c>
      <c r="F39" s="241" t="str">
        <f>'Visi duomenys'!G35</f>
        <v>Tauragės rajonas</v>
      </c>
      <c r="G39" s="241" t="str">
        <f>'Visi duomenys'!H35</f>
        <v xml:space="preserve">04.5.1-TID-R-516 </v>
      </c>
      <c r="H39" s="241" t="str">
        <f>'Visi duomenys'!I35</f>
        <v>R</v>
      </c>
      <c r="I39" s="241">
        <f>'Visi duomenys'!J35</f>
        <v>0</v>
      </c>
      <c r="J39" s="238">
        <f>'Visi duomenys'!K35</f>
        <v>0</v>
      </c>
      <c r="K39" s="238">
        <f>'Visi duomenys'!L35</f>
        <v>0</v>
      </c>
      <c r="L39" s="241">
        <f>'Visi duomenys'!M35</f>
        <v>0</v>
      </c>
      <c r="M39" s="326">
        <f>'Visi duomenys'!V35</f>
        <v>42978</v>
      </c>
      <c r="N39" s="326">
        <f>'Visi duomenys'!W35</f>
        <v>43830</v>
      </c>
      <c r="O39" s="318">
        <f>'Visi duomenys'!N35</f>
        <v>139304.47</v>
      </c>
      <c r="P39" s="318">
        <f>'Visi duomenys'!S35</f>
        <v>111269</v>
      </c>
      <c r="Q39" s="318">
        <f>'Visi duomenys'!P35</f>
        <v>0</v>
      </c>
      <c r="R39" s="318">
        <f>'Visi duomenys'!O35+'Visi duomenys'!Q35+'Visi duomenys'!R35</f>
        <v>28035.47</v>
      </c>
      <c r="S39" s="325">
        <f t="shared" si="0"/>
        <v>0</v>
      </c>
    </row>
    <row r="40" spans="1:19" s="325" customFormat="1" x14ac:dyDescent="0.25">
      <c r="A40" s="240" t="str">
        <f>'Visi duomenys'!A36</f>
        <v>1.2.1.4</v>
      </c>
      <c r="B40" s="239" t="str">
        <f>'Visi duomenys'!B36</f>
        <v/>
      </c>
      <c r="C40" s="240" t="str">
        <f>'Visi duomenys'!D36</f>
        <v>Priemonė: Vietinio susisiekimo viešojo transporto priemonių parko atnaujinimas</v>
      </c>
      <c r="D40" s="239">
        <f>'Visi duomenys'!E36</f>
        <v>0</v>
      </c>
      <c r="E40" s="239">
        <f>'Visi duomenys'!F36</f>
        <v>0</v>
      </c>
      <c r="F40" s="239">
        <f>'Visi duomenys'!G36</f>
        <v>0</v>
      </c>
      <c r="G40" s="239">
        <f>'Visi duomenys'!H36</f>
        <v>0</v>
      </c>
      <c r="H40" s="239">
        <f>'Visi duomenys'!I36</f>
        <v>0</v>
      </c>
      <c r="I40" s="239">
        <f>'Visi duomenys'!J36</f>
        <v>0</v>
      </c>
      <c r="J40" s="240">
        <f>'Visi duomenys'!K36</f>
        <v>0</v>
      </c>
      <c r="K40" s="240">
        <f>'Visi duomenys'!L36</f>
        <v>0</v>
      </c>
      <c r="L40" s="239">
        <f>'Visi duomenys'!M36</f>
        <v>0</v>
      </c>
      <c r="M40" s="323">
        <f>'Visi duomenys'!V36</f>
        <v>0</v>
      </c>
      <c r="N40" s="323" t="str">
        <f>'Visi duomenys'!W36</f>
        <v xml:space="preserve"> </v>
      </c>
      <c r="O40" s="324">
        <f>'Visi duomenys'!N36</f>
        <v>0</v>
      </c>
      <c r="P40" s="324">
        <f>'Visi duomenys'!S36</f>
        <v>0</v>
      </c>
      <c r="Q40" s="324">
        <f>'Visi duomenys'!P36</f>
        <v>0</v>
      </c>
      <c r="R40" s="324">
        <f>'Visi duomenys'!O36+'Visi duomenys'!Q36+'Visi duomenys'!R36</f>
        <v>0</v>
      </c>
      <c r="S40" s="325">
        <f t="shared" si="0"/>
        <v>0</v>
      </c>
    </row>
    <row r="41" spans="1:19" s="325" customFormat="1" x14ac:dyDescent="0.25">
      <c r="A41" s="241" t="str">
        <f>'Visi duomenys'!A37</f>
        <v>1.2.1.4.1</v>
      </c>
      <c r="B41" s="241" t="str">
        <f>'Visi duomenys'!B37</f>
        <v>R085518-100000-1153</v>
      </c>
      <c r="C41" s="241" t="str">
        <f>'Visi duomenys'!D37</f>
        <v>Tauragės miesto viešojo susisiekimo parko transporto priemonių atnaujinimas</v>
      </c>
      <c r="D41" s="241" t="str">
        <f>'Visi duomenys'!E37</f>
        <v>TRSA</v>
      </c>
      <c r="E41" s="241" t="str">
        <f>'Visi duomenys'!F37</f>
        <v>SM</v>
      </c>
      <c r="F41" s="241" t="str">
        <f>'Visi duomenys'!G37</f>
        <v>Tauragės miestas</v>
      </c>
      <c r="G41" s="241" t="str">
        <f>'Visi duomenys'!H37</f>
        <v>04.5.1-TID-R-518</v>
      </c>
      <c r="H41" s="241" t="str">
        <f>'Visi duomenys'!I37</f>
        <v>R</v>
      </c>
      <c r="I41" s="241" t="str">
        <f>'Visi duomenys'!J37</f>
        <v>ITI</v>
      </c>
      <c r="J41" s="238">
        <f>'Visi duomenys'!K37</f>
        <v>0</v>
      </c>
      <c r="K41" s="238">
        <f>'Visi duomenys'!L37</f>
        <v>0</v>
      </c>
      <c r="L41" s="241">
        <f>'Visi duomenys'!M37</f>
        <v>0</v>
      </c>
      <c r="M41" s="326">
        <f>'Visi duomenys'!V37</f>
        <v>43100</v>
      </c>
      <c r="N41" s="326">
        <f>'Visi duomenys'!W37</f>
        <v>43951</v>
      </c>
      <c r="O41" s="318">
        <f>'Visi duomenys'!N37</f>
        <v>798964</v>
      </c>
      <c r="P41" s="318">
        <f>'Visi duomenys'!S37</f>
        <v>679119</v>
      </c>
      <c r="Q41" s="318">
        <f>'Visi duomenys'!P37</f>
        <v>0</v>
      </c>
      <c r="R41" s="318">
        <f>'Visi duomenys'!O37+'Visi duomenys'!Q37+'Visi duomenys'!R37</f>
        <v>119845</v>
      </c>
      <c r="S41" s="325">
        <f t="shared" si="0"/>
        <v>0</v>
      </c>
    </row>
    <row r="42" spans="1:19" s="325" customFormat="1" x14ac:dyDescent="0.25">
      <c r="A42" s="240" t="str">
        <f>'Visi duomenys'!A38</f>
        <v>1.2.2.</v>
      </c>
      <c r="B42" s="239" t="str">
        <f>'Visi duomenys'!B38</f>
        <v/>
      </c>
      <c r="C42" s="240" t="str">
        <f>'Visi duomenys'!D38</f>
        <v>Uždavinys. Modernizuoti kultūros įstaigų fizinę ir informacinę infrastruktūrą, kultūros paslaugoms pritaikyti  kultūros paveldo objektus ir netradicines erdves,  didinti paslaugų prieinamumą.</v>
      </c>
      <c r="D42" s="239">
        <f>'Visi duomenys'!E38</f>
        <v>0</v>
      </c>
      <c r="E42" s="239">
        <f>'Visi duomenys'!F38</f>
        <v>0</v>
      </c>
      <c r="F42" s="239">
        <f>'Visi duomenys'!G38</f>
        <v>0</v>
      </c>
      <c r="G42" s="239">
        <f>'Visi duomenys'!H38</f>
        <v>0</v>
      </c>
      <c r="H42" s="239">
        <f>'Visi duomenys'!I38</f>
        <v>0</v>
      </c>
      <c r="I42" s="239">
        <f>'Visi duomenys'!J38</f>
        <v>0</v>
      </c>
      <c r="J42" s="240">
        <f>'Visi duomenys'!K38</f>
        <v>0</v>
      </c>
      <c r="K42" s="240">
        <f>'Visi duomenys'!L38</f>
        <v>0</v>
      </c>
      <c r="L42" s="239">
        <f>'Visi duomenys'!M38</f>
        <v>0</v>
      </c>
      <c r="M42" s="323">
        <f>'Visi duomenys'!V38</f>
        <v>0</v>
      </c>
      <c r="N42" s="323" t="str">
        <f>'Visi duomenys'!W38</f>
        <v xml:space="preserve"> </v>
      </c>
      <c r="O42" s="324">
        <f>'Visi duomenys'!N38</f>
        <v>0</v>
      </c>
      <c r="P42" s="324">
        <f>'Visi duomenys'!S38</f>
        <v>0</v>
      </c>
      <c r="Q42" s="324">
        <f>'Visi duomenys'!P38</f>
        <v>0</v>
      </c>
      <c r="R42" s="324">
        <f>'Visi duomenys'!O38+'Visi duomenys'!Q38+'Visi duomenys'!R38</f>
        <v>0</v>
      </c>
      <c r="S42" s="325">
        <f t="shared" si="0"/>
        <v>0</v>
      </c>
    </row>
    <row r="43" spans="1:19" s="325" customFormat="1" x14ac:dyDescent="0.25">
      <c r="A43" s="240" t="str">
        <f>'Visi duomenys'!A39</f>
        <v>1.2.2.1</v>
      </c>
      <c r="B43" s="239" t="str">
        <f>'Visi duomenys'!B39</f>
        <v/>
      </c>
      <c r="C43" s="240" t="str">
        <f>'Visi duomenys'!D39</f>
        <v>Priemonė: Modernizuoti savivaldybių kultūros infrastruktūrą</v>
      </c>
      <c r="D43" s="239">
        <f>'Visi duomenys'!E39</f>
        <v>0</v>
      </c>
      <c r="E43" s="239">
        <f>'Visi duomenys'!F39</f>
        <v>0</v>
      </c>
      <c r="F43" s="239">
        <f>'Visi duomenys'!G39</f>
        <v>0</v>
      </c>
      <c r="G43" s="239">
        <f>'Visi duomenys'!H39</f>
        <v>0</v>
      </c>
      <c r="H43" s="239">
        <f>'Visi duomenys'!I39</f>
        <v>0</v>
      </c>
      <c r="I43" s="239">
        <f>'Visi duomenys'!J39</f>
        <v>0</v>
      </c>
      <c r="J43" s="240">
        <f>'Visi duomenys'!K39</f>
        <v>0</v>
      </c>
      <c r="K43" s="240">
        <f>'Visi duomenys'!L39</f>
        <v>0</v>
      </c>
      <c r="L43" s="239">
        <f>'Visi duomenys'!M39</f>
        <v>0</v>
      </c>
      <c r="M43" s="323">
        <f>'Visi duomenys'!V39</f>
        <v>0</v>
      </c>
      <c r="N43" s="323" t="str">
        <f>'Visi duomenys'!W39</f>
        <v xml:space="preserve"> </v>
      </c>
      <c r="O43" s="324">
        <f>'Visi duomenys'!N39</f>
        <v>0</v>
      </c>
      <c r="P43" s="324">
        <f>'Visi duomenys'!S39</f>
        <v>0</v>
      </c>
      <c r="Q43" s="324">
        <f>'Visi duomenys'!P39</f>
        <v>0</v>
      </c>
      <c r="R43" s="324">
        <f>'Visi duomenys'!O39+'Visi duomenys'!Q39+'Visi duomenys'!R39</f>
        <v>0</v>
      </c>
      <c r="S43" s="325">
        <f t="shared" si="0"/>
        <v>0</v>
      </c>
    </row>
    <row r="44" spans="1:19" s="325" customFormat="1" x14ac:dyDescent="0.25">
      <c r="A44" s="241" t="str">
        <f>'Visi duomenys'!A40</f>
        <v>1.2.2.1.1</v>
      </c>
      <c r="B44" s="241" t="str">
        <f>'Visi duomenys'!B40</f>
        <v>R083305-330000-1156</v>
      </c>
      <c r="C44" s="241" t="str">
        <f>'Visi duomenys'!D40</f>
        <v>Tauragės krašto muziejaus modernizavimas</v>
      </c>
      <c r="D44" s="241" t="str">
        <f>'Visi duomenys'!E40</f>
        <v>TRSA</v>
      </c>
      <c r="E44" s="241" t="str">
        <f>'Visi duomenys'!F40</f>
        <v>KM</v>
      </c>
      <c r="F44" s="241" t="str">
        <f>'Visi duomenys'!G40</f>
        <v>Tauragės miestas</v>
      </c>
      <c r="G44" s="241" t="str">
        <f>'Visi duomenys'!H40</f>
        <v>07.1.1-CPVA-R-305</v>
      </c>
      <c r="H44" s="241" t="str">
        <f>'Visi duomenys'!I40</f>
        <v>R</v>
      </c>
      <c r="I44" s="241" t="str">
        <f>'Visi duomenys'!J40</f>
        <v>ITI</v>
      </c>
      <c r="J44" s="238">
        <f>'Visi duomenys'!K40</f>
        <v>0</v>
      </c>
      <c r="K44" s="238">
        <f>'Visi duomenys'!L40</f>
        <v>0</v>
      </c>
      <c r="L44" s="241">
        <f>'Visi duomenys'!M40</f>
        <v>0</v>
      </c>
      <c r="M44" s="326">
        <f>'Visi duomenys'!V40</f>
        <v>42825</v>
      </c>
      <c r="N44" s="326">
        <f>'Visi duomenys'!W40</f>
        <v>43677</v>
      </c>
      <c r="O44" s="318">
        <f>'Visi duomenys'!N40</f>
        <v>728508.61</v>
      </c>
      <c r="P44" s="318">
        <f>'Visi duomenys'!S40</f>
        <v>500104.16</v>
      </c>
      <c r="Q44" s="318">
        <f>'Visi duomenys'!P40</f>
        <v>0</v>
      </c>
      <c r="R44" s="318">
        <f>'Visi duomenys'!O40+'Visi duomenys'!Q40+'Visi duomenys'!R40</f>
        <v>228404.45</v>
      </c>
      <c r="S44" s="325">
        <f t="shared" si="0"/>
        <v>0</v>
      </c>
    </row>
    <row r="45" spans="1:19" s="325" customFormat="1" x14ac:dyDescent="0.25">
      <c r="A45" s="241" t="str">
        <f>'Visi duomenys'!A41</f>
        <v>1.2.2.1.2</v>
      </c>
      <c r="B45" s="241" t="str">
        <f>'Visi duomenys'!B41</f>
        <v>R083305-330000-1157</v>
      </c>
      <c r="C45" s="241" t="str">
        <f>'Visi duomenys'!D41</f>
        <v>Jurbarko kultūros centro modernizavimas</v>
      </c>
      <c r="D45" s="241" t="str">
        <f>'Visi duomenys'!E41</f>
        <v>JRSA</v>
      </c>
      <c r="E45" s="241" t="str">
        <f>'Visi duomenys'!F41</f>
        <v>KM</v>
      </c>
      <c r="F45" s="241" t="str">
        <f>'Visi duomenys'!G41</f>
        <v>Jurbarko miestas</v>
      </c>
      <c r="G45" s="241" t="str">
        <f>'Visi duomenys'!H41</f>
        <v>07.1.1-CPVA-R-305</v>
      </c>
      <c r="H45" s="241" t="str">
        <f>'Visi duomenys'!I41</f>
        <v>R</v>
      </c>
      <c r="I45" s="241" t="str">
        <f>'Visi duomenys'!J41</f>
        <v>ITI</v>
      </c>
      <c r="J45" s="238">
        <f>'Visi duomenys'!K41</f>
        <v>0</v>
      </c>
      <c r="K45" s="238">
        <f>'Visi duomenys'!L41</f>
        <v>0</v>
      </c>
      <c r="L45" s="241">
        <f>'Visi duomenys'!M41</f>
        <v>0</v>
      </c>
      <c r="M45" s="326">
        <f>'Visi duomenys'!V41</f>
        <v>42825</v>
      </c>
      <c r="N45" s="326">
        <f>'Visi duomenys'!W41</f>
        <v>43524</v>
      </c>
      <c r="O45" s="318">
        <f>'Visi duomenys'!N41</f>
        <v>515526.52</v>
      </c>
      <c r="P45" s="318">
        <f>'Visi duomenys'!S41</f>
        <v>191794.23</v>
      </c>
      <c r="Q45" s="318">
        <f>'Visi duomenys'!P41</f>
        <v>0</v>
      </c>
      <c r="R45" s="318">
        <f>'Visi duomenys'!O41+'Visi duomenys'!Q41+'Visi duomenys'!R41</f>
        <v>323732.28999999998</v>
      </c>
      <c r="S45" s="325">
        <f t="shared" si="0"/>
        <v>0</v>
      </c>
    </row>
    <row r="46" spans="1:19" s="325" customFormat="1" x14ac:dyDescent="0.25">
      <c r="A46" s="240" t="str">
        <f>'Visi duomenys'!A42</f>
        <v>1.2.2.2</v>
      </c>
      <c r="B46" s="239" t="str">
        <f>'Visi duomenys'!B42</f>
        <v/>
      </c>
      <c r="C46" s="240" t="str">
        <f>'Visi duomenys'!D42</f>
        <v>Priemonė: Aktualizuoti savivaldybių kultūros paveldo objektus</v>
      </c>
      <c r="D46" s="239">
        <f>'Visi duomenys'!E42</f>
        <v>0</v>
      </c>
      <c r="E46" s="239">
        <f>'Visi duomenys'!F42</f>
        <v>0</v>
      </c>
      <c r="F46" s="239">
        <f>'Visi duomenys'!G42</f>
        <v>0</v>
      </c>
      <c r="G46" s="239">
        <f>'Visi duomenys'!H42</f>
        <v>0</v>
      </c>
      <c r="H46" s="239">
        <f>'Visi duomenys'!I42</f>
        <v>0</v>
      </c>
      <c r="I46" s="239">
        <f>'Visi duomenys'!J42</f>
        <v>0</v>
      </c>
      <c r="J46" s="240">
        <f>'Visi duomenys'!K42</f>
        <v>0</v>
      </c>
      <c r="K46" s="240">
        <f>'Visi duomenys'!L42</f>
        <v>0</v>
      </c>
      <c r="L46" s="239">
        <f>'Visi duomenys'!M42</f>
        <v>0</v>
      </c>
      <c r="M46" s="323">
        <f>'Visi duomenys'!V42</f>
        <v>0</v>
      </c>
      <c r="N46" s="323" t="str">
        <f>'Visi duomenys'!W42</f>
        <v xml:space="preserve"> </v>
      </c>
      <c r="O46" s="324">
        <f>'Visi duomenys'!N42</f>
        <v>0</v>
      </c>
      <c r="P46" s="324">
        <f>'Visi duomenys'!S42</f>
        <v>0</v>
      </c>
      <c r="Q46" s="324">
        <f>'Visi duomenys'!P42</f>
        <v>0</v>
      </c>
      <c r="R46" s="324">
        <f>'Visi duomenys'!O42+'Visi duomenys'!Q42+'Visi duomenys'!R42</f>
        <v>0</v>
      </c>
      <c r="S46" s="325">
        <f t="shared" si="0"/>
        <v>0</v>
      </c>
    </row>
    <row r="47" spans="1:19" s="325" customFormat="1" x14ac:dyDescent="0.25">
      <c r="A47" s="241" t="str">
        <f>'Visi duomenys'!A43</f>
        <v>1.2.2.2.1</v>
      </c>
      <c r="B47" s="241" t="str">
        <f>'Visi duomenys'!B43</f>
        <v>R083302-440000-1159</v>
      </c>
      <c r="C47" s="241" t="str">
        <f>'Visi duomenys'!D43</f>
        <v>Tauragės pilies rūsio kultūros paveldo savybių išsaugojimas ir pritaikymas bendruomeniniams poreikiams</v>
      </c>
      <c r="D47" s="241" t="str">
        <f>'Visi duomenys'!E43</f>
        <v>TRSA</v>
      </c>
      <c r="E47" s="241" t="str">
        <f>'Visi duomenys'!F43</f>
        <v>KM</v>
      </c>
      <c r="F47" s="241" t="str">
        <f>'Visi duomenys'!G43</f>
        <v>Tauragės miestas</v>
      </c>
      <c r="G47" s="241" t="str">
        <f>'Visi duomenys'!H43</f>
        <v>05.4.1-CPVA-R-302</v>
      </c>
      <c r="H47" s="241" t="str">
        <f>'Visi duomenys'!I43</f>
        <v>R</v>
      </c>
      <c r="I47" s="241" t="str">
        <f>'Visi duomenys'!J43</f>
        <v>ITI</v>
      </c>
      <c r="J47" s="238">
        <f>'Visi duomenys'!K43</f>
        <v>0</v>
      </c>
      <c r="K47" s="238">
        <f>'Visi duomenys'!L43</f>
        <v>0</v>
      </c>
      <c r="L47" s="241">
        <f>'Visi duomenys'!M43</f>
        <v>0</v>
      </c>
      <c r="M47" s="326">
        <f>'Visi duomenys'!V43</f>
        <v>42885</v>
      </c>
      <c r="N47" s="326">
        <f>'Visi duomenys'!W43</f>
        <v>43646</v>
      </c>
      <c r="O47" s="318">
        <f>'Visi duomenys'!N43</f>
        <v>427519.54</v>
      </c>
      <c r="P47" s="318">
        <f>'Visi duomenys'!S43</f>
        <v>325775.69</v>
      </c>
      <c r="Q47" s="318">
        <f>'Visi duomenys'!P43</f>
        <v>0</v>
      </c>
      <c r="R47" s="318">
        <f>'Visi duomenys'!O43+'Visi duomenys'!Q43+'Visi duomenys'!R43</f>
        <v>101743.85</v>
      </c>
      <c r="S47" s="325">
        <f t="shared" si="0"/>
        <v>0</v>
      </c>
    </row>
    <row r="48" spans="1:19" s="325" customFormat="1" x14ac:dyDescent="0.25">
      <c r="A48" s="241" t="str">
        <f>'Visi duomenys'!A44</f>
        <v>1.2.2.2.2</v>
      </c>
      <c r="B48" s="241" t="str">
        <f>'Visi duomenys'!B44</f>
        <v>R083302-440000-1160</v>
      </c>
      <c r="C48" s="241" t="str">
        <f>'Visi duomenys'!D44</f>
        <v>Požerės Kristaus Atsimainymo bažnyčios komplekso aktualizavimas vietos bendruomenės poreikiams</v>
      </c>
      <c r="D48" s="241" t="str">
        <f>'Visi duomenys'!E44</f>
        <v>ŠRSA</v>
      </c>
      <c r="E48" s="241" t="str">
        <f>'Visi duomenys'!F44</f>
        <v>KM</v>
      </c>
      <c r="F48" s="241" t="str">
        <f>'Visi duomenys'!G44</f>
        <v>Požerės k.</v>
      </c>
      <c r="G48" s="241" t="str">
        <f>'Visi duomenys'!H44</f>
        <v>05.4.1-CPVA-R-302</v>
      </c>
      <c r="H48" s="241" t="str">
        <f>'Visi duomenys'!I44</f>
        <v>R</v>
      </c>
      <c r="I48" s="241">
        <f>'Visi duomenys'!J44</f>
        <v>0</v>
      </c>
      <c r="J48" s="238">
        <f>'Visi duomenys'!K44</f>
        <v>0</v>
      </c>
      <c r="K48" s="238">
        <f>'Visi duomenys'!L44</f>
        <v>0</v>
      </c>
      <c r="L48" s="241">
        <f>'Visi duomenys'!M44</f>
        <v>0</v>
      </c>
      <c r="M48" s="326">
        <f>'Visi duomenys'!V44</f>
        <v>42916</v>
      </c>
      <c r="N48" s="326">
        <f>'Visi duomenys'!W44</f>
        <v>43496</v>
      </c>
      <c r="O48" s="318">
        <f>'Visi duomenys'!N44</f>
        <v>192777.09</v>
      </c>
      <c r="P48" s="318">
        <f>'Visi duomenys'!S44</f>
        <v>163860.53</v>
      </c>
      <c r="Q48" s="318">
        <f>'Visi duomenys'!P44</f>
        <v>0</v>
      </c>
      <c r="R48" s="318">
        <f>'Visi duomenys'!O44+'Visi duomenys'!Q44+'Visi duomenys'!R44</f>
        <v>28916.560000000001</v>
      </c>
      <c r="S48" s="325">
        <f t="shared" si="0"/>
        <v>0</v>
      </c>
    </row>
    <row r="49" spans="1:19" s="325" customFormat="1" x14ac:dyDescent="0.25">
      <c r="A49" s="241" t="str">
        <f>'Visi duomenys'!A45</f>
        <v>1.2.2.2.3</v>
      </c>
      <c r="B49" s="241" t="str">
        <f>'Visi duomenys'!B45</f>
        <v>R083302-440000-1161</v>
      </c>
      <c r="C49" s="241" t="str">
        <f>'Visi duomenys'!D45</f>
        <v>Buvusio Kristijono Donelaičio gimnazijos pastato Vilniaus g. 46, Pagėgiai, aktų salės ir vidaus laiptų paveldosaugos vertingųjų savybių sutvarkymas</v>
      </c>
      <c r="D49" s="241" t="str">
        <f>'Visi duomenys'!E45</f>
        <v>PSA</v>
      </c>
      <c r="E49" s="241" t="str">
        <f>'Visi duomenys'!F45</f>
        <v>KM</v>
      </c>
      <c r="F49" s="241" t="str">
        <f>'Visi duomenys'!G45</f>
        <v>Pagėgiai</v>
      </c>
      <c r="G49" s="241" t="str">
        <f>'Visi duomenys'!H45</f>
        <v>05.4.1-CPVA-R-302</v>
      </c>
      <c r="H49" s="241" t="str">
        <f>'Visi duomenys'!I45</f>
        <v>R</v>
      </c>
      <c r="I49" s="241" t="str">
        <f>'Visi duomenys'!J45</f>
        <v>ITI</v>
      </c>
      <c r="J49" s="238">
        <f>'Visi duomenys'!K45</f>
        <v>0</v>
      </c>
      <c r="K49" s="238">
        <f>'Visi duomenys'!L45</f>
        <v>0</v>
      </c>
      <c r="L49" s="241">
        <f>'Visi duomenys'!M45</f>
        <v>0</v>
      </c>
      <c r="M49" s="326">
        <f>'Visi duomenys'!V45</f>
        <v>42855</v>
      </c>
      <c r="N49" s="326">
        <f>'Visi duomenys'!W45</f>
        <v>43616</v>
      </c>
      <c r="O49" s="318">
        <f>'Visi duomenys'!N45</f>
        <v>129468.93</v>
      </c>
      <c r="P49" s="318">
        <f>'Visi duomenys'!S45</f>
        <v>110048.59</v>
      </c>
      <c r="Q49" s="318">
        <f>'Visi duomenys'!P45</f>
        <v>0</v>
      </c>
      <c r="R49" s="318">
        <f>'Visi duomenys'!O45+'Visi duomenys'!Q45+'Visi duomenys'!R45</f>
        <v>19420.34</v>
      </c>
      <c r="S49" s="325">
        <f t="shared" si="0"/>
        <v>0</v>
      </c>
    </row>
    <row r="50" spans="1:19" s="325" customFormat="1" x14ac:dyDescent="0.25">
      <c r="A50" s="241" t="str">
        <f>'Visi duomenys'!A46</f>
        <v>1.2.2.2.4</v>
      </c>
      <c r="B50" s="241" t="str">
        <f>'Visi duomenys'!B46</f>
        <v>R083302-440000-1162</v>
      </c>
      <c r="C50" s="241" t="str">
        <f>'Visi duomenys'!D46</f>
        <v>Mažosios Lietuvos Jurbarko krašto kultūros centro aktualizavimas</v>
      </c>
      <c r="D50" s="241" t="str">
        <f>'Visi duomenys'!E46</f>
        <v>JRSA</v>
      </c>
      <c r="E50" s="241" t="str">
        <f>'Visi duomenys'!F46</f>
        <v>KM</v>
      </c>
      <c r="F50" s="241" t="str">
        <f>'Visi duomenys'!G46</f>
        <v>Jurbarko rajonas</v>
      </c>
      <c r="G50" s="241" t="str">
        <f>'Visi duomenys'!H46</f>
        <v>05.4.1-CPVA-R-302</v>
      </c>
      <c r="H50" s="241" t="str">
        <f>'Visi duomenys'!I46</f>
        <v>R</v>
      </c>
      <c r="I50" s="241">
        <f>'Visi duomenys'!J46</f>
        <v>0</v>
      </c>
      <c r="J50" s="238">
        <f>'Visi duomenys'!K46</f>
        <v>0</v>
      </c>
      <c r="K50" s="238">
        <f>'Visi duomenys'!L46</f>
        <v>0</v>
      </c>
      <c r="L50" s="241">
        <f>'Visi duomenys'!M46</f>
        <v>0</v>
      </c>
      <c r="M50" s="326">
        <f>'Visi duomenys'!V46</f>
        <v>43281</v>
      </c>
      <c r="N50" s="326">
        <f>'Visi duomenys'!W46</f>
        <v>43677</v>
      </c>
      <c r="O50" s="318">
        <f>'Visi duomenys'!N46</f>
        <v>357846.76</v>
      </c>
      <c r="P50" s="318">
        <f>'Visi duomenys'!S46</f>
        <v>304169.74</v>
      </c>
      <c r="Q50" s="318">
        <f>'Visi duomenys'!P46</f>
        <v>0</v>
      </c>
      <c r="R50" s="318">
        <f>'Visi duomenys'!O46+'Visi duomenys'!Q46+'Visi duomenys'!R46</f>
        <v>53677.02</v>
      </c>
      <c r="S50" s="325">
        <f t="shared" si="0"/>
        <v>0</v>
      </c>
    </row>
    <row r="51" spans="1:19" s="325" customFormat="1" x14ac:dyDescent="0.25">
      <c r="A51" s="240" t="str">
        <f>'Visi duomenys'!A47</f>
        <v>1.2.3.</v>
      </c>
      <c r="B51" s="239" t="str">
        <f>'Visi duomenys'!B47</f>
        <v/>
      </c>
      <c r="C51" s="240" t="str">
        <f>'Visi duomenys'!D47</f>
        <v xml:space="preserve">Uždavinys. Vykdyti informacines marketingo priemones, skatinančias viešąsias ir privačias investicijas  į rekreacijos ir turizmo sistemos plėtrą, gerinti turizmo įvaizdį ir didinti paslaugų prieinamumą.  </v>
      </c>
      <c r="D51" s="239">
        <f>'Visi duomenys'!E47</f>
        <v>0</v>
      </c>
      <c r="E51" s="239">
        <f>'Visi duomenys'!F47</f>
        <v>0</v>
      </c>
      <c r="F51" s="239">
        <f>'Visi duomenys'!G47</f>
        <v>0</v>
      </c>
      <c r="G51" s="239">
        <f>'Visi duomenys'!H47</f>
        <v>0</v>
      </c>
      <c r="H51" s="239">
        <f>'Visi duomenys'!I47</f>
        <v>0</v>
      </c>
      <c r="I51" s="239">
        <f>'Visi duomenys'!J47</f>
        <v>0</v>
      </c>
      <c r="J51" s="240">
        <f>'Visi duomenys'!K47</f>
        <v>0</v>
      </c>
      <c r="K51" s="240">
        <f>'Visi duomenys'!L47</f>
        <v>0</v>
      </c>
      <c r="L51" s="239">
        <f>'Visi duomenys'!M47</f>
        <v>0</v>
      </c>
      <c r="M51" s="323">
        <f>'Visi duomenys'!V47</f>
        <v>0</v>
      </c>
      <c r="N51" s="323" t="str">
        <f>'Visi duomenys'!W47</f>
        <v xml:space="preserve"> </v>
      </c>
      <c r="O51" s="324">
        <f>'Visi duomenys'!N47</f>
        <v>0</v>
      </c>
      <c r="P51" s="324">
        <f>'Visi duomenys'!S47</f>
        <v>0</v>
      </c>
      <c r="Q51" s="324">
        <f>'Visi duomenys'!P47</f>
        <v>0</v>
      </c>
      <c r="R51" s="324">
        <f>'Visi duomenys'!O47+'Visi duomenys'!Q47+'Visi duomenys'!R47</f>
        <v>0</v>
      </c>
      <c r="S51" s="325">
        <f t="shared" si="0"/>
        <v>0</v>
      </c>
    </row>
    <row r="52" spans="1:19" s="325" customFormat="1" x14ac:dyDescent="0.25">
      <c r="A52" s="240" t="str">
        <f>'Visi duomenys'!A48</f>
        <v>1.2.3.1</v>
      </c>
      <c r="B52" s="239" t="str">
        <f>'Visi duomenys'!B48</f>
        <v/>
      </c>
      <c r="C52" s="240" t="str">
        <f>'Visi duomenys'!D48</f>
        <v>Priemonė: Savivaldybes jungiančių turizmo trasų ir turizmo maršrutų informacinės infrastruktūros plėtra</v>
      </c>
      <c r="D52" s="239">
        <f>'Visi duomenys'!E48</f>
        <v>0</v>
      </c>
      <c r="E52" s="239">
        <f>'Visi duomenys'!F48</f>
        <v>0</v>
      </c>
      <c r="F52" s="239">
        <f>'Visi duomenys'!G48</f>
        <v>0</v>
      </c>
      <c r="G52" s="239">
        <f>'Visi duomenys'!H48</f>
        <v>0</v>
      </c>
      <c r="H52" s="239">
        <f>'Visi duomenys'!I48</f>
        <v>0</v>
      </c>
      <c r="I52" s="239">
        <f>'Visi duomenys'!J48</f>
        <v>0</v>
      </c>
      <c r="J52" s="240">
        <f>'Visi duomenys'!K48</f>
        <v>0</v>
      </c>
      <c r="K52" s="240">
        <f>'Visi duomenys'!L48</f>
        <v>0</v>
      </c>
      <c r="L52" s="239">
        <f>'Visi duomenys'!M48</f>
        <v>0</v>
      </c>
      <c r="M52" s="323">
        <f>'Visi duomenys'!V48</f>
        <v>0</v>
      </c>
      <c r="N52" s="323" t="str">
        <f>'Visi duomenys'!W48</f>
        <v xml:space="preserve"> </v>
      </c>
      <c r="O52" s="324">
        <f>'Visi duomenys'!N48</f>
        <v>0</v>
      </c>
      <c r="P52" s="324">
        <f>'Visi duomenys'!S48</f>
        <v>0</v>
      </c>
      <c r="Q52" s="324">
        <f>'Visi duomenys'!P48</f>
        <v>0</v>
      </c>
      <c r="R52" s="324">
        <f>'Visi duomenys'!O48+'Visi duomenys'!Q48+'Visi duomenys'!R48</f>
        <v>0</v>
      </c>
      <c r="S52" s="325">
        <f t="shared" si="0"/>
        <v>0</v>
      </c>
    </row>
    <row r="53" spans="1:19" s="325" customFormat="1" x14ac:dyDescent="0.25">
      <c r="A53" s="241" t="str">
        <f>'Visi duomenys'!A49</f>
        <v>1.2.3.1.1</v>
      </c>
      <c r="B53" s="241" t="str">
        <f>'Visi duomenys'!B49</f>
        <v>R088821-420000-1165</v>
      </c>
      <c r="C53" s="241" t="str">
        <f>'Visi duomenys'!D49</f>
        <v>Savivaldybes jungiančių turizmo trasų ir turizmo maršrutų infrastruktūros plėtra Tauragės regione</v>
      </c>
      <c r="D53" s="241" t="str">
        <f>'Visi duomenys'!E49</f>
        <v>JRSA</v>
      </c>
      <c r="E53" s="241" t="str">
        <f>'Visi duomenys'!F49</f>
        <v>ŪM</v>
      </c>
      <c r="F53" s="241" t="str">
        <f>'Visi duomenys'!G49</f>
        <v>Tauragės apskritis</v>
      </c>
      <c r="G53" s="241" t="str">
        <f>'Visi duomenys'!H49</f>
        <v>05.4.1-LVPA-R-821</v>
      </c>
      <c r="H53" s="241" t="str">
        <f>'Visi duomenys'!I49</f>
        <v>R</v>
      </c>
      <c r="I53" s="241">
        <f>'Visi duomenys'!J49</f>
        <v>0</v>
      </c>
      <c r="J53" s="238">
        <f>'Visi duomenys'!K49</f>
        <v>0</v>
      </c>
      <c r="K53" s="238">
        <f>'Visi duomenys'!L49</f>
        <v>0</v>
      </c>
      <c r="L53" s="241">
        <f>'Visi duomenys'!M49</f>
        <v>0</v>
      </c>
      <c r="M53" s="326">
        <f>'Visi duomenys'!V49</f>
        <v>42946</v>
      </c>
      <c r="N53" s="326">
        <f>'Visi duomenys'!W49</f>
        <v>43659</v>
      </c>
      <c r="O53" s="318">
        <f>'Visi duomenys'!N49</f>
        <v>466925.52</v>
      </c>
      <c r="P53" s="318">
        <f>'Visi duomenys'!S49</f>
        <v>396886.69</v>
      </c>
      <c r="Q53" s="318">
        <f>'Visi duomenys'!P49</f>
        <v>0</v>
      </c>
      <c r="R53" s="318">
        <f>'Visi duomenys'!O49+'Visi duomenys'!Q49+'Visi duomenys'!R49</f>
        <v>70038.83</v>
      </c>
      <c r="S53" s="325">
        <f t="shared" si="0"/>
        <v>0</v>
      </c>
    </row>
    <row r="54" spans="1:19" s="325" customFormat="1" x14ac:dyDescent="0.25">
      <c r="A54" s="240" t="str">
        <f>'Visi duomenys'!A50</f>
        <v>2.</v>
      </c>
      <c r="B54" s="239">
        <f>'Visi duomenys'!B50</f>
        <v>0</v>
      </c>
      <c r="C54" s="240" t="str">
        <f>'Visi duomenys'!D50</f>
        <v>Prioritetas. DARNI, SVEIKA, BESIMOKANTI BENDRUOMENĖ</v>
      </c>
      <c r="D54" s="239">
        <f>'Visi duomenys'!E50</f>
        <v>0</v>
      </c>
      <c r="E54" s="239">
        <f>'Visi duomenys'!F50</f>
        <v>0</v>
      </c>
      <c r="F54" s="239">
        <f>'Visi duomenys'!G50</f>
        <v>0</v>
      </c>
      <c r="G54" s="239">
        <f>'Visi duomenys'!H50</f>
        <v>0</v>
      </c>
      <c r="H54" s="239">
        <f>'Visi duomenys'!I50</f>
        <v>0</v>
      </c>
      <c r="I54" s="239">
        <f>'Visi duomenys'!J50</f>
        <v>0</v>
      </c>
      <c r="J54" s="240">
        <f>'Visi duomenys'!K50</f>
        <v>0</v>
      </c>
      <c r="K54" s="240">
        <f>'Visi duomenys'!L50</f>
        <v>0</v>
      </c>
      <c r="L54" s="239">
        <f>'Visi duomenys'!M50</f>
        <v>0</v>
      </c>
      <c r="M54" s="323">
        <f>'Visi duomenys'!V50</f>
        <v>0</v>
      </c>
      <c r="N54" s="323">
        <f>'Visi duomenys'!W50</f>
        <v>0</v>
      </c>
      <c r="O54" s="324">
        <f>'Visi duomenys'!N50</f>
        <v>0</v>
      </c>
      <c r="P54" s="324">
        <f>'Visi duomenys'!S50</f>
        <v>0</v>
      </c>
      <c r="Q54" s="324">
        <f>'Visi duomenys'!P50</f>
        <v>0</v>
      </c>
      <c r="R54" s="324">
        <f>'Visi duomenys'!O50+'Visi duomenys'!Q50+'Visi duomenys'!R50</f>
        <v>0</v>
      </c>
      <c r="S54" s="325">
        <f t="shared" si="0"/>
        <v>0</v>
      </c>
    </row>
    <row r="55" spans="1:19" s="325" customFormat="1" x14ac:dyDescent="0.25">
      <c r="A55" s="240" t="str">
        <f>'Visi duomenys'!A51</f>
        <v>2.1.</v>
      </c>
      <c r="B55" s="239" t="str">
        <f>'Visi duomenys'!B51</f>
        <v/>
      </c>
      <c r="C55" s="240" t="str">
        <f>'Visi duomenys'!D51</f>
        <v xml:space="preserve">Tikslas. Gerinti viešųjų sveikatos apsaugos, švietimo ir socialinių paslaugų teikimo kokybę, didinti jų prieinamumą gyventojams. </v>
      </c>
      <c r="D55" s="239">
        <f>'Visi duomenys'!E51</f>
        <v>0</v>
      </c>
      <c r="E55" s="239">
        <f>'Visi duomenys'!F51</f>
        <v>0</v>
      </c>
      <c r="F55" s="239">
        <f>'Visi duomenys'!G51</f>
        <v>0</v>
      </c>
      <c r="G55" s="239">
        <f>'Visi duomenys'!H51</f>
        <v>0</v>
      </c>
      <c r="H55" s="239">
        <f>'Visi duomenys'!I51</f>
        <v>0</v>
      </c>
      <c r="I55" s="239">
        <f>'Visi duomenys'!J51</f>
        <v>0</v>
      </c>
      <c r="J55" s="240">
        <f>'Visi duomenys'!K51</f>
        <v>0</v>
      </c>
      <c r="K55" s="240">
        <f>'Visi duomenys'!L51</f>
        <v>0</v>
      </c>
      <c r="L55" s="239">
        <f>'Visi duomenys'!M51</f>
        <v>0</v>
      </c>
      <c r="M55" s="323">
        <f>'Visi duomenys'!V51</f>
        <v>0</v>
      </c>
      <c r="N55" s="323" t="str">
        <f>'Visi duomenys'!W51</f>
        <v xml:space="preserve"> </v>
      </c>
      <c r="O55" s="324">
        <f>'Visi duomenys'!N51</f>
        <v>0</v>
      </c>
      <c r="P55" s="324">
        <f>'Visi duomenys'!S51</f>
        <v>0</v>
      </c>
      <c r="Q55" s="324">
        <f>'Visi duomenys'!P51</f>
        <v>0</v>
      </c>
      <c r="R55" s="324">
        <f>'Visi duomenys'!O51+'Visi duomenys'!Q51+'Visi duomenys'!R51</f>
        <v>0</v>
      </c>
      <c r="S55" s="325">
        <f t="shared" si="0"/>
        <v>0</v>
      </c>
    </row>
    <row r="56" spans="1:19" s="325" customFormat="1" x14ac:dyDescent="0.25">
      <c r="A56" s="240" t="str">
        <f>'Visi duomenys'!A52</f>
        <v>2.1.1.</v>
      </c>
      <c r="B56" s="239" t="str">
        <f>'Visi duomenys'!B52</f>
        <v/>
      </c>
      <c r="C56" s="240" t="str">
        <f>'Visi duomenys'!D52</f>
        <v>Uždavinys. Padidinti bendrojo ugdymo, priešmokyklinio ir ikimokyklinio bei neformaliojo švietimo įstaigų tinklo efektyvumą, plėtoti vaikų ir jaunimo ugdymo galimybes ir prieinamumą.</v>
      </c>
      <c r="D56" s="239">
        <f>'Visi duomenys'!E52</f>
        <v>0</v>
      </c>
      <c r="E56" s="239">
        <f>'Visi duomenys'!F52</f>
        <v>0</v>
      </c>
      <c r="F56" s="239">
        <f>'Visi duomenys'!G52</f>
        <v>0</v>
      </c>
      <c r="G56" s="239">
        <f>'Visi duomenys'!H52</f>
        <v>0</v>
      </c>
      <c r="H56" s="239">
        <f>'Visi duomenys'!I52</f>
        <v>0</v>
      </c>
      <c r="I56" s="239">
        <f>'Visi duomenys'!J52</f>
        <v>0</v>
      </c>
      <c r="J56" s="240">
        <f>'Visi duomenys'!K52</f>
        <v>0</v>
      </c>
      <c r="K56" s="240">
        <f>'Visi duomenys'!L52</f>
        <v>0</v>
      </c>
      <c r="L56" s="239">
        <f>'Visi duomenys'!M52</f>
        <v>0</v>
      </c>
      <c r="M56" s="323">
        <f>'Visi duomenys'!V52</f>
        <v>0</v>
      </c>
      <c r="N56" s="323" t="str">
        <f>'Visi duomenys'!W52</f>
        <v xml:space="preserve"> </v>
      </c>
      <c r="O56" s="324">
        <f>'Visi duomenys'!N52</f>
        <v>0</v>
      </c>
      <c r="P56" s="324">
        <f>'Visi duomenys'!S52</f>
        <v>0</v>
      </c>
      <c r="Q56" s="324">
        <f>'Visi duomenys'!P52</f>
        <v>0</v>
      </c>
      <c r="R56" s="324">
        <f>'Visi duomenys'!O52+'Visi duomenys'!Q52+'Visi duomenys'!R52</f>
        <v>0</v>
      </c>
      <c r="S56" s="325">
        <f t="shared" si="0"/>
        <v>0</v>
      </c>
    </row>
    <row r="57" spans="1:19" s="325" customFormat="1" x14ac:dyDescent="0.25">
      <c r="A57" s="240" t="str">
        <f>'Visi duomenys'!A53</f>
        <v>2.1.1.1</v>
      </c>
      <c r="B57" s="239" t="str">
        <f>'Visi duomenys'!B53</f>
        <v/>
      </c>
      <c r="C57" s="240" t="str">
        <f>'Visi duomenys'!D53</f>
        <v>Priemonė: Mokyklų tinklo efektyvumo didinimas „Modernizuoti bendrojo ugdymo įstaigas ir aprūpinti jas gamtos, technologijų, menų ir kitų mokslų laboratorijų įranga“</v>
      </c>
      <c r="D57" s="239">
        <f>'Visi duomenys'!E53</f>
        <v>0</v>
      </c>
      <c r="E57" s="239">
        <f>'Visi duomenys'!F53</f>
        <v>0</v>
      </c>
      <c r="F57" s="239">
        <f>'Visi duomenys'!G53</f>
        <v>0</v>
      </c>
      <c r="G57" s="239">
        <f>'Visi duomenys'!H53</f>
        <v>0</v>
      </c>
      <c r="H57" s="239">
        <f>'Visi duomenys'!I53</f>
        <v>0</v>
      </c>
      <c r="I57" s="239">
        <f>'Visi duomenys'!J53</f>
        <v>0</v>
      </c>
      <c r="J57" s="240">
        <f>'Visi duomenys'!K53</f>
        <v>0</v>
      </c>
      <c r="K57" s="240">
        <f>'Visi duomenys'!L53</f>
        <v>0</v>
      </c>
      <c r="L57" s="239">
        <f>'Visi duomenys'!M53</f>
        <v>0</v>
      </c>
      <c r="M57" s="323">
        <f>'Visi duomenys'!V53</f>
        <v>0</v>
      </c>
      <c r="N57" s="323" t="str">
        <f>'Visi duomenys'!W53</f>
        <v xml:space="preserve"> </v>
      </c>
      <c r="O57" s="324">
        <f>'Visi duomenys'!N53</f>
        <v>0</v>
      </c>
      <c r="P57" s="324">
        <f>'Visi duomenys'!S53</f>
        <v>0</v>
      </c>
      <c r="Q57" s="324">
        <f>'Visi duomenys'!P53</f>
        <v>0</v>
      </c>
      <c r="R57" s="324">
        <f>'Visi duomenys'!O53+'Visi duomenys'!Q53+'Visi duomenys'!R53</f>
        <v>0</v>
      </c>
      <c r="S57" s="325">
        <f t="shared" si="0"/>
        <v>0</v>
      </c>
    </row>
    <row r="58" spans="1:19" s="325" customFormat="1" x14ac:dyDescent="0.25">
      <c r="A58" s="241" t="str">
        <f>'Visi duomenys'!A54</f>
        <v>2.1.1.1.1</v>
      </c>
      <c r="B58" s="241" t="str">
        <f>'Visi duomenys'!B54</f>
        <v>R087724-220000-1169</v>
      </c>
      <c r="C58" s="241" t="str">
        <f>'Visi duomenys'!D54</f>
        <v>Šilalės Simono Gaudėšiaus gimnazijos pastato dalies patalpų modernizavimas ir aprūpinimas įranga</v>
      </c>
      <c r="D58" s="241" t="str">
        <f>'Visi duomenys'!E54</f>
        <v>ŠRSA</v>
      </c>
      <c r="E58" s="241" t="str">
        <f>'Visi duomenys'!F54</f>
        <v>ŠMM</v>
      </c>
      <c r="F58" s="241" t="str">
        <f>'Visi duomenys'!G54</f>
        <v>Šilalės m.</v>
      </c>
      <c r="G58" s="241" t="str">
        <f>'Visi duomenys'!H54</f>
        <v>09.1.3-CPVA-R-724</v>
      </c>
      <c r="H58" s="241" t="str">
        <f>'Visi duomenys'!I54</f>
        <v>R</v>
      </c>
      <c r="I58" s="241">
        <f>'Visi duomenys'!J54</f>
        <v>0</v>
      </c>
      <c r="J58" s="238">
        <f>'Visi duomenys'!K54</f>
        <v>0</v>
      </c>
      <c r="K58" s="238">
        <f>'Visi duomenys'!L54</f>
        <v>0</v>
      </c>
      <c r="L58" s="241">
        <f>'Visi duomenys'!M54</f>
        <v>0</v>
      </c>
      <c r="M58" s="326">
        <f>'Visi duomenys'!V54</f>
        <v>43100</v>
      </c>
      <c r="N58" s="326">
        <f>'Visi duomenys'!W54</f>
        <v>43646</v>
      </c>
      <c r="O58" s="318">
        <f>'Visi duomenys'!N54</f>
        <v>348722.37</v>
      </c>
      <c r="P58" s="318">
        <f>'Visi duomenys'!S54</f>
        <v>296414</v>
      </c>
      <c r="Q58" s="318">
        <f>'Visi duomenys'!P54</f>
        <v>26154.18</v>
      </c>
      <c r="R58" s="318">
        <f>'Visi duomenys'!O54+'Visi duomenys'!Q54+'Visi duomenys'!R54</f>
        <v>26154.19</v>
      </c>
      <c r="S58" s="325">
        <f t="shared" si="0"/>
        <v>0</v>
      </c>
    </row>
    <row r="59" spans="1:19" s="325" customFormat="1" x14ac:dyDescent="0.25">
      <c r="A59" s="241" t="str">
        <f>'Visi duomenys'!A55</f>
        <v>2.1.1.1.2</v>
      </c>
      <c r="B59" s="241" t="str">
        <f>'Visi duomenys'!B55</f>
        <v>R087724-220000-1170</v>
      </c>
      <c r="C59" s="241" t="str">
        <f>'Visi duomenys'!D55</f>
        <v>Mokyklų tinklo efektyvumo didinimas Pagėgių Algimanto Mackaus gimnazijoje</v>
      </c>
      <c r="D59" s="241" t="str">
        <f>'Visi duomenys'!E55</f>
        <v>PSA</v>
      </c>
      <c r="E59" s="241" t="str">
        <f>'Visi duomenys'!F55</f>
        <v>ŠMM</v>
      </c>
      <c r="F59" s="241" t="str">
        <f>'Visi duomenys'!G55</f>
        <v>Pagėgių miestas</v>
      </c>
      <c r="G59" s="241" t="str">
        <f>'Visi duomenys'!H55</f>
        <v>09.1.3-CPVA-R-724</v>
      </c>
      <c r="H59" s="241" t="str">
        <f>'Visi duomenys'!I55</f>
        <v>R</v>
      </c>
      <c r="I59" s="241">
        <f>'Visi duomenys'!J55</f>
        <v>0</v>
      </c>
      <c r="J59" s="238">
        <f>'Visi duomenys'!K55</f>
        <v>0</v>
      </c>
      <c r="K59" s="238">
        <f>'Visi duomenys'!L55</f>
        <v>0</v>
      </c>
      <c r="L59" s="241">
        <f>'Visi duomenys'!M55</f>
        <v>0</v>
      </c>
      <c r="M59" s="326">
        <f>'Visi duomenys'!V55</f>
        <v>43100</v>
      </c>
      <c r="N59" s="326">
        <f>'Visi duomenys'!W55</f>
        <v>43646</v>
      </c>
      <c r="O59" s="318">
        <f>'Visi duomenys'!N55</f>
        <v>134057.64705882352</v>
      </c>
      <c r="P59" s="318">
        <f>'Visi duomenys'!S55</f>
        <v>113949</v>
      </c>
      <c r="Q59" s="318">
        <f>'Visi duomenys'!P55</f>
        <v>10054.323529411764</v>
      </c>
      <c r="R59" s="318">
        <f>'Visi duomenys'!O55+'Visi duomenys'!Q55+'Visi duomenys'!R55</f>
        <v>10054.323529411764</v>
      </c>
      <c r="S59" s="325">
        <f t="shared" si="0"/>
        <v>0</v>
      </c>
    </row>
    <row r="60" spans="1:19" s="325" customFormat="1" x14ac:dyDescent="0.25">
      <c r="A60" s="241" t="str">
        <f>'Visi duomenys'!A56</f>
        <v>2.1.1.1.3</v>
      </c>
      <c r="B60" s="241" t="str">
        <f>'Visi duomenys'!B56</f>
        <v>R087724-220000-1171</v>
      </c>
      <c r="C60" s="241" t="str">
        <f>'Visi duomenys'!D56</f>
        <v>Ikimokyklinio ir priešmokyklinio ugdymo patalpų įrengimas Eržvilko gimnazijoje</v>
      </c>
      <c r="D60" s="241" t="str">
        <f>'Visi duomenys'!E56</f>
        <v>JRSA</v>
      </c>
      <c r="E60" s="241" t="str">
        <f>'Visi duomenys'!F56</f>
        <v>ŠMM</v>
      </c>
      <c r="F60" s="241" t="str">
        <f>'Visi duomenys'!G56</f>
        <v>Jurbarko miestas</v>
      </c>
      <c r="G60" s="241" t="str">
        <f>'Visi duomenys'!H56</f>
        <v>09.1.3-CPVA-R-724</v>
      </c>
      <c r="H60" s="241" t="str">
        <f>'Visi duomenys'!I56</f>
        <v>R</v>
      </c>
      <c r="I60" s="241">
        <f>'Visi duomenys'!J56</f>
        <v>0</v>
      </c>
      <c r="J60" s="238">
        <f>'Visi duomenys'!K56</f>
        <v>0</v>
      </c>
      <c r="K60" s="238">
        <f>'Visi duomenys'!L56</f>
        <v>0</v>
      </c>
      <c r="L60" s="241">
        <f>'Visi duomenys'!M56</f>
        <v>0</v>
      </c>
      <c r="M60" s="326">
        <f>'Visi duomenys'!V56</f>
        <v>43100</v>
      </c>
      <c r="N60" s="326">
        <f>'Visi duomenys'!W56</f>
        <v>43890</v>
      </c>
      <c r="O60" s="318">
        <f>'Visi duomenys'!N56</f>
        <v>394072</v>
      </c>
      <c r="P60" s="318">
        <f>'Visi duomenys'!S56</f>
        <v>334961</v>
      </c>
      <c r="Q60" s="318">
        <f>'Visi duomenys'!P56</f>
        <v>29555</v>
      </c>
      <c r="R60" s="318">
        <f>'Visi duomenys'!O56+'Visi duomenys'!Q56+'Visi duomenys'!R56</f>
        <v>29556</v>
      </c>
      <c r="S60" s="325">
        <f t="shared" si="0"/>
        <v>0</v>
      </c>
    </row>
    <row r="61" spans="1:19" s="325" customFormat="1" x14ac:dyDescent="0.25">
      <c r="A61" s="241" t="str">
        <f>'Visi duomenys'!A57</f>
        <v>2.1.1.1.4</v>
      </c>
      <c r="B61" s="241" t="str">
        <f>'Visi duomenys'!B57</f>
        <v>R087724-220000-1172</v>
      </c>
      <c r="C61" s="241" t="str">
        <f>'Visi duomenys'!D57</f>
        <v>Tauragės Martyno Mažvydo progimnazijos modernizavimas</v>
      </c>
      <c r="D61" s="241" t="str">
        <f>'Visi duomenys'!E57</f>
        <v>TRSA</v>
      </c>
      <c r="E61" s="241" t="str">
        <f>'Visi duomenys'!F57</f>
        <v>ŠMM</v>
      </c>
      <c r="F61" s="241" t="str">
        <f>'Visi duomenys'!G57</f>
        <v>Tauragės miestas</v>
      </c>
      <c r="G61" s="241" t="str">
        <f>'Visi duomenys'!H57</f>
        <v>09.1.3-CPVA-R-724</v>
      </c>
      <c r="H61" s="241" t="str">
        <f>'Visi duomenys'!I57</f>
        <v>R</v>
      </c>
      <c r="I61" s="241">
        <f>'Visi duomenys'!J57</f>
        <v>0</v>
      </c>
      <c r="J61" s="238">
        <f>'Visi duomenys'!K57</f>
        <v>0</v>
      </c>
      <c r="K61" s="238">
        <f>'Visi duomenys'!L57</f>
        <v>0</v>
      </c>
      <c r="L61" s="241">
        <f>'Visi duomenys'!M57</f>
        <v>0</v>
      </c>
      <c r="M61" s="326">
        <f>'Visi duomenys'!V57</f>
        <v>43100</v>
      </c>
      <c r="N61" s="326">
        <f>'Visi duomenys'!W57</f>
        <v>44255</v>
      </c>
      <c r="O61" s="318">
        <f>'Visi duomenys'!N57</f>
        <v>544762.36</v>
      </c>
      <c r="P61" s="318">
        <f>'Visi duomenys'!S57</f>
        <v>463048</v>
      </c>
      <c r="Q61" s="318">
        <f>'Visi duomenys'!P57</f>
        <v>40857.18</v>
      </c>
      <c r="R61" s="318">
        <f>'Visi duomenys'!O57+'Visi duomenys'!Q57+'Visi duomenys'!R57</f>
        <v>40857.18</v>
      </c>
      <c r="S61" s="325">
        <f t="shared" si="0"/>
        <v>0</v>
      </c>
    </row>
    <row r="62" spans="1:19" s="325" customFormat="1" x14ac:dyDescent="0.25">
      <c r="A62" s="240" t="str">
        <f>'Visi duomenys'!A58</f>
        <v>2.1.1.2</v>
      </c>
      <c r="B62" s="239" t="str">
        <f>'Visi duomenys'!B58</f>
        <v/>
      </c>
      <c r="C62" s="240" t="str">
        <f>'Visi duomenys'!D58</f>
        <v>Priemonė: Neformaliojo švietimo infrastruktūros tobulinimas „Plėtoti vaikų ir jauninimo neformaliojo ugdymo galimybes (ypač kaimo vietovėse)“</v>
      </c>
      <c r="D62" s="239">
        <f>'Visi duomenys'!E58</f>
        <v>0</v>
      </c>
      <c r="E62" s="239">
        <f>'Visi duomenys'!F58</f>
        <v>0</v>
      </c>
      <c r="F62" s="239">
        <f>'Visi duomenys'!G58</f>
        <v>0</v>
      </c>
      <c r="G62" s="239">
        <f>'Visi duomenys'!H58</f>
        <v>0</v>
      </c>
      <c r="H62" s="239">
        <f>'Visi duomenys'!I58</f>
        <v>0</v>
      </c>
      <c r="I62" s="239">
        <f>'Visi duomenys'!J58</f>
        <v>0</v>
      </c>
      <c r="J62" s="240">
        <f>'Visi duomenys'!K58</f>
        <v>0</v>
      </c>
      <c r="K62" s="240">
        <f>'Visi duomenys'!L58</f>
        <v>0</v>
      </c>
      <c r="L62" s="239">
        <f>'Visi duomenys'!M58</f>
        <v>0</v>
      </c>
      <c r="M62" s="323">
        <f>'Visi duomenys'!V58</f>
        <v>0</v>
      </c>
      <c r="N62" s="323" t="str">
        <f>'Visi duomenys'!W58</f>
        <v xml:space="preserve"> </v>
      </c>
      <c r="O62" s="324">
        <f>'Visi duomenys'!N58</f>
        <v>0</v>
      </c>
      <c r="P62" s="324">
        <f>'Visi duomenys'!S58</f>
        <v>0</v>
      </c>
      <c r="Q62" s="324">
        <f>'Visi duomenys'!P58</f>
        <v>0</v>
      </c>
      <c r="R62" s="324">
        <f>'Visi duomenys'!O58+'Visi duomenys'!Q58+'Visi duomenys'!R58</f>
        <v>0</v>
      </c>
      <c r="S62" s="325">
        <f t="shared" si="0"/>
        <v>0</v>
      </c>
    </row>
    <row r="63" spans="1:19" s="325" customFormat="1" x14ac:dyDescent="0.25">
      <c r="A63" s="241" t="str">
        <f>'Visi duomenys'!A59</f>
        <v>2.1.1.2.1</v>
      </c>
      <c r="B63" s="241" t="str">
        <f>'Visi duomenys'!B59</f>
        <v>R087725-240000-1174</v>
      </c>
      <c r="C63" s="241" t="str">
        <f>'Visi duomenys'!D59</f>
        <v>Neformaliojo švietimo infrastruktūros tobulinimas Pagėgių meno ir sporto mokykloje</v>
      </c>
      <c r="D63" s="241" t="str">
        <f>'Visi duomenys'!E59</f>
        <v>PSA</v>
      </c>
      <c r="E63" s="241" t="str">
        <f>'Visi duomenys'!F59</f>
        <v>ŠMM</v>
      </c>
      <c r="F63" s="241" t="str">
        <f>'Visi duomenys'!G59</f>
        <v>Pagėgių miestas</v>
      </c>
      <c r="G63" s="241" t="str">
        <f>'Visi duomenys'!H59</f>
        <v>09.1.3-CPVA-R-725</v>
      </c>
      <c r="H63" s="241" t="str">
        <f>'Visi duomenys'!I59</f>
        <v>R</v>
      </c>
      <c r="I63" s="241">
        <f>'Visi duomenys'!J59</f>
        <v>0</v>
      </c>
      <c r="J63" s="238">
        <f>'Visi duomenys'!K59</f>
        <v>0</v>
      </c>
      <c r="K63" s="238">
        <f>'Visi duomenys'!L59</f>
        <v>0</v>
      </c>
      <c r="L63" s="241">
        <f>'Visi duomenys'!M59</f>
        <v>0</v>
      </c>
      <c r="M63" s="326">
        <f>'Visi duomenys'!V59</f>
        <v>43100</v>
      </c>
      <c r="N63" s="326">
        <f>'Visi duomenys'!W59</f>
        <v>43585</v>
      </c>
      <c r="O63" s="318">
        <f>'Visi duomenys'!N59</f>
        <v>148515.76</v>
      </c>
      <c r="P63" s="318">
        <f>'Visi duomenys'!S59</f>
        <v>124118</v>
      </c>
      <c r="Q63" s="318">
        <f>'Visi duomenys'!P59</f>
        <v>0</v>
      </c>
      <c r="R63" s="318">
        <f>'Visi duomenys'!O59+'Visi duomenys'!Q59+'Visi duomenys'!R59</f>
        <v>24397.759999999998</v>
      </c>
      <c r="S63" s="325">
        <f t="shared" si="0"/>
        <v>0</v>
      </c>
    </row>
    <row r="64" spans="1:19" s="325" customFormat="1" x14ac:dyDescent="0.25">
      <c r="A64" s="241" t="str">
        <f>'Visi duomenys'!A60</f>
        <v>2.1.1.2.2</v>
      </c>
      <c r="B64" s="241" t="str">
        <f>'Visi duomenys'!B60</f>
        <v>R087725-240000-1175</v>
      </c>
      <c r="C64" s="241" t="str">
        <f>'Visi duomenys'!D60</f>
        <v>Jurbarko Antano Sodeikos meno mokyklos atnaujinimas ir pritaikymas neformaliajam ugdymui</v>
      </c>
      <c r="D64" s="241" t="str">
        <f>'Visi duomenys'!E60</f>
        <v>JRSA</v>
      </c>
      <c r="E64" s="241" t="str">
        <f>'Visi duomenys'!F60</f>
        <v>ŠMM</v>
      </c>
      <c r="F64" s="241" t="str">
        <f>'Visi duomenys'!G60</f>
        <v>Jurbarko miestas</v>
      </c>
      <c r="G64" s="241" t="str">
        <f>'Visi duomenys'!H60</f>
        <v>09.1.3-CPVA-R-725</v>
      </c>
      <c r="H64" s="241" t="str">
        <f>'Visi duomenys'!I60</f>
        <v>R</v>
      </c>
      <c r="I64" s="241">
        <f>'Visi duomenys'!J60</f>
        <v>0</v>
      </c>
      <c r="J64" s="238">
        <f>'Visi duomenys'!K60</f>
        <v>0</v>
      </c>
      <c r="K64" s="238">
        <f>'Visi duomenys'!L60</f>
        <v>0</v>
      </c>
      <c r="L64" s="241">
        <f>'Visi duomenys'!M60</f>
        <v>0</v>
      </c>
      <c r="M64" s="326">
        <f>'Visi duomenys'!V60</f>
        <v>43100</v>
      </c>
      <c r="N64" s="326">
        <f>'Visi duomenys'!W60</f>
        <v>43585</v>
      </c>
      <c r="O64" s="318">
        <f>'Visi duomenys'!N60</f>
        <v>181044</v>
      </c>
      <c r="P64" s="318">
        <f>'Visi duomenys'!S60</f>
        <v>153887</v>
      </c>
      <c r="Q64" s="318">
        <f>'Visi duomenys'!P60</f>
        <v>0</v>
      </c>
      <c r="R64" s="318">
        <f>'Visi duomenys'!O60+'Visi duomenys'!Q60+'Visi duomenys'!R60</f>
        <v>27157</v>
      </c>
      <c r="S64" s="325">
        <f t="shared" si="0"/>
        <v>0</v>
      </c>
    </row>
    <row r="65" spans="1:19" s="325" customFormat="1" x14ac:dyDescent="0.25">
      <c r="A65" s="241" t="str">
        <f>'Visi duomenys'!A61</f>
        <v>2.1.1.2.3</v>
      </c>
      <c r="B65" s="241" t="str">
        <f>'Visi duomenys'!B61</f>
        <v>R087725-240000-1176</v>
      </c>
      <c r="C65" s="241" t="str">
        <f>'Visi duomenys'!D61</f>
        <v>Vaikų ir jaunimo neformalaus ugdymosi galimybių plėtra Tauragės Moksleivių kūrybos centre</v>
      </c>
      <c r="D65" s="241" t="str">
        <f>'Visi duomenys'!E61</f>
        <v>TRSA</v>
      </c>
      <c r="E65" s="241" t="str">
        <f>'Visi duomenys'!F61</f>
        <v>ŠMM</v>
      </c>
      <c r="F65" s="241" t="str">
        <f>'Visi duomenys'!G61</f>
        <v>Tauragės miestas</v>
      </c>
      <c r="G65" s="241" t="str">
        <f>'Visi duomenys'!H61</f>
        <v>09.1.3-CPVA-R-725</v>
      </c>
      <c r="H65" s="241" t="str">
        <f>'Visi duomenys'!I61</f>
        <v>R</v>
      </c>
      <c r="I65" s="241">
        <f>'Visi duomenys'!J61</f>
        <v>0</v>
      </c>
      <c r="J65" s="238">
        <f>'Visi duomenys'!K61</f>
        <v>0</v>
      </c>
      <c r="K65" s="238">
        <f>'Visi duomenys'!L61</f>
        <v>0</v>
      </c>
      <c r="L65" s="241">
        <f>'Visi duomenys'!M61</f>
        <v>0</v>
      </c>
      <c r="M65" s="326">
        <f>'Visi duomenys'!V61</f>
        <v>43190</v>
      </c>
      <c r="N65" s="326">
        <f>'Visi duomenys'!W61</f>
        <v>43889</v>
      </c>
      <c r="O65" s="318">
        <f>'Visi duomenys'!N61</f>
        <v>250274.11</v>
      </c>
      <c r="P65" s="318">
        <f>'Visi duomenys'!S61</f>
        <v>212733</v>
      </c>
      <c r="Q65" s="318">
        <f>'Visi duomenys'!P61</f>
        <v>0</v>
      </c>
      <c r="R65" s="318">
        <f>'Visi duomenys'!O61+'Visi duomenys'!Q61+'Visi duomenys'!R61</f>
        <v>37541.11</v>
      </c>
      <c r="S65" s="325">
        <f t="shared" si="0"/>
        <v>0</v>
      </c>
    </row>
    <row r="66" spans="1:19" s="325" customFormat="1" x14ac:dyDescent="0.25">
      <c r="A66" s="241" t="str">
        <f>'Visi duomenys'!A62</f>
        <v>2.1.1.2.4</v>
      </c>
      <c r="B66" s="241" t="str">
        <f>'Visi duomenys'!B62</f>
        <v>R087725-240000-1177</v>
      </c>
      <c r="C66" s="241" t="str">
        <f>'Visi duomenys'!D62</f>
        <v>Šilalės meno mokyklos infrastruktūros tobulinimas plėtojant vaikų ir jaunimo neformaliojo ugdymo galimybes</v>
      </c>
      <c r="D66" s="241" t="str">
        <f>'Visi duomenys'!E62</f>
        <v>Šilalės meno mokykla</v>
      </c>
      <c r="E66" s="241" t="str">
        <f>'Visi duomenys'!F62</f>
        <v>ŠMM</v>
      </c>
      <c r="F66" s="241" t="str">
        <f>'Visi duomenys'!G62</f>
        <v>Šilalės m.</v>
      </c>
      <c r="G66" s="241" t="str">
        <f>'Visi duomenys'!H62</f>
        <v>09.1.3-CPVA-R-725</v>
      </c>
      <c r="H66" s="241" t="str">
        <f>'Visi duomenys'!I62</f>
        <v>R</v>
      </c>
      <c r="I66" s="241">
        <f>'Visi duomenys'!J62</f>
        <v>0</v>
      </c>
      <c r="J66" s="238">
        <f>'Visi duomenys'!K62</f>
        <v>0</v>
      </c>
      <c r="K66" s="238">
        <f>'Visi duomenys'!L62</f>
        <v>0</v>
      </c>
      <c r="L66" s="241">
        <f>'Visi duomenys'!M62</f>
        <v>0</v>
      </c>
      <c r="M66" s="326">
        <f>'Visi duomenys'!V62</f>
        <v>43100</v>
      </c>
      <c r="N66" s="326">
        <f>'Visi duomenys'!W62</f>
        <v>43585</v>
      </c>
      <c r="O66" s="318">
        <f>'Visi duomenys'!N62</f>
        <v>92842.82</v>
      </c>
      <c r="P66" s="318">
        <f>'Visi duomenys'!S62</f>
        <v>64411</v>
      </c>
      <c r="Q66" s="318">
        <f>'Visi duomenys'!P62</f>
        <v>0</v>
      </c>
      <c r="R66" s="318">
        <f>'Visi duomenys'!O62+'Visi duomenys'!Q62+'Visi duomenys'!R62</f>
        <v>28431.82</v>
      </c>
      <c r="S66" s="325">
        <f t="shared" si="0"/>
        <v>0</v>
      </c>
    </row>
    <row r="67" spans="1:19" s="325" customFormat="1" x14ac:dyDescent="0.25">
      <c r="A67" s="240" t="str">
        <f>'Visi duomenys'!A63</f>
        <v>2.1.1.3</v>
      </c>
      <c r="B67" s="239" t="str">
        <f>'Visi duomenys'!B63</f>
        <v/>
      </c>
      <c r="C67" s="240" t="str">
        <f>'Visi duomenys'!D63</f>
        <v>Priemonė: Ikimokyklinio ir priešmokyklinio ugdymo prieinamumo didinimas</v>
      </c>
      <c r="D67" s="239">
        <f>'Visi duomenys'!E63</f>
        <v>0</v>
      </c>
      <c r="E67" s="239">
        <f>'Visi duomenys'!F63</f>
        <v>0</v>
      </c>
      <c r="F67" s="239">
        <f>'Visi duomenys'!G63</f>
        <v>0</v>
      </c>
      <c r="G67" s="239">
        <f>'Visi duomenys'!H63</f>
        <v>0</v>
      </c>
      <c r="H67" s="239">
        <f>'Visi duomenys'!I63</f>
        <v>0</v>
      </c>
      <c r="I67" s="239">
        <f>'Visi duomenys'!J63</f>
        <v>0</v>
      </c>
      <c r="J67" s="240">
        <f>'Visi duomenys'!K63</f>
        <v>0</v>
      </c>
      <c r="K67" s="240">
        <f>'Visi duomenys'!L63</f>
        <v>0</v>
      </c>
      <c r="L67" s="239">
        <f>'Visi duomenys'!M63</f>
        <v>0</v>
      </c>
      <c r="M67" s="323">
        <f>'Visi duomenys'!V63</f>
        <v>0</v>
      </c>
      <c r="N67" s="323" t="str">
        <f>'Visi duomenys'!W63</f>
        <v xml:space="preserve"> </v>
      </c>
      <c r="O67" s="324">
        <f>'Visi duomenys'!N63</f>
        <v>0</v>
      </c>
      <c r="P67" s="324">
        <f>'Visi duomenys'!S63</f>
        <v>0</v>
      </c>
      <c r="Q67" s="324">
        <f>'Visi duomenys'!P63</f>
        <v>0</v>
      </c>
      <c r="R67" s="324">
        <f>'Visi duomenys'!O63+'Visi duomenys'!Q63+'Visi duomenys'!R63</f>
        <v>0</v>
      </c>
      <c r="S67" s="325">
        <f t="shared" si="0"/>
        <v>0</v>
      </c>
    </row>
    <row r="68" spans="1:19" s="325" customFormat="1" x14ac:dyDescent="0.25">
      <c r="A68" s="241" t="str">
        <f>'Visi duomenys'!A64</f>
        <v>2.1.1.3.1</v>
      </c>
      <c r="B68" s="241" t="str">
        <f>'Visi duomenys'!B64</f>
        <v>R087705-230000-1179</v>
      </c>
      <c r="C68" s="241" t="str">
        <f>'Visi duomenys'!D64</f>
        <v>Ikimokyklinio ugdymo prieinamumo didinimas Šilalės mieste</v>
      </c>
      <c r="D68" s="241" t="str">
        <f>'Visi duomenys'!E64</f>
        <v>ŠRSA</v>
      </c>
      <c r="E68" s="241" t="str">
        <f>'Visi duomenys'!F64</f>
        <v>ŠMM</v>
      </c>
      <c r="F68" s="241" t="str">
        <f>'Visi duomenys'!G64</f>
        <v>Šilalės m.</v>
      </c>
      <c r="G68" s="241" t="str">
        <f>'Visi duomenys'!H64</f>
        <v>09.1.3-CPVA-R-705</v>
      </c>
      <c r="H68" s="241" t="str">
        <f>'Visi duomenys'!I64</f>
        <v>R</v>
      </c>
      <c r="I68" s="241">
        <f>'Visi duomenys'!J64</f>
        <v>0</v>
      </c>
      <c r="J68" s="238">
        <f>'Visi duomenys'!K64</f>
        <v>0</v>
      </c>
      <c r="K68" s="238">
        <f>'Visi duomenys'!L64</f>
        <v>0</v>
      </c>
      <c r="L68" s="241">
        <f>'Visi duomenys'!M64</f>
        <v>0</v>
      </c>
      <c r="M68" s="326">
        <f>'Visi duomenys'!V64</f>
        <v>43190</v>
      </c>
      <c r="N68" s="326">
        <f>'Visi duomenys'!W64</f>
        <v>43799</v>
      </c>
      <c r="O68" s="318">
        <f>'Visi duomenys'!N64</f>
        <v>809630.41999999993</v>
      </c>
      <c r="P68" s="318">
        <f>'Visi duomenys'!S64</f>
        <v>235427</v>
      </c>
      <c r="Q68" s="318">
        <f>'Visi duomenys'!P64</f>
        <v>20772.97</v>
      </c>
      <c r="R68" s="318">
        <f>'Visi duomenys'!O64+'Visi duomenys'!Q64+'Visi duomenys'!R64</f>
        <v>553430.44999999995</v>
      </c>
      <c r="S68" s="325">
        <f t="shared" si="0"/>
        <v>0</v>
      </c>
    </row>
    <row r="69" spans="1:19" s="325" customFormat="1" x14ac:dyDescent="0.25">
      <c r="A69" s="241" t="str">
        <f>'Visi duomenys'!A65</f>
        <v>2.1.1.3.2</v>
      </c>
      <c r="B69" s="241" t="str">
        <f>'Visi duomenys'!B65</f>
        <v>R087705-230000-1180</v>
      </c>
      <c r="C69" s="241" t="str">
        <f>'Visi duomenys'!D65</f>
        <v>Ikimokyklinio ir priešmokyklinio ugdymo prieinamumo didinimas Rotulių lopšelyje-darželyje</v>
      </c>
      <c r="D69" s="241" t="str">
        <f>'Visi duomenys'!E65</f>
        <v>JRSA</v>
      </c>
      <c r="E69" s="241" t="str">
        <f>'Visi duomenys'!F65</f>
        <v>ŠMM</v>
      </c>
      <c r="F69" s="241" t="str">
        <f>'Visi duomenys'!G65</f>
        <v>Jurbarko rajonas</v>
      </c>
      <c r="G69" s="241" t="str">
        <f>'Visi duomenys'!H65</f>
        <v>09.1.3-CPVA-R-705</v>
      </c>
      <c r="H69" s="241" t="str">
        <f>'Visi duomenys'!I65</f>
        <v>R</v>
      </c>
      <c r="I69" s="241">
        <f>'Visi duomenys'!J65</f>
        <v>0</v>
      </c>
      <c r="J69" s="238">
        <f>'Visi duomenys'!K65</f>
        <v>0</v>
      </c>
      <c r="K69" s="238">
        <f>'Visi duomenys'!L65</f>
        <v>0</v>
      </c>
      <c r="L69" s="241">
        <f>'Visi duomenys'!M65</f>
        <v>0</v>
      </c>
      <c r="M69" s="326">
        <f>'Visi duomenys'!V65</f>
        <v>43159</v>
      </c>
      <c r="N69" s="326">
        <f>'Visi duomenys'!W65</f>
        <v>43861</v>
      </c>
      <c r="O69" s="318">
        <f>'Visi duomenys'!N65</f>
        <v>226080</v>
      </c>
      <c r="P69" s="318">
        <f>'Visi duomenys'!S65</f>
        <v>192168</v>
      </c>
      <c r="Q69" s="318">
        <f>'Visi duomenys'!P65</f>
        <v>16956</v>
      </c>
      <c r="R69" s="318">
        <f>'Visi duomenys'!O65+'Visi duomenys'!Q65+'Visi duomenys'!R65</f>
        <v>16956</v>
      </c>
      <c r="S69" s="325">
        <f t="shared" si="0"/>
        <v>0</v>
      </c>
    </row>
    <row r="70" spans="1:19" s="325" customFormat="1" x14ac:dyDescent="0.25">
      <c r="A70" s="241" t="str">
        <f>'Visi duomenys'!A66</f>
        <v>2.1.1.3.3</v>
      </c>
      <c r="B70" s="241" t="str">
        <f>'Visi duomenys'!B66</f>
        <v>R087705-230000-1181</v>
      </c>
      <c r="C70" s="241" t="str">
        <f>'Visi duomenys'!D66</f>
        <v>Ikimokyklinio ir priešmokyklinio ugdymo prieinamumo didinimas, modernizuojant Tauragės vaikų reabilitacijos centro-mokyklos „Pušelė“ ugdymo aplinką</v>
      </c>
      <c r="D70" s="241" t="str">
        <f>'Visi duomenys'!E66</f>
        <v>TRSA</v>
      </c>
      <c r="E70" s="241" t="str">
        <f>'Visi duomenys'!F66</f>
        <v>ŠMM</v>
      </c>
      <c r="F70" s="241" t="str">
        <f>'Visi duomenys'!G66</f>
        <v>Tauragės miestas</v>
      </c>
      <c r="G70" s="241" t="str">
        <f>'Visi duomenys'!H66</f>
        <v>09.1.3-CPVA-R-705</v>
      </c>
      <c r="H70" s="241" t="str">
        <f>'Visi duomenys'!I66</f>
        <v>R</v>
      </c>
      <c r="I70" s="241">
        <f>'Visi duomenys'!J66</f>
        <v>0</v>
      </c>
      <c r="J70" s="238">
        <f>'Visi duomenys'!K66</f>
        <v>0</v>
      </c>
      <c r="K70" s="238">
        <f>'Visi duomenys'!L66</f>
        <v>0</v>
      </c>
      <c r="L70" s="241">
        <f>'Visi duomenys'!M66</f>
        <v>0</v>
      </c>
      <c r="M70" s="326">
        <f>'Visi duomenys'!V66</f>
        <v>43159</v>
      </c>
      <c r="N70" s="326">
        <f>'Visi duomenys'!W66</f>
        <v>43921</v>
      </c>
      <c r="O70" s="318">
        <f>'Visi duomenys'!N66</f>
        <v>312531.76470588235</v>
      </c>
      <c r="P70" s="318">
        <f>'Visi duomenys'!S66</f>
        <v>265652</v>
      </c>
      <c r="Q70" s="318">
        <f>'Visi duomenys'!P66</f>
        <v>23439.882352941175</v>
      </c>
      <c r="R70" s="318">
        <f>'Visi duomenys'!O66+'Visi duomenys'!Q66+'Visi duomenys'!R66</f>
        <v>23439.882352941175</v>
      </c>
      <c r="S70" s="325">
        <f t="shared" si="0"/>
        <v>0</v>
      </c>
    </row>
    <row r="71" spans="1:19" s="325" customFormat="1" x14ac:dyDescent="0.25">
      <c r="A71" s="240" t="str">
        <f>'Visi duomenys'!A67</f>
        <v>2.1.2.</v>
      </c>
      <c r="B71" s="239" t="str">
        <f>'Visi duomenys'!B67</f>
        <v/>
      </c>
      <c r="C71" s="240" t="str">
        <f>'Visi duomenys'!D67</f>
        <v>Uždavinys. Gerinti sveikatos priežiūros įstaigų infrastruktūrą, kelti paslaugų kokybę ir jų prieinamumą (ypač tikslinėms grupėms), diegti sveiko senėjimo procesą regione.</v>
      </c>
      <c r="D71" s="239">
        <f>'Visi duomenys'!E67</f>
        <v>0</v>
      </c>
      <c r="E71" s="239">
        <f>'Visi duomenys'!F67</f>
        <v>0</v>
      </c>
      <c r="F71" s="239">
        <f>'Visi duomenys'!G67</f>
        <v>0</v>
      </c>
      <c r="G71" s="239">
        <f>'Visi duomenys'!H67</f>
        <v>0</v>
      </c>
      <c r="H71" s="239">
        <f>'Visi duomenys'!I67</f>
        <v>0</v>
      </c>
      <c r="I71" s="239">
        <f>'Visi duomenys'!J67</f>
        <v>0</v>
      </c>
      <c r="J71" s="240">
        <f>'Visi duomenys'!K67</f>
        <v>0</v>
      </c>
      <c r="K71" s="240">
        <f>'Visi duomenys'!L67</f>
        <v>0</v>
      </c>
      <c r="L71" s="239">
        <f>'Visi duomenys'!M67</f>
        <v>0</v>
      </c>
      <c r="M71" s="323">
        <f>'Visi duomenys'!V67</f>
        <v>0</v>
      </c>
      <c r="N71" s="323" t="str">
        <f>'Visi duomenys'!W67</f>
        <v xml:space="preserve"> </v>
      </c>
      <c r="O71" s="324">
        <f>'Visi duomenys'!N67</f>
        <v>0</v>
      </c>
      <c r="P71" s="324">
        <f>'Visi duomenys'!S67</f>
        <v>0</v>
      </c>
      <c r="Q71" s="324">
        <f>'Visi duomenys'!P67</f>
        <v>0</v>
      </c>
      <c r="R71" s="324">
        <f>'Visi duomenys'!O67+'Visi duomenys'!Q67+'Visi duomenys'!R67</f>
        <v>0</v>
      </c>
      <c r="S71" s="325">
        <f t="shared" si="0"/>
        <v>0</v>
      </c>
    </row>
    <row r="72" spans="1:19" s="325" customFormat="1" x14ac:dyDescent="0.25">
      <c r="A72" s="240" t="str">
        <f>'Visi duomenys'!A68</f>
        <v>2.1.2.1</v>
      </c>
      <c r="B72" s="239" t="str">
        <f>'Visi duomenys'!B68</f>
        <v/>
      </c>
      <c r="C72" s="240" t="str">
        <f>'Visi duomenys'!D68</f>
        <v>Priemonė: Sveikos gyvensenos skatinimas Tauragės regione</v>
      </c>
      <c r="D72" s="239">
        <f>'Visi duomenys'!E68</f>
        <v>0</v>
      </c>
      <c r="E72" s="239">
        <f>'Visi duomenys'!F68</f>
        <v>0</v>
      </c>
      <c r="F72" s="239">
        <f>'Visi duomenys'!G68</f>
        <v>0</v>
      </c>
      <c r="G72" s="239">
        <f>'Visi duomenys'!H68</f>
        <v>0</v>
      </c>
      <c r="H72" s="239">
        <f>'Visi duomenys'!I68</f>
        <v>0</v>
      </c>
      <c r="I72" s="239">
        <f>'Visi duomenys'!J68</f>
        <v>0</v>
      </c>
      <c r="J72" s="240">
        <f>'Visi duomenys'!K68</f>
        <v>0</v>
      </c>
      <c r="K72" s="240">
        <f>'Visi duomenys'!L68</f>
        <v>0</v>
      </c>
      <c r="L72" s="239">
        <f>'Visi duomenys'!M68</f>
        <v>0</v>
      </c>
      <c r="M72" s="323">
        <f>'Visi duomenys'!V68</f>
        <v>0</v>
      </c>
      <c r="N72" s="323" t="str">
        <f>'Visi duomenys'!W68</f>
        <v xml:space="preserve"> </v>
      </c>
      <c r="O72" s="324">
        <f>'Visi duomenys'!N68</f>
        <v>0</v>
      </c>
      <c r="P72" s="324">
        <f>'Visi duomenys'!S68</f>
        <v>0</v>
      </c>
      <c r="Q72" s="324">
        <f>'Visi duomenys'!P68</f>
        <v>0</v>
      </c>
      <c r="R72" s="324">
        <f>'Visi duomenys'!O68+'Visi duomenys'!Q68+'Visi duomenys'!R68</f>
        <v>0</v>
      </c>
      <c r="S72" s="325">
        <f t="shared" si="0"/>
        <v>0</v>
      </c>
    </row>
    <row r="73" spans="1:19" s="325" customFormat="1" x14ac:dyDescent="0.25">
      <c r="A73" s="241" t="str">
        <f>'Visi duomenys'!A69</f>
        <v>2.1.2.1.1</v>
      </c>
      <c r="B73" s="241" t="str">
        <f>'Visi duomenys'!B69</f>
        <v>R086630-470000-1184</v>
      </c>
      <c r="C73" s="241" t="str">
        <f>'Visi duomenys'!D69</f>
        <v>Sveikos gyvensenos skatinimas Pagėgių savivaldybėje</v>
      </c>
      <c r="D73" s="241" t="str">
        <f>'Visi duomenys'!E69</f>
        <v>PSA</v>
      </c>
      <c r="E73" s="241" t="str">
        <f>'Visi duomenys'!F69</f>
        <v>SAM</v>
      </c>
      <c r="F73" s="241" t="str">
        <f>'Visi duomenys'!G69</f>
        <v>Pagėgių savivalybė</v>
      </c>
      <c r="G73" s="241" t="str">
        <f>'Visi duomenys'!H69</f>
        <v>08.4.2-ESFA-R-630</v>
      </c>
      <c r="H73" s="241" t="str">
        <f>'Visi duomenys'!I69</f>
        <v>R</v>
      </c>
      <c r="I73" s="241">
        <f>'Visi duomenys'!J69</f>
        <v>0</v>
      </c>
      <c r="J73" s="238">
        <f>'Visi duomenys'!K69</f>
        <v>0</v>
      </c>
      <c r="K73" s="238">
        <f>'Visi duomenys'!L69</f>
        <v>0</v>
      </c>
      <c r="L73" s="241">
        <f>'Visi duomenys'!M69</f>
        <v>0</v>
      </c>
      <c r="M73" s="326">
        <f>'Visi duomenys'!V69</f>
        <v>43281</v>
      </c>
      <c r="N73" s="326">
        <f>'Visi duomenys'!W69</f>
        <v>44230</v>
      </c>
      <c r="O73" s="318">
        <f>'Visi duomenys'!N69</f>
        <v>46877.647058823532</v>
      </c>
      <c r="P73" s="318">
        <f>'Visi duomenys'!S69</f>
        <v>39846</v>
      </c>
      <c r="Q73" s="318">
        <f>'Visi duomenys'!P69</f>
        <v>3515.8235294117649</v>
      </c>
      <c r="R73" s="318">
        <f>'Visi duomenys'!O69+'Visi duomenys'!Q69+'Visi duomenys'!R69</f>
        <v>3515.8235294117649</v>
      </c>
      <c r="S73" s="325">
        <f t="shared" si="0"/>
        <v>0</v>
      </c>
    </row>
    <row r="74" spans="1:19" s="325" customFormat="1" x14ac:dyDescent="0.25">
      <c r="A74" s="241" t="str">
        <f>'Visi duomenys'!A70</f>
        <v>2.1.2.1.2</v>
      </c>
      <c r="B74" s="241" t="str">
        <f>'Visi duomenys'!B70</f>
        <v>R086630-470000-1185</v>
      </c>
      <c r="C74" s="241" t="str">
        <f>'Visi duomenys'!D70</f>
        <v>Jurbarko rajono gyventojų sveikos gyvensenos skatinimas</v>
      </c>
      <c r="D74" s="241" t="str">
        <f>'Visi duomenys'!E70</f>
        <v>JRS VSB</v>
      </c>
      <c r="E74" s="241" t="str">
        <f>'Visi duomenys'!F70</f>
        <v>SAM</v>
      </c>
      <c r="F74" s="241" t="str">
        <f>'Visi duomenys'!G70</f>
        <v>Jurbarko rajonas</v>
      </c>
      <c r="G74" s="241" t="str">
        <f>'Visi duomenys'!H70</f>
        <v>08.4.2-ESFA-R-630</v>
      </c>
      <c r="H74" s="241" t="str">
        <f>'Visi duomenys'!I70</f>
        <v>R</v>
      </c>
      <c r="I74" s="241">
        <f>'Visi duomenys'!J70</f>
        <v>0</v>
      </c>
      <c r="J74" s="238">
        <f>'Visi duomenys'!K70</f>
        <v>0</v>
      </c>
      <c r="K74" s="238">
        <f>'Visi duomenys'!L70</f>
        <v>0</v>
      </c>
      <c r="L74" s="241">
        <f>'Visi duomenys'!M70</f>
        <v>0</v>
      </c>
      <c r="M74" s="326">
        <f>'Visi duomenys'!V70</f>
        <v>43281</v>
      </c>
      <c r="N74" s="326">
        <f>'Visi duomenys'!W70</f>
        <v>44355</v>
      </c>
      <c r="O74" s="318">
        <f>'Visi duomenys'!N70</f>
        <v>137798.82352941178</v>
      </c>
      <c r="P74" s="318">
        <f>'Visi duomenys'!S70</f>
        <v>117129</v>
      </c>
      <c r="Q74" s="318">
        <f>'Visi duomenys'!P70</f>
        <v>10334.911764705883</v>
      </c>
      <c r="R74" s="318">
        <f>'Visi duomenys'!O70+'Visi duomenys'!Q70+'Visi duomenys'!R70</f>
        <v>10334.911764705883</v>
      </c>
      <c r="S74" s="325">
        <f t="shared" si="0"/>
        <v>0</v>
      </c>
    </row>
    <row r="75" spans="1:19" s="325" customFormat="1" x14ac:dyDescent="0.25">
      <c r="A75" s="241" t="str">
        <f>'Visi duomenys'!A71</f>
        <v>2.1.2.1.3</v>
      </c>
      <c r="B75" s="241" t="str">
        <f>'Visi duomenys'!B71</f>
        <v>R086630-470000-1186</v>
      </c>
      <c r="C75" s="241" t="str">
        <f>'Visi duomenys'!D71</f>
        <v>Sveikam gyvenimui sakome - TAIP!</v>
      </c>
      <c r="D75" s="241" t="str">
        <f>'Visi duomenys'!E71</f>
        <v>TRS VSB</v>
      </c>
      <c r="E75" s="241" t="str">
        <f>'Visi duomenys'!F71</f>
        <v>SAM</v>
      </c>
      <c r="F75" s="241" t="str">
        <f>'Visi duomenys'!G71</f>
        <v xml:space="preserve">Tauragės raj.  </v>
      </c>
      <c r="G75" s="241" t="str">
        <f>'Visi duomenys'!H71</f>
        <v>08.4.2-ESFA-R-630</v>
      </c>
      <c r="H75" s="241" t="str">
        <f>'Visi duomenys'!I71</f>
        <v>R</v>
      </c>
      <c r="I75" s="241">
        <f>'Visi duomenys'!J71</f>
        <v>0</v>
      </c>
      <c r="J75" s="238">
        <f>'Visi duomenys'!K71</f>
        <v>0</v>
      </c>
      <c r="K75" s="238">
        <f>'Visi duomenys'!L71</f>
        <v>0</v>
      </c>
      <c r="L75" s="241">
        <f>'Visi duomenys'!M71</f>
        <v>0</v>
      </c>
      <c r="M75" s="326">
        <f>'Visi duomenys'!V71</f>
        <v>43281</v>
      </c>
      <c r="N75" s="326">
        <f>'Visi duomenys'!W71</f>
        <v>44382</v>
      </c>
      <c r="O75" s="318">
        <f>'Visi duomenys'!N71</f>
        <v>190492.9411764706</v>
      </c>
      <c r="P75" s="318">
        <f>'Visi duomenys'!S71</f>
        <v>161919</v>
      </c>
      <c r="Q75" s="318">
        <f>'Visi duomenys'!P71</f>
        <v>14286.970588235294</v>
      </c>
      <c r="R75" s="318">
        <f>'Visi duomenys'!O71+'Visi duomenys'!Q71+'Visi duomenys'!R71</f>
        <v>14286.970588235294</v>
      </c>
    </row>
    <row r="76" spans="1:19" s="325" customFormat="1" x14ac:dyDescent="0.25">
      <c r="A76" s="241" t="str">
        <f>'Visi duomenys'!A72</f>
        <v>2.1.2.1.4</v>
      </c>
      <c r="B76" s="241" t="str">
        <f>'Visi duomenys'!B72</f>
        <v>R086630-470000-1187</v>
      </c>
      <c r="C76" s="241" t="str">
        <f>'Visi duomenys'!D72</f>
        <v>Šilalės rajono gyventojų sveikatos stiprinimas ir sveikos gyvensenos ugdymas</v>
      </c>
      <c r="D76" s="241" t="str">
        <f>'Visi duomenys'!E72</f>
        <v>ŠRS VSB</v>
      </c>
      <c r="E76" s="241" t="str">
        <f>'Visi duomenys'!F72</f>
        <v>SAM</v>
      </c>
      <c r="F76" s="241" t="str">
        <f>'Visi duomenys'!G72</f>
        <v xml:space="preserve">Šilalės raj.  </v>
      </c>
      <c r="G76" s="241" t="str">
        <f>'Visi duomenys'!H72</f>
        <v>08.4.2-ESFA-R-630</v>
      </c>
      <c r="H76" s="241" t="str">
        <f>'Visi duomenys'!I72</f>
        <v>R</v>
      </c>
      <c r="I76" s="241">
        <f>'Visi duomenys'!J72</f>
        <v>0</v>
      </c>
      <c r="J76" s="238">
        <f>'Visi duomenys'!K72</f>
        <v>0</v>
      </c>
      <c r="K76" s="238">
        <f>'Visi duomenys'!L72</f>
        <v>0</v>
      </c>
      <c r="L76" s="241">
        <f>'Visi duomenys'!M72</f>
        <v>0</v>
      </c>
      <c r="M76" s="326">
        <f>'Visi duomenys'!V72</f>
        <v>43281</v>
      </c>
      <c r="N76" s="326">
        <f>'Visi duomenys'!W72</f>
        <v>44624</v>
      </c>
      <c r="O76" s="318">
        <f>'Visi duomenys'!N72</f>
        <v>121941.17647058824</v>
      </c>
      <c r="P76" s="318">
        <f>'Visi duomenys'!S72</f>
        <v>103650</v>
      </c>
      <c r="Q76" s="318">
        <f>'Visi duomenys'!P72</f>
        <v>9145.5882352941171</v>
      </c>
      <c r="R76" s="318">
        <f>'Visi duomenys'!O72+'Visi duomenys'!Q72+'Visi duomenys'!R72</f>
        <v>9145.5882352941171</v>
      </c>
      <c r="S76" s="325">
        <f t="shared" si="0"/>
        <v>0</v>
      </c>
    </row>
    <row r="77" spans="1:19" s="325" customFormat="1" x14ac:dyDescent="0.25">
      <c r="A77" s="240" t="str">
        <f>'Visi duomenys'!A73</f>
        <v>2.1.2.2</v>
      </c>
      <c r="B77" s="239" t="str">
        <f>'Visi duomenys'!B73</f>
        <v/>
      </c>
      <c r="C77" s="240" t="str">
        <f>'Visi duomenys'!D73</f>
        <v>Priemonė: Priemonių, gerinančių ambulatorinių sveikatos priežiūros paslaugų prieinamumą tuberkulioze sergantiems asmenims, įgyvendinimas</v>
      </c>
      <c r="D77" s="239">
        <f>'Visi duomenys'!E73</f>
        <v>0</v>
      </c>
      <c r="E77" s="239">
        <f>'Visi duomenys'!F73</f>
        <v>0</v>
      </c>
      <c r="F77" s="239">
        <f>'Visi duomenys'!G73</f>
        <v>0</v>
      </c>
      <c r="G77" s="239">
        <f>'Visi duomenys'!H73</f>
        <v>0</v>
      </c>
      <c r="H77" s="239">
        <f>'Visi duomenys'!I73</f>
        <v>0</v>
      </c>
      <c r="I77" s="239">
        <f>'Visi duomenys'!J73</f>
        <v>0</v>
      </c>
      <c r="J77" s="240">
        <f>'Visi duomenys'!K73</f>
        <v>0</v>
      </c>
      <c r="K77" s="240">
        <f>'Visi duomenys'!L73</f>
        <v>0</v>
      </c>
      <c r="L77" s="239">
        <f>'Visi duomenys'!M73</f>
        <v>0</v>
      </c>
      <c r="M77" s="323">
        <f>'Visi duomenys'!V73</f>
        <v>0</v>
      </c>
      <c r="N77" s="323" t="str">
        <f>'Visi duomenys'!W73</f>
        <v xml:space="preserve"> </v>
      </c>
      <c r="O77" s="324">
        <f>'Visi duomenys'!N73</f>
        <v>0</v>
      </c>
      <c r="P77" s="324">
        <f>'Visi duomenys'!S73</f>
        <v>0</v>
      </c>
      <c r="Q77" s="324">
        <f>'Visi duomenys'!P73</f>
        <v>0</v>
      </c>
      <c r="R77" s="324">
        <f>'Visi duomenys'!O73+'Visi duomenys'!Q73+'Visi duomenys'!R73</f>
        <v>0</v>
      </c>
      <c r="S77" s="325">
        <f t="shared" si="0"/>
        <v>0</v>
      </c>
    </row>
    <row r="78" spans="1:19" s="325" customFormat="1" x14ac:dyDescent="0.25">
      <c r="A78" s="241" t="str">
        <f>'Visi duomenys'!A74</f>
        <v>2.1.2.2.1</v>
      </c>
      <c r="B78" s="241" t="str">
        <f>'Visi duomenys'!B74</f>
        <v>R086615-470000-1189</v>
      </c>
      <c r="C78" s="241" t="str">
        <f>'Visi duomenys'!D74</f>
        <v>Priemonių, gerinančių ambulatorinių asmens sveikatos priežiūros paslaugų prieinamumą tuberkulioze sergantiems asmenims Jurbarko rajone, įgyvendinimas</v>
      </c>
      <c r="D78" s="241" t="str">
        <f>'Visi duomenys'!E74</f>
        <v>JRS PSPC</v>
      </c>
      <c r="E78" s="241" t="str">
        <f>'Visi duomenys'!F74</f>
        <v>SAM</v>
      </c>
      <c r="F78" s="241" t="str">
        <f>'Visi duomenys'!G74</f>
        <v>Jurbarko rajonas</v>
      </c>
      <c r="G78" s="241" t="str">
        <f>'Visi duomenys'!H74</f>
        <v xml:space="preserve">08.4.2-ESFA-R-615 </v>
      </c>
      <c r="H78" s="241" t="str">
        <f>'Visi duomenys'!I74</f>
        <v>R</v>
      </c>
      <c r="I78" s="241">
        <f>'Visi duomenys'!J74</f>
        <v>0</v>
      </c>
      <c r="J78" s="238">
        <f>'Visi duomenys'!K74</f>
        <v>0</v>
      </c>
      <c r="K78" s="238">
        <f>'Visi duomenys'!L74</f>
        <v>0</v>
      </c>
      <c r="L78" s="241">
        <f>'Visi duomenys'!M74</f>
        <v>0</v>
      </c>
      <c r="M78" s="326">
        <f>'Visi duomenys'!V74</f>
        <v>43312</v>
      </c>
      <c r="N78" s="326">
        <f>'Visi duomenys'!W74</f>
        <v>44408</v>
      </c>
      <c r="O78" s="318">
        <f>'Visi duomenys'!N74</f>
        <v>12312.235294117647</v>
      </c>
      <c r="P78" s="318">
        <f>'Visi duomenys'!S74</f>
        <v>10465.4</v>
      </c>
      <c r="Q78" s="318">
        <f>'Visi duomenys'!P74</f>
        <v>923.4176470588236</v>
      </c>
      <c r="R78" s="318">
        <f>'Visi duomenys'!O74+'Visi duomenys'!Q74+'Visi duomenys'!R74</f>
        <v>923.4176470588236</v>
      </c>
      <c r="S78" s="325">
        <f t="shared" ref="S78" si="1">O78-P78-Q78-R78</f>
        <v>0</v>
      </c>
    </row>
    <row r="79" spans="1:19" s="325" customFormat="1" x14ac:dyDescent="0.25">
      <c r="A79" s="241" t="str">
        <f>'Visi duomenys'!A75</f>
        <v>2.1.2.2.2</v>
      </c>
      <c r="B79" s="241" t="str">
        <f>'Visi duomenys'!B75</f>
        <v>R086615-470000-1190</v>
      </c>
      <c r="C79" s="241" t="str">
        <f>'Visi duomenys'!D75</f>
        <v>Pagėgių savivaldybės gyventojų sergančių tuberkulioze, sveikatos priežiūros paslaugų prieinamumo gerinimas</v>
      </c>
      <c r="D79" s="241" t="str">
        <f>'Visi duomenys'!E75</f>
        <v>PSA</v>
      </c>
      <c r="E79" s="241" t="str">
        <f>'Visi duomenys'!F75</f>
        <v>SAM</v>
      </c>
      <c r="F79" s="241" t="str">
        <f>'Visi duomenys'!G75</f>
        <v>Pagėgių sav.</v>
      </c>
      <c r="G79" s="241" t="str">
        <f>'Visi duomenys'!H75</f>
        <v xml:space="preserve">08.4.2-ESFA-R-615 </v>
      </c>
      <c r="H79" s="241" t="str">
        <f>'Visi duomenys'!I75</f>
        <v>R</v>
      </c>
      <c r="I79" s="241">
        <f>'Visi duomenys'!J75</f>
        <v>0</v>
      </c>
      <c r="J79" s="238">
        <f>'Visi duomenys'!K75</f>
        <v>0</v>
      </c>
      <c r="K79" s="238">
        <f>'Visi duomenys'!L75</f>
        <v>0</v>
      </c>
      <c r="L79" s="241">
        <f>'Visi duomenys'!M75</f>
        <v>0</v>
      </c>
      <c r="M79" s="326">
        <f>'Visi duomenys'!V75</f>
        <v>43373</v>
      </c>
      <c r="N79" s="326">
        <f>'Visi duomenys'!W75</f>
        <v>44381</v>
      </c>
      <c r="O79" s="318">
        <f>'Visi duomenys'!N75</f>
        <v>4317</v>
      </c>
      <c r="P79" s="318">
        <f>'Visi duomenys'!S75</f>
        <v>3669.6</v>
      </c>
      <c r="Q79" s="318">
        <f>'Visi duomenys'!P75</f>
        <v>323.7</v>
      </c>
      <c r="R79" s="318">
        <f>'Visi duomenys'!O75+'Visi duomenys'!Q75+'Visi duomenys'!R75</f>
        <v>323.7</v>
      </c>
      <c r="S79" s="325">
        <f t="shared" ref="S79:S141" si="2">O79-P79-Q79-R79</f>
        <v>0</v>
      </c>
    </row>
    <row r="80" spans="1:19" s="325" customFormat="1" x14ac:dyDescent="0.25">
      <c r="A80" s="241" t="str">
        <f>'Visi duomenys'!A76</f>
        <v>2.1.2.2.3</v>
      </c>
      <c r="B80" s="241" t="str">
        <f>'Visi duomenys'!B76</f>
        <v>R086615-470000-1191</v>
      </c>
      <c r="C80" s="241" t="str">
        <f>'Visi duomenys'!D76</f>
        <v>Ambulatorinių sveikatos priežiūros paslaugų prieinamumo Šilalės PSPC gerinimas tuberkulioze sergantiems asmenims</v>
      </c>
      <c r="D80" s="241" t="str">
        <f>'Visi duomenys'!E76</f>
        <v>Šilalės PSPC</v>
      </c>
      <c r="E80" s="241" t="str">
        <f>'Visi duomenys'!F76</f>
        <v>SAM</v>
      </c>
      <c r="F80" s="241" t="str">
        <f>'Visi duomenys'!G76</f>
        <v>Šilalės rajonas</v>
      </c>
      <c r="G80" s="241" t="str">
        <f>'Visi duomenys'!H76</f>
        <v xml:space="preserve">08.4.2-ESFA-R-615 </v>
      </c>
      <c r="H80" s="241" t="str">
        <f>'Visi duomenys'!I76</f>
        <v>R</v>
      </c>
      <c r="I80" s="241">
        <f>'Visi duomenys'!J76</f>
        <v>0</v>
      </c>
      <c r="J80" s="238">
        <f>'Visi duomenys'!K76</f>
        <v>0</v>
      </c>
      <c r="K80" s="238">
        <f>'Visi duomenys'!L76</f>
        <v>0</v>
      </c>
      <c r="L80" s="241">
        <f>'Visi duomenys'!M76</f>
        <v>0</v>
      </c>
      <c r="M80" s="326">
        <f>'Visi duomenys'!V76</f>
        <v>43373</v>
      </c>
      <c r="N80" s="326">
        <f>'Visi duomenys'!W76</f>
        <v>44381</v>
      </c>
      <c r="O80" s="318">
        <f>'Visi duomenys'!N76</f>
        <v>10980</v>
      </c>
      <c r="P80" s="318">
        <f>'Visi duomenys'!S76</f>
        <v>9333</v>
      </c>
      <c r="Q80" s="318">
        <f>'Visi duomenys'!P76</f>
        <v>823.5</v>
      </c>
      <c r="R80" s="318">
        <f>'Visi duomenys'!O76+'Visi duomenys'!Q76+'Visi duomenys'!R76</f>
        <v>823.5</v>
      </c>
      <c r="S80" s="325">
        <f t="shared" si="2"/>
        <v>0</v>
      </c>
    </row>
    <row r="81" spans="1:19" s="325" customFormat="1" x14ac:dyDescent="0.25">
      <c r="A81" s="241" t="str">
        <f>'Visi duomenys'!A77</f>
        <v>2.1.2.2.4</v>
      </c>
      <c r="B81" s="241" t="str">
        <f>'Visi duomenys'!B77</f>
        <v>R086615-470000-1192</v>
      </c>
      <c r="C81" s="241" t="str">
        <f>'Visi duomenys'!D77</f>
        <v>Socialinės paramos priemonių teikimas tuberkulioze sergantiems Tauragės rajono gyventojams</v>
      </c>
      <c r="D81" s="241" t="str">
        <f>'Visi duomenys'!E77</f>
        <v>VŠĮ Tauragės rajono PSPC</v>
      </c>
      <c r="E81" s="241" t="str">
        <f>'Visi duomenys'!F77</f>
        <v>SAM</v>
      </c>
      <c r="F81" s="241" t="str">
        <f>'Visi duomenys'!G77</f>
        <v>Tauragės rajonas</v>
      </c>
      <c r="G81" s="241" t="str">
        <f>'Visi duomenys'!H77</f>
        <v xml:space="preserve">08.4.2-ESFA-R-615 </v>
      </c>
      <c r="H81" s="241" t="str">
        <f>'Visi duomenys'!I77</f>
        <v>R</v>
      </c>
      <c r="I81" s="241">
        <f>'Visi duomenys'!J77</f>
        <v>0</v>
      </c>
      <c r="J81" s="238">
        <f>'Visi duomenys'!K77</f>
        <v>0</v>
      </c>
      <c r="K81" s="238">
        <f>'Visi duomenys'!L77</f>
        <v>0</v>
      </c>
      <c r="L81" s="241">
        <f>'Visi duomenys'!M77</f>
        <v>0</v>
      </c>
      <c r="M81" s="326">
        <f>'Visi duomenys'!V77</f>
        <v>43465</v>
      </c>
      <c r="N81" s="326">
        <f>'Visi duomenys'!W77</f>
        <v>44615</v>
      </c>
      <c r="O81" s="318">
        <f>'Visi duomenys'!N77</f>
        <v>17152.939999999999</v>
      </c>
      <c r="P81" s="318">
        <f>'Visi duomenys'!S77</f>
        <v>14580</v>
      </c>
      <c r="Q81" s="318">
        <f>'Visi duomenys'!P77</f>
        <v>1286.47</v>
      </c>
      <c r="R81" s="318">
        <f>'Visi duomenys'!O77+'Visi duomenys'!Q77+'Visi duomenys'!R77</f>
        <v>1286.47</v>
      </c>
      <c r="S81" s="325">
        <f t="shared" si="2"/>
        <v>0</v>
      </c>
    </row>
    <row r="82" spans="1:19" s="325" customFormat="1" x14ac:dyDescent="0.25">
      <c r="A82" s="240" t="str">
        <f>'Visi duomenys'!A78</f>
        <v>2.1.2.3</v>
      </c>
      <c r="B82" s="239">
        <f>'Visi duomenys'!B78</f>
        <v>0</v>
      </c>
      <c r="C82" s="240" t="str">
        <f>'Visi duomenys'!D78</f>
        <v>Priemonė: Pirminės asmens sveikatos priežiūros veiklos efektyvumo didinimas</v>
      </c>
      <c r="D82" s="239">
        <f>'Visi duomenys'!E78</f>
        <v>0</v>
      </c>
      <c r="E82" s="239">
        <f>'Visi duomenys'!F78</f>
        <v>0</v>
      </c>
      <c r="F82" s="239">
        <f>'Visi duomenys'!G78</f>
        <v>0</v>
      </c>
      <c r="G82" s="239">
        <f>'Visi duomenys'!H78</f>
        <v>0</v>
      </c>
      <c r="H82" s="239">
        <f>'Visi duomenys'!I78</f>
        <v>0</v>
      </c>
      <c r="I82" s="239">
        <f>'Visi duomenys'!J78</f>
        <v>0</v>
      </c>
      <c r="J82" s="240">
        <f>'Visi duomenys'!K78</f>
        <v>0</v>
      </c>
      <c r="K82" s="240">
        <f>'Visi duomenys'!L78</f>
        <v>0</v>
      </c>
      <c r="L82" s="239">
        <f>'Visi duomenys'!M78</f>
        <v>0</v>
      </c>
      <c r="M82" s="323">
        <f>'Visi duomenys'!V78</f>
        <v>0</v>
      </c>
      <c r="N82" s="323" t="str">
        <f>'Visi duomenys'!W78</f>
        <v xml:space="preserve"> </v>
      </c>
      <c r="O82" s="324">
        <f>'Visi duomenys'!N78</f>
        <v>0</v>
      </c>
      <c r="P82" s="324">
        <f>'Visi duomenys'!S78</f>
        <v>0</v>
      </c>
      <c r="Q82" s="324">
        <f>'Visi duomenys'!P78</f>
        <v>0</v>
      </c>
      <c r="R82" s="324">
        <f>'Visi duomenys'!O78+'Visi duomenys'!Q78+'Visi duomenys'!R78</f>
        <v>0</v>
      </c>
      <c r="S82" s="325">
        <f t="shared" si="2"/>
        <v>0</v>
      </c>
    </row>
    <row r="83" spans="1:19" s="325" customFormat="1" x14ac:dyDescent="0.25">
      <c r="A83" s="241" t="str">
        <f>'Visi duomenys'!A79</f>
        <v>2.1.2.3.1</v>
      </c>
      <c r="B83" s="241" t="str">
        <f>'Visi duomenys'!B79</f>
        <v>R086609-270000-0001</v>
      </c>
      <c r="C83" s="241" t="str">
        <f>'Visi duomenys'!D79</f>
        <v>Pagėgių PSPC paslaugų prieinamumo ir kokybės gerinimas</v>
      </c>
      <c r="D83" s="241" t="str">
        <f>'Visi duomenys'!E79</f>
        <v>PSA</v>
      </c>
      <c r="E83" s="241" t="str">
        <f>'Visi duomenys'!F79</f>
        <v>SAM</v>
      </c>
      <c r="F83" s="241" t="str">
        <f>'Visi duomenys'!G79</f>
        <v>Pagėgių sav.</v>
      </c>
      <c r="G83" s="241" t="str">
        <f>'Visi duomenys'!H79</f>
        <v>08.1.3-CPVA-R-609</v>
      </c>
      <c r="H83" s="241" t="str">
        <f>'Visi duomenys'!I79</f>
        <v>R</v>
      </c>
      <c r="I83" s="241">
        <f>'Visi duomenys'!J79</f>
        <v>0</v>
      </c>
      <c r="J83" s="238">
        <f>'Visi duomenys'!K79</f>
        <v>0</v>
      </c>
      <c r="K83" s="238">
        <f>'Visi duomenys'!L79</f>
        <v>0</v>
      </c>
      <c r="L83" s="241">
        <f>'Visi duomenys'!M79</f>
        <v>0</v>
      </c>
      <c r="M83" s="326">
        <f>'Visi duomenys'!V79</f>
        <v>43465</v>
      </c>
      <c r="N83" s="326">
        <f>'Visi duomenys'!W79</f>
        <v>43889</v>
      </c>
      <c r="O83" s="318">
        <f>'Visi duomenys'!N79</f>
        <v>33913.85</v>
      </c>
      <c r="P83" s="318">
        <f>'Visi duomenys'!S79</f>
        <v>28826.79</v>
      </c>
      <c r="Q83" s="318">
        <f>'Visi duomenys'!P79</f>
        <v>2543.5300000000002</v>
      </c>
      <c r="R83" s="318">
        <f>'Visi duomenys'!O79+'Visi duomenys'!Q79+'Visi duomenys'!R79</f>
        <v>2543.5300000000002</v>
      </c>
      <c r="S83" s="325">
        <f t="shared" si="2"/>
        <v>0</v>
      </c>
    </row>
    <row r="84" spans="1:19" s="325" customFormat="1" x14ac:dyDescent="0.25">
      <c r="A84" s="241" t="str">
        <f>'Visi duomenys'!A80</f>
        <v>2.1.2.3.2</v>
      </c>
      <c r="B84" s="241" t="str">
        <f>'Visi duomenys'!B80</f>
        <v>R086609-270000-0002</v>
      </c>
      <c r="C84" s="241" t="str">
        <f>'Visi duomenys'!D80</f>
        <v>IĮ Pagėgių šeimos centras veiklos efektyvumo gerinimas</v>
      </c>
      <c r="D84" s="241" t="str">
        <f>'Visi duomenys'!E80</f>
        <v>IĮ "Pagėgių šeimos centras"</v>
      </c>
      <c r="E84" s="241" t="str">
        <f>'Visi duomenys'!F80</f>
        <v>SAM</v>
      </c>
      <c r="F84" s="241" t="str">
        <f>'Visi duomenys'!G80</f>
        <v>Pagėgių sav.</v>
      </c>
      <c r="G84" s="241" t="str">
        <f>'Visi duomenys'!H80</f>
        <v>08.1.3-CPVA-R-609</v>
      </c>
      <c r="H84" s="241" t="str">
        <f>'Visi duomenys'!I80</f>
        <v>R</v>
      </c>
      <c r="I84" s="241">
        <f>'Visi duomenys'!J80</f>
        <v>0</v>
      </c>
      <c r="J84" s="238">
        <f>'Visi duomenys'!K80</f>
        <v>0</v>
      </c>
      <c r="K84" s="238">
        <f>'Visi duomenys'!L80</f>
        <v>0</v>
      </c>
      <c r="L84" s="241">
        <f>'Visi duomenys'!M80</f>
        <v>0</v>
      </c>
      <c r="M84" s="326">
        <f>'Visi duomenys'!V80</f>
        <v>43434</v>
      </c>
      <c r="N84" s="326">
        <f>'Visi duomenys'!W80</f>
        <v>43646</v>
      </c>
      <c r="O84" s="318">
        <f>'Visi duomenys'!N80</f>
        <v>34079.07</v>
      </c>
      <c r="P84" s="318">
        <f>'Visi duomenys'!S80</f>
        <v>28967.21</v>
      </c>
      <c r="Q84" s="318">
        <f>'Visi duomenys'!P80</f>
        <v>2555.9299999999998</v>
      </c>
      <c r="R84" s="318">
        <f>'Visi duomenys'!O80+'Visi duomenys'!Q80+'Visi duomenys'!R80</f>
        <v>2555.9299999999998</v>
      </c>
      <c r="S84" s="325">
        <f t="shared" si="2"/>
        <v>0</v>
      </c>
    </row>
    <row r="85" spans="1:19" s="325" customFormat="1" x14ac:dyDescent="0.25">
      <c r="A85" s="241" t="str">
        <f>'Visi duomenys'!A81</f>
        <v>2.1.2.3.3</v>
      </c>
      <c r="B85" s="241" t="str">
        <f>'Visi duomenys'!B81</f>
        <v>R086609-270000-0003</v>
      </c>
      <c r="C85" s="241" t="str">
        <f>'Visi duomenys'!D81</f>
        <v>Jurbarko rajono viešųjų pirminės sveikatos priežiūros įstaigų veiklos efektyvumo didinimas</v>
      </c>
      <c r="D85" s="241" t="str">
        <f>'Visi duomenys'!E81</f>
        <v>JPSPC</v>
      </c>
      <c r="E85" s="241" t="str">
        <f>'Visi duomenys'!F81</f>
        <v>SAM</v>
      </c>
      <c r="F85" s="241" t="str">
        <f>'Visi duomenys'!G81</f>
        <v>Jurbarko r.</v>
      </c>
      <c r="G85" s="241" t="str">
        <f>'Visi duomenys'!H81</f>
        <v>08.1.3-CPVA-R-609</v>
      </c>
      <c r="H85" s="241" t="str">
        <f>'Visi duomenys'!I81</f>
        <v>R</v>
      </c>
      <c r="I85" s="241">
        <f>'Visi duomenys'!J81</f>
        <v>0</v>
      </c>
      <c r="J85" s="238">
        <f>'Visi duomenys'!K81</f>
        <v>0</v>
      </c>
      <c r="K85" s="238">
        <f>'Visi duomenys'!L81</f>
        <v>0</v>
      </c>
      <c r="L85" s="241">
        <f>'Visi duomenys'!M81</f>
        <v>0</v>
      </c>
      <c r="M85" s="326">
        <f>'Visi duomenys'!V81</f>
        <v>43434</v>
      </c>
      <c r="N85" s="326">
        <f>'Visi duomenys'!W81</f>
        <v>43889</v>
      </c>
      <c r="O85" s="318">
        <f>'Visi duomenys'!N81</f>
        <v>178381.68000000002</v>
      </c>
      <c r="P85" s="318">
        <f>'Visi duomenys'!S81</f>
        <v>151624.42000000001</v>
      </c>
      <c r="Q85" s="318">
        <f>'Visi duomenys'!P81</f>
        <v>13378.62</v>
      </c>
      <c r="R85" s="318">
        <f>'Visi duomenys'!O81+'Visi duomenys'!Q81+'Visi duomenys'!R81</f>
        <v>13378.64</v>
      </c>
      <c r="S85" s="325">
        <f t="shared" si="2"/>
        <v>0</v>
      </c>
    </row>
    <row r="86" spans="1:19" s="325" customFormat="1" x14ac:dyDescent="0.25">
      <c r="A86" s="241" t="str">
        <f>'Visi duomenys'!A82</f>
        <v>2.1.2.3.4</v>
      </c>
      <c r="B86" s="241" t="str">
        <f>'Visi duomenys'!B82</f>
        <v>R086609-270000-0004</v>
      </c>
      <c r="C86" s="241" t="str">
        <f>'Visi duomenys'!D82</f>
        <v>UAB Jurbarko šeimos klinikos pirminės asmens sveikatos priežiūros veiklos efektyvumo didinimas</v>
      </c>
      <c r="D86" s="241" t="str">
        <f>'Visi duomenys'!E82</f>
        <v>UAB Jurbarko šeimos klinika</v>
      </c>
      <c r="E86" s="241" t="str">
        <f>'Visi duomenys'!F82</f>
        <v>SAM</v>
      </c>
      <c r="F86" s="241" t="str">
        <f>'Visi duomenys'!G82</f>
        <v>Jurbarko r.</v>
      </c>
      <c r="G86" s="241" t="str">
        <f>'Visi duomenys'!H82</f>
        <v>08.1.3-CPVA-R-609</v>
      </c>
      <c r="H86" s="241" t="str">
        <f>'Visi duomenys'!I82</f>
        <v>R</v>
      </c>
      <c r="I86" s="241">
        <f>'Visi duomenys'!J82</f>
        <v>0</v>
      </c>
      <c r="J86" s="238">
        <f>'Visi duomenys'!K82</f>
        <v>0</v>
      </c>
      <c r="K86" s="238">
        <f>'Visi duomenys'!L82</f>
        <v>0</v>
      </c>
      <c r="L86" s="241">
        <f>'Visi duomenys'!M82</f>
        <v>0</v>
      </c>
      <c r="M86" s="326">
        <f>'Visi duomenys'!V82</f>
        <v>43434</v>
      </c>
      <c r="N86" s="326">
        <f>'Visi duomenys'!W82</f>
        <v>43829</v>
      </c>
      <c r="O86" s="318">
        <f>'Visi duomenys'!N82</f>
        <v>24189.1</v>
      </c>
      <c r="P86" s="318">
        <f>'Visi duomenys'!S82</f>
        <v>20560.73</v>
      </c>
      <c r="Q86" s="318">
        <f>'Visi duomenys'!P82</f>
        <v>1814.18</v>
      </c>
      <c r="R86" s="318">
        <f>'Visi duomenys'!O82+'Visi duomenys'!Q82+'Visi duomenys'!R82</f>
        <v>1814.19</v>
      </c>
      <c r="S86" s="325">
        <f t="shared" si="2"/>
        <v>0</v>
      </c>
    </row>
    <row r="87" spans="1:19" s="325" customFormat="1" x14ac:dyDescent="0.25">
      <c r="A87" s="241" t="str">
        <f>'Visi duomenys'!A83</f>
        <v>2.1.2.3.5</v>
      </c>
      <c r="B87" s="241" t="str">
        <f>'Visi duomenys'!B83</f>
        <v>R086609-270000-0005</v>
      </c>
      <c r="C87" s="241" t="str">
        <f>'Visi duomenys'!D83</f>
        <v>N. Dungveckienės šeimos klinikos pirminės asmens sveikatos priežiūros veiklos efektyvumo didinimas</v>
      </c>
      <c r="D87" s="241" t="str">
        <f>'Visi duomenys'!E83</f>
        <v>N. Dungveckienės šeimos klinika</v>
      </c>
      <c r="E87" s="241" t="str">
        <f>'Visi duomenys'!F83</f>
        <v>SAM</v>
      </c>
      <c r="F87" s="241" t="str">
        <f>'Visi duomenys'!G83</f>
        <v>Jurbarko r.</v>
      </c>
      <c r="G87" s="241" t="str">
        <f>'Visi duomenys'!H83</f>
        <v>08.1.3-CPVA-R-609</v>
      </c>
      <c r="H87" s="241" t="str">
        <f>'Visi duomenys'!I83</f>
        <v>R</v>
      </c>
      <c r="I87" s="241">
        <f>'Visi duomenys'!J83</f>
        <v>0</v>
      </c>
      <c r="J87" s="238">
        <f>'Visi duomenys'!K83</f>
        <v>0</v>
      </c>
      <c r="K87" s="238">
        <f>'Visi duomenys'!L83</f>
        <v>0</v>
      </c>
      <c r="L87" s="241">
        <f>'Visi duomenys'!M83</f>
        <v>0</v>
      </c>
      <c r="M87" s="326">
        <f>'Visi duomenys'!V83</f>
        <v>43434</v>
      </c>
      <c r="N87" s="326">
        <f>'Visi duomenys'!W83</f>
        <v>43830</v>
      </c>
      <c r="O87" s="318">
        <f>'Visi duomenys'!N83</f>
        <v>23626.350000000002</v>
      </c>
      <c r="P87" s="318">
        <f>'Visi duomenys'!S83</f>
        <v>20082.400000000001</v>
      </c>
      <c r="Q87" s="318">
        <f>'Visi duomenys'!P83</f>
        <v>1771.97</v>
      </c>
      <c r="R87" s="318">
        <f>'Visi duomenys'!O83+'Visi duomenys'!Q83+'Visi duomenys'!R83</f>
        <v>1771.98</v>
      </c>
      <c r="S87" s="325">
        <f t="shared" si="2"/>
        <v>0</v>
      </c>
    </row>
    <row r="88" spans="1:19" s="325" customFormat="1" x14ac:dyDescent="0.25">
      <c r="A88" s="241" t="str">
        <f>'Visi duomenys'!A84</f>
        <v>2.1.2.3.6</v>
      </c>
      <c r="B88" s="241" t="str">
        <f>'Visi duomenys'!B84</f>
        <v>R086609-270000-0006</v>
      </c>
      <c r="C88" s="241" t="str">
        <f>'Visi duomenys'!D84</f>
        <v>T.Švedko gydytojos kabineto pirminės asmens sveikatos priežiūros veiklos efektyvumo didinimas</v>
      </c>
      <c r="D88" s="241" t="str">
        <f>'Visi duomenys'!E84</f>
        <v>T. Švedko gydytojos kabinetas</v>
      </c>
      <c r="E88" s="241" t="str">
        <f>'Visi duomenys'!F84</f>
        <v>SAM</v>
      </c>
      <c r="F88" s="241" t="str">
        <f>'Visi duomenys'!G84</f>
        <v>Jurbarko r.</v>
      </c>
      <c r="G88" s="241" t="str">
        <f>'Visi duomenys'!H84</f>
        <v>08.1.3-CPVA-R-609</v>
      </c>
      <c r="H88" s="241" t="str">
        <f>'Visi duomenys'!I84</f>
        <v>R</v>
      </c>
      <c r="I88" s="241">
        <f>'Visi duomenys'!J84</f>
        <v>0</v>
      </c>
      <c r="J88" s="238">
        <f>'Visi duomenys'!K84</f>
        <v>0</v>
      </c>
      <c r="K88" s="238">
        <f>'Visi duomenys'!L84</f>
        <v>0</v>
      </c>
      <c r="L88" s="241">
        <f>'Visi duomenys'!M84</f>
        <v>0</v>
      </c>
      <c r="M88" s="326">
        <f>'Visi duomenys'!V84</f>
        <v>43434</v>
      </c>
      <c r="N88" s="326">
        <f>'Visi duomenys'!W84</f>
        <v>43830</v>
      </c>
      <c r="O88" s="318">
        <f>'Visi duomenys'!N84</f>
        <v>14262.54</v>
      </c>
      <c r="P88" s="318">
        <f>'Visi duomenys'!S84</f>
        <v>12123.15</v>
      </c>
      <c r="Q88" s="318">
        <f>'Visi duomenys'!P84</f>
        <v>1069.69</v>
      </c>
      <c r="R88" s="318">
        <f>'Visi duomenys'!O84+'Visi duomenys'!Q84+'Visi duomenys'!R84</f>
        <v>1069.7</v>
      </c>
      <c r="S88" s="325">
        <f t="shared" si="2"/>
        <v>0</v>
      </c>
    </row>
    <row r="89" spans="1:19" s="325" customFormat="1" x14ac:dyDescent="0.25">
      <c r="A89" s="241" t="str">
        <f>'Visi duomenys'!A85</f>
        <v>2.1.2.3.7</v>
      </c>
      <c r="B89" s="241" t="str">
        <f>'Visi duomenys'!B85</f>
        <v>R086609-270000-0007</v>
      </c>
      <c r="C89" s="241" t="str">
        <f>'Visi duomenys'!D85</f>
        <v>V. R. Petkinienės IĮ „Philema“ pirminės asmens sveikatos priežiūros veiklos efektyvumo didinimas</v>
      </c>
      <c r="D89" s="241" t="str">
        <f>'Visi duomenys'!E85</f>
        <v xml:space="preserve">V. R. Petkinienės IĮ "Philema" </v>
      </c>
      <c r="E89" s="241" t="str">
        <f>'Visi duomenys'!F85</f>
        <v>SAM</v>
      </c>
      <c r="F89" s="241" t="str">
        <f>'Visi duomenys'!G85</f>
        <v>Jurbarko r.</v>
      </c>
      <c r="G89" s="241" t="str">
        <f>'Visi duomenys'!H85</f>
        <v>08.1.3-CPVA-R-609</v>
      </c>
      <c r="H89" s="241" t="str">
        <f>'Visi duomenys'!I85</f>
        <v>R</v>
      </c>
      <c r="I89" s="241">
        <f>'Visi duomenys'!J85</f>
        <v>0</v>
      </c>
      <c r="J89" s="238">
        <f>'Visi duomenys'!K85</f>
        <v>0</v>
      </c>
      <c r="K89" s="238">
        <f>'Visi duomenys'!L85</f>
        <v>0</v>
      </c>
      <c r="L89" s="241">
        <f>'Visi duomenys'!M85</f>
        <v>0</v>
      </c>
      <c r="M89" s="326">
        <f>'Visi duomenys'!V85</f>
        <v>43434</v>
      </c>
      <c r="N89" s="326">
        <f>'Visi duomenys'!W85</f>
        <v>43830</v>
      </c>
      <c r="O89" s="318">
        <f>'Visi duomenys'!N85</f>
        <v>21476.829999999998</v>
      </c>
      <c r="P89" s="318">
        <f>'Visi duomenys'!S85</f>
        <v>18255.3</v>
      </c>
      <c r="Q89" s="318">
        <f>'Visi duomenys'!P85</f>
        <v>1610.76</v>
      </c>
      <c r="R89" s="318">
        <f>'Visi duomenys'!O85+'Visi duomenys'!Q85+'Visi duomenys'!R85</f>
        <v>1610.77</v>
      </c>
      <c r="S89" s="325">
        <f t="shared" si="2"/>
        <v>0</v>
      </c>
    </row>
    <row r="90" spans="1:19" s="325" customFormat="1" x14ac:dyDescent="0.25">
      <c r="A90" s="241" t="str">
        <f>'Visi duomenys'!A86</f>
        <v>2.1.2.3.8</v>
      </c>
      <c r="B90" s="241" t="str">
        <f>'Visi duomenys'!B86</f>
        <v>R086609-270000-0008</v>
      </c>
      <c r="C90" s="241" t="str">
        <f>'Visi duomenys'!D86</f>
        <v>Sveikatos priežiūros paslaugų prieinamumo gerinimas VšĮ Šilalės pirminės sveikatos priežiūros centre</v>
      </c>
      <c r="D90" s="241" t="str">
        <f>'Visi duomenys'!E86</f>
        <v>ŠPSPC</v>
      </c>
      <c r="E90" s="241" t="str">
        <f>'Visi duomenys'!F86</f>
        <v>SAM</v>
      </c>
      <c r="F90" s="241" t="str">
        <f>'Visi duomenys'!G86</f>
        <v>Šilalės r.</v>
      </c>
      <c r="G90" s="241" t="str">
        <f>'Visi duomenys'!H86</f>
        <v>08.1.3-CPVA-R-609</v>
      </c>
      <c r="H90" s="241" t="str">
        <f>'Visi duomenys'!I86</f>
        <v>R</v>
      </c>
      <c r="I90" s="241">
        <f>'Visi duomenys'!J86</f>
        <v>0</v>
      </c>
      <c r="J90" s="238">
        <f>'Visi duomenys'!K86</f>
        <v>0</v>
      </c>
      <c r="K90" s="238">
        <f>'Visi duomenys'!L86</f>
        <v>0</v>
      </c>
      <c r="L90" s="241">
        <f>'Visi duomenys'!M86</f>
        <v>0</v>
      </c>
      <c r="M90" s="326">
        <f>'Visi duomenys'!V86</f>
        <v>43465</v>
      </c>
      <c r="N90" s="326">
        <f>'Visi duomenys'!W86</f>
        <v>43920</v>
      </c>
      <c r="O90" s="318">
        <f>'Visi duomenys'!N86</f>
        <v>100228.23</v>
      </c>
      <c r="P90" s="318">
        <f>'Visi duomenys'!S86</f>
        <v>85194</v>
      </c>
      <c r="Q90" s="318">
        <f>'Visi duomenys'!P86</f>
        <v>7517.11</v>
      </c>
      <c r="R90" s="318">
        <f>'Visi duomenys'!O86+'Visi duomenys'!Q86+'Visi duomenys'!R86</f>
        <v>7517.12</v>
      </c>
      <c r="S90" s="325">
        <f t="shared" si="2"/>
        <v>0</v>
      </c>
    </row>
    <row r="91" spans="1:19" s="325" customFormat="1" x14ac:dyDescent="0.25">
      <c r="A91" s="241" t="str">
        <f>'Visi duomenys'!A87</f>
        <v>2.1.2.3.9</v>
      </c>
      <c r="B91" s="241" t="str">
        <f>'Visi duomenys'!B87</f>
        <v>R086609-270000-0009</v>
      </c>
      <c r="C91" s="241" t="str">
        <f>'Visi duomenys'!D87</f>
        <v>Gyventojų sveikatos priežiūros paslaugų gerinimas ir priklausomybės nuo opioidų mažinimas</v>
      </c>
      <c r="D91" s="241" t="str">
        <f>'Visi duomenys'!E87</f>
        <v>UAB "Šilalės šeimos gydytojo praktika"</v>
      </c>
      <c r="E91" s="241" t="str">
        <f>'Visi duomenys'!F87</f>
        <v>SAM</v>
      </c>
      <c r="F91" s="241" t="str">
        <f>'Visi duomenys'!G87</f>
        <v>Šilalės r.</v>
      </c>
      <c r="G91" s="241" t="str">
        <f>'Visi duomenys'!H87</f>
        <v>08.1.3-CPVA-R-609</v>
      </c>
      <c r="H91" s="241" t="str">
        <f>'Visi duomenys'!I87</f>
        <v>R</v>
      </c>
      <c r="I91" s="241">
        <f>'Visi duomenys'!J87</f>
        <v>0</v>
      </c>
      <c r="J91" s="238">
        <f>'Visi duomenys'!K87</f>
        <v>0</v>
      </c>
      <c r="K91" s="238">
        <f>'Visi duomenys'!L87</f>
        <v>0</v>
      </c>
      <c r="L91" s="241">
        <f>'Visi duomenys'!M87</f>
        <v>0</v>
      </c>
      <c r="M91" s="326">
        <f>'Visi duomenys'!V87</f>
        <v>43465</v>
      </c>
      <c r="N91" s="326">
        <f>'Visi duomenys'!W87</f>
        <v>43889</v>
      </c>
      <c r="O91" s="318">
        <f>'Visi duomenys'!N87</f>
        <v>52792.94</v>
      </c>
      <c r="P91" s="318">
        <f>'Visi duomenys'!S87</f>
        <v>44874</v>
      </c>
      <c r="Q91" s="318">
        <f>'Visi duomenys'!P87</f>
        <v>3959.47</v>
      </c>
      <c r="R91" s="318">
        <f>'Visi duomenys'!O87+'Visi duomenys'!Q87+'Visi duomenys'!R87</f>
        <v>3959.47</v>
      </c>
      <c r="S91" s="325">
        <f t="shared" si="2"/>
        <v>0</v>
      </c>
    </row>
    <row r="92" spans="1:19" s="325" customFormat="1" x14ac:dyDescent="0.25">
      <c r="A92" s="241" t="str">
        <f>'Visi duomenys'!A88</f>
        <v>2.1.2.3.10</v>
      </c>
      <c r="B92" s="241" t="str">
        <f>'Visi duomenys'!B88</f>
        <v>R086609-270000-0010</v>
      </c>
      <c r="C92" s="241" t="str">
        <f>'Visi duomenys'!D88</f>
        <v>Ambulatorinių sveikatos priežiūros paslaugų prieinamumo gerinimas Viešojoje įstaigoje Pajūrio ambulatorijoje</v>
      </c>
      <c r="D92" s="241" t="str">
        <f>'Visi duomenys'!E88</f>
        <v>Viešoji įstaiga Pajūrio ambulatorija</v>
      </c>
      <c r="E92" s="241" t="str">
        <f>'Visi duomenys'!F88</f>
        <v>SAM</v>
      </c>
      <c r="F92" s="241" t="str">
        <f>'Visi duomenys'!G88</f>
        <v>Šilalės r.</v>
      </c>
      <c r="G92" s="241" t="str">
        <f>'Visi duomenys'!H88</f>
        <v>08.1.3-CPVA-R-609</v>
      </c>
      <c r="H92" s="241" t="str">
        <f>'Visi duomenys'!I88</f>
        <v>R</v>
      </c>
      <c r="I92" s="241">
        <f>'Visi duomenys'!J88</f>
        <v>0</v>
      </c>
      <c r="J92" s="238">
        <f>'Visi duomenys'!K88</f>
        <v>0</v>
      </c>
      <c r="K92" s="238">
        <f>'Visi duomenys'!L88</f>
        <v>0</v>
      </c>
      <c r="L92" s="241">
        <f>'Visi duomenys'!M88</f>
        <v>0</v>
      </c>
      <c r="M92" s="326">
        <f>'Visi duomenys'!V88</f>
        <v>43465</v>
      </c>
      <c r="N92" s="326">
        <f>'Visi duomenys'!W88</f>
        <v>43889</v>
      </c>
      <c r="O92" s="318">
        <f>'Visi duomenys'!N88</f>
        <v>21270.58</v>
      </c>
      <c r="P92" s="318">
        <f>'Visi duomenys'!S88</f>
        <v>18080</v>
      </c>
      <c r="Q92" s="318">
        <f>'Visi duomenys'!P88</f>
        <v>1595.29</v>
      </c>
      <c r="R92" s="318">
        <f>'Visi duomenys'!O88+'Visi duomenys'!Q88+'Visi duomenys'!R88</f>
        <v>1595.29</v>
      </c>
    </row>
    <row r="93" spans="1:19" s="325" customFormat="1" x14ac:dyDescent="0.25">
      <c r="A93" s="241" t="str">
        <f>'Visi duomenys'!A89</f>
        <v>2.1.2.3.11</v>
      </c>
      <c r="B93" s="241" t="str">
        <f>'Visi duomenys'!B89</f>
        <v>R086609-270000-0011</v>
      </c>
      <c r="C93" s="241" t="str">
        <f>'Visi duomenys'!D89</f>
        <v>VšĮ Laukuvos ambulatorijos teikiamų paslaugų kokybės gerinimas</v>
      </c>
      <c r="D93" s="241" t="str">
        <f>'Visi duomenys'!E89</f>
        <v>Viešoji įstaiga Laukuvos ambulatorija</v>
      </c>
      <c r="E93" s="241" t="str">
        <f>'Visi duomenys'!F89</f>
        <v>SAM</v>
      </c>
      <c r="F93" s="241" t="str">
        <f>'Visi duomenys'!G89</f>
        <v>Šilalės r.</v>
      </c>
      <c r="G93" s="241" t="str">
        <f>'Visi duomenys'!H89</f>
        <v>08.1.3-CPVA-R-609</v>
      </c>
      <c r="H93" s="241" t="str">
        <f>'Visi duomenys'!I89</f>
        <v>R</v>
      </c>
      <c r="I93" s="241">
        <f>'Visi duomenys'!J89</f>
        <v>0</v>
      </c>
      <c r="J93" s="238">
        <f>'Visi duomenys'!K89</f>
        <v>0</v>
      </c>
      <c r="K93" s="238">
        <f>'Visi duomenys'!L89</f>
        <v>0</v>
      </c>
      <c r="L93" s="241">
        <f>'Visi duomenys'!M89</f>
        <v>0</v>
      </c>
      <c r="M93" s="326">
        <f>'Visi duomenys'!V89</f>
        <v>43465</v>
      </c>
      <c r="N93" s="326">
        <f>'Visi duomenys'!W89</f>
        <v>43889</v>
      </c>
      <c r="O93" s="318">
        <f>'Visi duomenys'!N89</f>
        <v>18170.59</v>
      </c>
      <c r="P93" s="318">
        <f>'Visi duomenys'!S89</f>
        <v>15445</v>
      </c>
      <c r="Q93" s="318">
        <f>'Visi duomenys'!P89</f>
        <v>1362.79</v>
      </c>
      <c r="R93" s="318">
        <f>'Visi duomenys'!O89+'Visi duomenys'!Q89+'Visi duomenys'!R89</f>
        <v>1362.8</v>
      </c>
      <c r="S93" s="325">
        <f t="shared" si="2"/>
        <v>0</v>
      </c>
    </row>
    <row r="94" spans="1:19" s="325" customFormat="1" x14ac:dyDescent="0.25">
      <c r="A94" s="241" t="str">
        <f>'Visi duomenys'!A90</f>
        <v>2.1.2.3.12</v>
      </c>
      <c r="B94" s="241" t="str">
        <f>'Visi duomenys'!B90</f>
        <v>R086609-270000-0012</v>
      </c>
      <c r="C94" s="241" t="str">
        <f>'Visi duomenys'!D90</f>
        <v>Ambulatorinių sveikatos priežiūros paslaugų prieinamumo gerinimas VšĮ Kvėdarnos ambulatorijoje</v>
      </c>
      <c r="D94" s="241" t="str">
        <f>'Visi duomenys'!E90</f>
        <v>Viešoji įstaiga Kvėdarnos ambulatorija</v>
      </c>
      <c r="E94" s="241" t="str">
        <f>'Visi duomenys'!F90</f>
        <v>SAM</v>
      </c>
      <c r="F94" s="241" t="str">
        <f>'Visi duomenys'!G90</f>
        <v>Šilalės r.</v>
      </c>
      <c r="G94" s="241" t="str">
        <f>'Visi duomenys'!H90</f>
        <v>08.1.3-CPVA-R-609</v>
      </c>
      <c r="H94" s="241" t="str">
        <f>'Visi duomenys'!I90</f>
        <v>R</v>
      </c>
      <c r="I94" s="241">
        <f>'Visi duomenys'!J90</f>
        <v>0</v>
      </c>
      <c r="J94" s="238">
        <f>'Visi duomenys'!K90</f>
        <v>0</v>
      </c>
      <c r="K94" s="238">
        <f>'Visi duomenys'!L90</f>
        <v>0</v>
      </c>
      <c r="L94" s="241">
        <f>'Visi duomenys'!M90</f>
        <v>0</v>
      </c>
      <c r="M94" s="326">
        <f>'Visi duomenys'!V90</f>
        <v>43465</v>
      </c>
      <c r="N94" s="326">
        <f>'Visi duomenys'!W90</f>
        <v>43889</v>
      </c>
      <c r="O94" s="318">
        <f>'Visi duomenys'!N90</f>
        <v>24982.35</v>
      </c>
      <c r="P94" s="318">
        <f>'Visi duomenys'!S90</f>
        <v>21235</v>
      </c>
      <c r="Q94" s="318">
        <f>'Visi duomenys'!P90</f>
        <v>1873.67</v>
      </c>
      <c r="R94" s="318">
        <f>'Visi duomenys'!O90+'Visi duomenys'!Q90+'Visi duomenys'!R90</f>
        <v>1873.68</v>
      </c>
      <c r="S94" s="325">
        <f t="shared" si="2"/>
        <v>0</v>
      </c>
    </row>
    <row r="95" spans="1:19" s="325" customFormat="1" x14ac:dyDescent="0.25">
      <c r="A95" s="241" t="str">
        <f>'Visi duomenys'!A91</f>
        <v>2.1.2.3.13</v>
      </c>
      <c r="B95" s="241" t="str">
        <f>'Visi duomenys'!B91</f>
        <v>R086609-270000-0013</v>
      </c>
      <c r="C95" s="241" t="str">
        <f>'Visi duomenys'!D91</f>
        <v>VšĮ Kaltinėnų PSPC paslaugų kokybės gerinimas</v>
      </c>
      <c r="D95" s="241" t="str">
        <f>'Visi duomenys'!E91</f>
        <v>VšĮ Kaltinėnų PSPC</v>
      </c>
      <c r="E95" s="241" t="str">
        <f>'Visi duomenys'!F91</f>
        <v>SAM</v>
      </c>
      <c r="F95" s="241" t="str">
        <f>'Visi duomenys'!G91</f>
        <v>Šilalės r.</v>
      </c>
      <c r="G95" s="241" t="str">
        <f>'Visi duomenys'!H91</f>
        <v>08.1.3-CPVA-R-609</v>
      </c>
      <c r="H95" s="241" t="str">
        <f>'Visi duomenys'!I91</f>
        <v>R</v>
      </c>
      <c r="I95" s="241">
        <f>'Visi duomenys'!J91</f>
        <v>0</v>
      </c>
      <c r="J95" s="238">
        <f>'Visi duomenys'!K91</f>
        <v>0</v>
      </c>
      <c r="K95" s="238">
        <f>'Visi duomenys'!L91</f>
        <v>0</v>
      </c>
      <c r="L95" s="241">
        <f>'Visi duomenys'!M91</f>
        <v>0</v>
      </c>
      <c r="M95" s="326">
        <f>'Visi duomenys'!V91</f>
        <v>43554</v>
      </c>
      <c r="N95" s="326">
        <f>'Visi duomenys'!W91</f>
        <v>43830</v>
      </c>
      <c r="O95" s="318">
        <f>'Visi duomenys'!N91</f>
        <v>17587.04</v>
      </c>
      <c r="P95" s="318">
        <f>'Visi duomenys'!S91</f>
        <v>14949</v>
      </c>
      <c r="Q95" s="318">
        <f>'Visi duomenys'!P91</f>
        <v>1319.02</v>
      </c>
      <c r="R95" s="318">
        <f>'Visi duomenys'!O91+'Visi duomenys'!Q91+'Visi duomenys'!R91</f>
        <v>1319.02</v>
      </c>
      <c r="S95" s="325">
        <f t="shared" si="2"/>
        <v>0</v>
      </c>
    </row>
    <row r="96" spans="1:19" s="325" customFormat="1" x14ac:dyDescent="0.25">
      <c r="A96" s="241" t="str">
        <f>'Visi duomenys'!A92</f>
        <v>2.1.2.3.14</v>
      </c>
      <c r="B96" s="241" t="str">
        <f>'Visi duomenys'!B92</f>
        <v>R086609-270000-0014</v>
      </c>
      <c r="C96" s="241" t="str">
        <f>'Visi duomenys'!D92</f>
        <v>VšĮ Tauragės rajono pirminės sveikatos priežiūros centro veiklos efektyvumo didinimas</v>
      </c>
      <c r="D96" s="241" t="str">
        <f>'Visi duomenys'!E92</f>
        <v>TPSPC</v>
      </c>
      <c r="E96" s="241" t="str">
        <f>'Visi duomenys'!F92</f>
        <v>SAM</v>
      </c>
      <c r="F96" s="241" t="str">
        <f>'Visi duomenys'!G92</f>
        <v>Tauragės r.</v>
      </c>
      <c r="G96" s="241" t="str">
        <f>'Visi duomenys'!H92</f>
        <v>08.1.3-CPVA-R-609</v>
      </c>
      <c r="H96" s="241" t="str">
        <f>'Visi duomenys'!I92</f>
        <v>R</v>
      </c>
      <c r="I96" s="241">
        <f>'Visi duomenys'!J92</f>
        <v>0</v>
      </c>
      <c r="J96" s="238">
        <f>'Visi duomenys'!K92</f>
        <v>0</v>
      </c>
      <c r="K96" s="238">
        <f>'Visi duomenys'!L92</f>
        <v>0</v>
      </c>
      <c r="L96" s="241">
        <f>'Visi duomenys'!M92</f>
        <v>0</v>
      </c>
      <c r="M96" s="326">
        <f>'Visi duomenys'!V92</f>
        <v>43434</v>
      </c>
      <c r="N96" s="326">
        <f>'Visi duomenys'!W92</f>
        <v>43889</v>
      </c>
      <c r="O96" s="318">
        <f>'Visi duomenys'!N92</f>
        <v>240523</v>
      </c>
      <c r="P96" s="318">
        <f>'Visi duomenys'!S92</f>
        <v>204444.55</v>
      </c>
      <c r="Q96" s="318">
        <f>'Visi duomenys'!P92</f>
        <v>18039.22</v>
      </c>
      <c r="R96" s="318">
        <f>'Visi duomenys'!O92+'Visi duomenys'!Q92+'Visi duomenys'!R92</f>
        <v>18039.23</v>
      </c>
      <c r="S96" s="325">
        <f t="shared" si="2"/>
        <v>0</v>
      </c>
    </row>
    <row r="97" spans="1:19" s="325" customFormat="1" x14ac:dyDescent="0.25">
      <c r="A97" s="241" t="str">
        <f>'Visi duomenys'!A93</f>
        <v>2.1.2.3.15</v>
      </c>
      <c r="B97" s="241" t="str">
        <f>'Visi duomenys'!B93</f>
        <v>R086609-270000-0015</v>
      </c>
      <c r="C97" s="241" t="str">
        <f>'Visi duomenys'!D93</f>
        <v>UAB ,,Šeimos pulsas" veiklos efektyvumo didinimas</v>
      </c>
      <c r="D97" s="241" t="str">
        <f>'Visi duomenys'!E93</f>
        <v>UAB ,,Šeimos pulsas"</v>
      </c>
      <c r="E97" s="241" t="str">
        <f>'Visi duomenys'!F93</f>
        <v>SAM</v>
      </c>
      <c r="F97" s="241" t="str">
        <f>'Visi duomenys'!G93</f>
        <v>Tauragės r.</v>
      </c>
      <c r="G97" s="241" t="str">
        <f>'Visi duomenys'!H93</f>
        <v>08.1.3-CPVA-R-609</v>
      </c>
      <c r="H97" s="241" t="str">
        <f>'Visi duomenys'!I93</f>
        <v>R</v>
      </c>
      <c r="I97" s="241">
        <f>'Visi duomenys'!J93</f>
        <v>0</v>
      </c>
      <c r="J97" s="238">
        <f>'Visi duomenys'!K93</f>
        <v>0</v>
      </c>
      <c r="K97" s="238">
        <f>'Visi duomenys'!L93</f>
        <v>0</v>
      </c>
      <c r="L97" s="241">
        <f>'Visi duomenys'!M93</f>
        <v>0</v>
      </c>
      <c r="M97" s="326">
        <f>'Visi duomenys'!V93</f>
        <v>43403</v>
      </c>
      <c r="N97" s="326">
        <f>'Visi duomenys'!W93</f>
        <v>43646</v>
      </c>
      <c r="O97" s="318">
        <f>'Visi duomenys'!N93</f>
        <v>47242</v>
      </c>
      <c r="P97" s="318">
        <f>'Visi duomenys'!S93</f>
        <v>40155.699999999997</v>
      </c>
      <c r="Q97" s="318">
        <f>'Visi duomenys'!P93</f>
        <v>3543.15</v>
      </c>
      <c r="R97" s="318">
        <f>'Visi duomenys'!O93+'Visi duomenys'!Q93+'Visi duomenys'!R93</f>
        <v>3543.15</v>
      </c>
      <c r="S97" s="325">
        <f t="shared" si="2"/>
        <v>0</v>
      </c>
    </row>
    <row r="98" spans="1:19" s="325" customFormat="1" x14ac:dyDescent="0.25">
      <c r="A98" s="241" t="str">
        <f>'Visi duomenys'!A94</f>
        <v>2.1.2.3.16</v>
      </c>
      <c r="B98" s="241" t="str">
        <f>'Visi duomenys'!B94</f>
        <v>R086609-270000-0016</v>
      </c>
      <c r="C98" s="241" t="str">
        <f>'Visi duomenys'!D94</f>
        <v>UAB Mažonienės medicinos kabineto veiklos efektyvumo didinimas</v>
      </c>
      <c r="D98" s="241" t="str">
        <f>'Visi duomenys'!E94</f>
        <v>UAB Mažonienės medicinos kabinetas</v>
      </c>
      <c r="E98" s="241" t="str">
        <f>'Visi duomenys'!F94</f>
        <v>SAM</v>
      </c>
      <c r="F98" s="241" t="str">
        <f>'Visi duomenys'!G94</f>
        <v>Tauragės r.</v>
      </c>
      <c r="G98" s="241" t="str">
        <f>'Visi duomenys'!H94</f>
        <v>08.1.3-CPVA-R-609</v>
      </c>
      <c r="H98" s="241" t="str">
        <f>'Visi duomenys'!I94</f>
        <v>R</v>
      </c>
      <c r="I98" s="241">
        <f>'Visi duomenys'!J94</f>
        <v>0</v>
      </c>
      <c r="J98" s="238">
        <f>'Visi duomenys'!K94</f>
        <v>0</v>
      </c>
      <c r="K98" s="238">
        <f>'Visi duomenys'!L94</f>
        <v>0</v>
      </c>
      <c r="L98" s="241">
        <f>'Visi duomenys'!M94</f>
        <v>0</v>
      </c>
      <c r="M98" s="326">
        <f>'Visi duomenys'!V94</f>
        <v>43434</v>
      </c>
      <c r="N98" s="326">
        <f>'Visi duomenys'!W94</f>
        <v>43646</v>
      </c>
      <c r="O98" s="318">
        <f>'Visi duomenys'!N94</f>
        <v>23724</v>
      </c>
      <c r="P98" s="318">
        <f>'Visi duomenys'!S94</f>
        <v>20165.400000000001</v>
      </c>
      <c r="Q98" s="318">
        <f>'Visi duomenys'!P94</f>
        <v>1779.3</v>
      </c>
      <c r="R98" s="318">
        <f>'Visi duomenys'!O94+'Visi duomenys'!Q94+'Visi duomenys'!R94</f>
        <v>1779.3</v>
      </c>
      <c r="S98" s="325">
        <f t="shared" si="2"/>
        <v>0</v>
      </c>
    </row>
    <row r="99" spans="1:19" s="325" customFormat="1" x14ac:dyDescent="0.25">
      <c r="A99" s="241" t="str">
        <f>'Visi duomenys'!A95</f>
        <v>2.1.2.3.17</v>
      </c>
      <c r="B99" s="241" t="str">
        <f>'Visi duomenys'!B95</f>
        <v>R086609-270000-0017</v>
      </c>
      <c r="C99" s="241" t="str">
        <f>'Visi duomenys'!D95</f>
        <v>UAB InMedica šeimos klinikų Tauragėje ir Skaudvilėje veiklos efektyvumo didinimas</v>
      </c>
      <c r="D99" s="241" t="str">
        <f>'Visi duomenys'!E95</f>
        <v>UAB InMedica</v>
      </c>
      <c r="E99" s="241" t="str">
        <f>'Visi duomenys'!F95</f>
        <v>SAM</v>
      </c>
      <c r="F99" s="241" t="str">
        <f>'Visi duomenys'!G95</f>
        <v>Tauragės r.</v>
      </c>
      <c r="G99" s="241" t="str">
        <f>'Visi duomenys'!H95</f>
        <v>08.1.3-CPVA-R-609</v>
      </c>
      <c r="H99" s="241" t="str">
        <f>'Visi duomenys'!I95</f>
        <v>R</v>
      </c>
      <c r="I99" s="241">
        <f>'Visi duomenys'!J95</f>
        <v>0</v>
      </c>
      <c r="J99" s="238">
        <f>'Visi duomenys'!K95</f>
        <v>0</v>
      </c>
      <c r="K99" s="238">
        <f>'Visi duomenys'!L95</f>
        <v>0</v>
      </c>
      <c r="L99" s="241">
        <f>'Visi duomenys'!M95</f>
        <v>0</v>
      </c>
      <c r="M99" s="326">
        <f>'Visi duomenys'!V95</f>
        <v>43434</v>
      </c>
      <c r="N99" s="326">
        <f>'Visi duomenys'!W95</f>
        <v>43677</v>
      </c>
      <c r="O99" s="318">
        <f>'Visi duomenys'!N95</f>
        <v>107171</v>
      </c>
      <c r="P99" s="318">
        <f>'Visi duomenys'!S95</f>
        <v>91095.35</v>
      </c>
      <c r="Q99" s="318">
        <f>'Visi duomenys'!P95</f>
        <v>8037.82</v>
      </c>
      <c r="R99" s="318">
        <f>'Visi duomenys'!O95+'Visi duomenys'!Q95+'Visi duomenys'!R95</f>
        <v>8037.83</v>
      </c>
      <c r="S99" s="325">
        <f t="shared" si="2"/>
        <v>0</v>
      </c>
    </row>
    <row r="100" spans="1:19" s="325" customFormat="1" x14ac:dyDescent="0.25">
      <c r="A100" s="240" t="str">
        <f>'Visi duomenys'!A96</f>
        <v>2.1.3.</v>
      </c>
      <c r="B100" s="239">
        <f>'Visi duomenys'!B96</f>
        <v>0</v>
      </c>
      <c r="C100" s="240" t="str">
        <f>'Visi duomenys'!D96</f>
        <v>Uždavinys. Padidinti regiono savivaldybių socialinio būsto fondą, pagerinti bendruomenėje teikiamų socialinių paslaugų kokybę ir išplėsti jų prieinamumą.</v>
      </c>
      <c r="D100" s="239">
        <f>'Visi duomenys'!E96</f>
        <v>0</v>
      </c>
      <c r="E100" s="239">
        <f>'Visi duomenys'!F96</f>
        <v>0</v>
      </c>
      <c r="F100" s="239">
        <f>'Visi duomenys'!G96</f>
        <v>0</v>
      </c>
      <c r="G100" s="239">
        <f>'Visi duomenys'!H96</f>
        <v>0</v>
      </c>
      <c r="H100" s="239">
        <f>'Visi duomenys'!I96</f>
        <v>0</v>
      </c>
      <c r="I100" s="239">
        <f>'Visi duomenys'!J96</f>
        <v>0</v>
      </c>
      <c r="J100" s="240">
        <f>'Visi duomenys'!K96</f>
        <v>0</v>
      </c>
      <c r="K100" s="240">
        <f>'Visi duomenys'!L96</f>
        <v>0</v>
      </c>
      <c r="L100" s="239">
        <f>'Visi duomenys'!M96</f>
        <v>0</v>
      </c>
      <c r="M100" s="323">
        <f>'Visi duomenys'!V96</f>
        <v>0</v>
      </c>
      <c r="N100" s="323" t="str">
        <f>'Visi duomenys'!W96</f>
        <v xml:space="preserve"> </v>
      </c>
      <c r="O100" s="324">
        <f>'Visi duomenys'!N96</f>
        <v>0</v>
      </c>
      <c r="P100" s="324">
        <f>'Visi duomenys'!S96</f>
        <v>0</v>
      </c>
      <c r="Q100" s="324">
        <f>'Visi duomenys'!P96</f>
        <v>0</v>
      </c>
      <c r="R100" s="324">
        <f>'Visi duomenys'!O96+'Visi duomenys'!Q96+'Visi duomenys'!R96</f>
        <v>0</v>
      </c>
      <c r="S100" s="325">
        <f t="shared" si="2"/>
        <v>0</v>
      </c>
    </row>
    <row r="101" spans="1:19" s="325" customFormat="1" x14ac:dyDescent="0.25">
      <c r="A101" s="240" t="str">
        <f>'Visi duomenys'!A97</f>
        <v>2.1.3.1</v>
      </c>
      <c r="B101" s="239">
        <f>'Visi duomenys'!B97</f>
        <v>0</v>
      </c>
      <c r="C101" s="240" t="str">
        <f>'Visi duomenys'!D97</f>
        <v>Priemonė: Socialinių paslaugų infrastruktūros plėtra</v>
      </c>
      <c r="D101" s="239">
        <f>'Visi duomenys'!E97</f>
        <v>0</v>
      </c>
      <c r="E101" s="239">
        <f>'Visi duomenys'!F97</f>
        <v>0</v>
      </c>
      <c r="F101" s="239">
        <f>'Visi duomenys'!G97</f>
        <v>0</v>
      </c>
      <c r="G101" s="239">
        <f>'Visi duomenys'!H97</f>
        <v>0</v>
      </c>
      <c r="H101" s="239">
        <f>'Visi duomenys'!I97</f>
        <v>0</v>
      </c>
      <c r="I101" s="239">
        <f>'Visi duomenys'!J97</f>
        <v>0</v>
      </c>
      <c r="J101" s="240">
        <f>'Visi duomenys'!K97</f>
        <v>0</v>
      </c>
      <c r="K101" s="240">
        <f>'Visi duomenys'!L97</f>
        <v>0</v>
      </c>
      <c r="L101" s="239">
        <f>'Visi duomenys'!M97</f>
        <v>0</v>
      </c>
      <c r="M101" s="323">
        <f>'Visi duomenys'!V97</f>
        <v>0</v>
      </c>
      <c r="N101" s="323" t="str">
        <f>'Visi duomenys'!W97</f>
        <v xml:space="preserve"> </v>
      </c>
      <c r="O101" s="324">
        <f>'Visi duomenys'!N97</f>
        <v>0</v>
      </c>
      <c r="P101" s="324">
        <f>'Visi duomenys'!S97</f>
        <v>0</v>
      </c>
      <c r="Q101" s="324">
        <f>'Visi duomenys'!P97</f>
        <v>0</v>
      </c>
      <c r="R101" s="324">
        <f>'Visi duomenys'!O97+'Visi duomenys'!Q97+'Visi duomenys'!R97</f>
        <v>0</v>
      </c>
      <c r="S101" s="325">
        <f t="shared" si="2"/>
        <v>0</v>
      </c>
    </row>
    <row r="102" spans="1:19" s="325" customFormat="1" x14ac:dyDescent="0.25">
      <c r="A102" s="241" t="str">
        <f>'Visi duomenys'!A98</f>
        <v>2.1.3.1.1</v>
      </c>
      <c r="B102" s="241" t="str">
        <f>'Visi duomenys'!B98</f>
        <v>R084407-270000-1196</v>
      </c>
      <c r="C102" s="241" t="str">
        <f>'Visi duomenys'!D98</f>
        <v>Savarankiško gyvenimo namų plėtra senyvo amžiaus asmenims ir (ar) asmenims su negalia Šventupio g. 3, Šiauduvoje, Šilalės r.</v>
      </c>
      <c r="D102" s="241" t="str">
        <f>'Visi duomenys'!E98</f>
        <v>ŠRSA</v>
      </c>
      <c r="E102" s="241" t="str">
        <f>'Visi duomenys'!F98</f>
        <v>SADM</v>
      </c>
      <c r="F102" s="241" t="str">
        <f>'Visi duomenys'!G98</f>
        <v>Šiauduvos gyv.</v>
      </c>
      <c r="G102" s="241" t="str">
        <f>'Visi duomenys'!H98</f>
        <v>08.1.2-CPVA-R-407</v>
      </c>
      <c r="H102" s="241" t="str">
        <f>'Visi duomenys'!I98</f>
        <v>R</v>
      </c>
      <c r="I102" s="241">
        <f>'Visi duomenys'!J98</f>
        <v>0</v>
      </c>
      <c r="J102" s="238">
        <f>'Visi duomenys'!K98</f>
        <v>0</v>
      </c>
      <c r="K102" s="238">
        <f>'Visi duomenys'!L98</f>
        <v>0</v>
      </c>
      <c r="L102" s="241">
        <f>'Visi duomenys'!M98</f>
        <v>0</v>
      </c>
      <c r="M102" s="326">
        <f>'Visi duomenys'!V98</f>
        <v>42916</v>
      </c>
      <c r="N102" s="326">
        <f>'Visi duomenys'!W98</f>
        <v>43404</v>
      </c>
      <c r="O102" s="318">
        <f>'Visi duomenys'!N98</f>
        <v>169733.46</v>
      </c>
      <c r="P102" s="318">
        <f>'Visi duomenys'!S98</f>
        <v>144273.44</v>
      </c>
      <c r="Q102" s="318">
        <f>'Visi duomenys'!P98</f>
        <v>0</v>
      </c>
      <c r="R102" s="318">
        <f>'Visi duomenys'!O98+'Visi duomenys'!Q98+'Visi duomenys'!R98</f>
        <v>25460.02</v>
      </c>
      <c r="S102" s="325">
        <f t="shared" si="2"/>
        <v>0</v>
      </c>
    </row>
    <row r="103" spans="1:19" s="325" customFormat="1" x14ac:dyDescent="0.25">
      <c r="A103" s="241" t="str">
        <f>'Visi duomenys'!A99</f>
        <v>2.1.3.1.2</v>
      </c>
      <c r="B103" s="241" t="str">
        <f>'Visi duomenys'!B99</f>
        <v>R084407-270000-1197</v>
      </c>
      <c r="C103" s="241" t="str">
        <f>'Visi duomenys'!D99</f>
        <v>Modernizuoti veikiančius palaikomojo gydymo, slaugos ir senelių globos namus Pagėgiuose</v>
      </c>
      <c r="D103" s="241" t="str">
        <f>'Visi duomenys'!E99</f>
        <v>PSA</v>
      </c>
      <c r="E103" s="241" t="str">
        <f>'Visi duomenys'!F99</f>
        <v>SADM</v>
      </c>
      <c r="F103" s="241" t="str">
        <f>'Visi duomenys'!G99</f>
        <v>Pagėgių miestas</v>
      </c>
      <c r="G103" s="241" t="str">
        <f>'Visi duomenys'!H99</f>
        <v>08.1.2-CPVA-R-407</v>
      </c>
      <c r="H103" s="241" t="str">
        <f>'Visi duomenys'!I99</f>
        <v>R</v>
      </c>
      <c r="I103" s="241">
        <f>'Visi duomenys'!J99</f>
        <v>0</v>
      </c>
      <c r="J103" s="238">
        <f>'Visi duomenys'!K99</f>
        <v>0</v>
      </c>
      <c r="K103" s="238">
        <f>'Visi duomenys'!L99</f>
        <v>0</v>
      </c>
      <c r="L103" s="241">
        <f>'Visi duomenys'!M99</f>
        <v>0</v>
      </c>
      <c r="M103" s="326">
        <f>'Visi duomenys'!V99</f>
        <v>42794</v>
      </c>
      <c r="N103" s="326">
        <f>'Visi duomenys'!W99</f>
        <v>43220</v>
      </c>
      <c r="O103" s="318">
        <f>'Visi duomenys'!N99</f>
        <v>65250</v>
      </c>
      <c r="P103" s="318">
        <f>'Visi duomenys'!S99</f>
        <v>55462</v>
      </c>
      <c r="Q103" s="318">
        <f>'Visi duomenys'!P99</f>
        <v>0</v>
      </c>
      <c r="R103" s="318">
        <f>'Visi duomenys'!O99+'Visi duomenys'!Q99+'Visi duomenys'!R99</f>
        <v>9788</v>
      </c>
      <c r="S103" s="325">
        <f t="shared" si="2"/>
        <v>0</v>
      </c>
    </row>
    <row r="104" spans="1:19" s="325" customFormat="1" x14ac:dyDescent="0.25">
      <c r="A104" s="241" t="str">
        <f>'Visi duomenys'!A100</f>
        <v>2.1.3.1.3</v>
      </c>
      <c r="B104" s="241" t="str">
        <f>'Visi duomenys'!B100</f>
        <v>R084407-270000-1198</v>
      </c>
      <c r="C104" s="241" t="str">
        <f>'Visi duomenys'!D100</f>
        <v>Socialinių paslaugų įstaigos modernizavimas ir paslaugų plėtra Jurbarko rajone</v>
      </c>
      <c r="D104" s="241" t="str">
        <f>'Visi duomenys'!E100</f>
        <v>JRSA</v>
      </c>
      <c r="E104" s="241" t="str">
        <f>'Visi duomenys'!F100</f>
        <v>SADM</v>
      </c>
      <c r="F104" s="241" t="str">
        <f>'Visi duomenys'!G100</f>
        <v>Jurbarko rajonas</v>
      </c>
      <c r="G104" s="241" t="str">
        <f>'Visi duomenys'!H100</f>
        <v>08.1.2-CPVA-R-407</v>
      </c>
      <c r="H104" s="241" t="str">
        <f>'Visi duomenys'!I100</f>
        <v>R</v>
      </c>
      <c r="I104" s="241">
        <f>'Visi duomenys'!J100</f>
        <v>0</v>
      </c>
      <c r="J104" s="238">
        <f>'Visi duomenys'!K100</f>
        <v>0</v>
      </c>
      <c r="K104" s="238">
        <f>'Visi duomenys'!L100</f>
        <v>0</v>
      </c>
      <c r="L104" s="241">
        <f>'Visi duomenys'!M100</f>
        <v>0</v>
      </c>
      <c r="M104" s="326">
        <f>'Visi duomenys'!V100</f>
        <v>42825</v>
      </c>
      <c r="N104" s="326">
        <f>'Visi duomenys'!W100</f>
        <v>43585</v>
      </c>
      <c r="O104" s="318">
        <f>'Visi duomenys'!N100</f>
        <v>191806.42</v>
      </c>
      <c r="P104" s="318">
        <f>'Visi duomenys'!S100</f>
        <v>163035.45000000001</v>
      </c>
      <c r="Q104" s="318">
        <f>'Visi duomenys'!P100</f>
        <v>0</v>
      </c>
      <c r="R104" s="318">
        <f>'Visi duomenys'!O100+'Visi duomenys'!Q100+'Visi duomenys'!R100</f>
        <v>28770.97</v>
      </c>
      <c r="S104" s="325">
        <f t="shared" si="2"/>
        <v>0</v>
      </c>
    </row>
    <row r="105" spans="1:19" s="325" customFormat="1" x14ac:dyDescent="0.25">
      <c r="A105" s="241" t="str">
        <f>'Visi duomenys'!A101</f>
        <v>2.1.3.1.4</v>
      </c>
      <c r="B105" s="241" t="str">
        <f>'Visi duomenys'!B101</f>
        <v>R084407-270000-1199</v>
      </c>
      <c r="C105" s="241" t="str">
        <f>'Visi duomenys'!D101</f>
        <v>Nestacionarių socialinių paslaugų infrastruktūros plėtra Tauragės rajono savivaldybėje</v>
      </c>
      <c r="D105" s="241" t="str">
        <f>'Visi duomenys'!E101</f>
        <v>BĮ "Tauragės socialinių paslaugų centras"</v>
      </c>
      <c r="E105" s="241" t="str">
        <f>'Visi duomenys'!F101</f>
        <v>SADM</v>
      </c>
      <c r="F105" s="241" t="str">
        <f>'Visi duomenys'!G101</f>
        <v>Tauragės rajonas</v>
      </c>
      <c r="G105" s="241" t="str">
        <f>'Visi duomenys'!H101</f>
        <v>08.1.2-CPVA-R-407</v>
      </c>
      <c r="H105" s="241" t="str">
        <f>'Visi duomenys'!I101</f>
        <v>R</v>
      </c>
      <c r="I105" s="241">
        <f>'Visi duomenys'!J101</f>
        <v>0</v>
      </c>
      <c r="J105" s="238">
        <f>'Visi duomenys'!K101</f>
        <v>0</v>
      </c>
      <c r="K105" s="238">
        <f>'Visi duomenys'!L101</f>
        <v>0</v>
      </c>
      <c r="L105" s="241">
        <f>'Visi duomenys'!M101</f>
        <v>0</v>
      </c>
      <c r="M105" s="326">
        <f>'Visi duomenys'!V101</f>
        <v>42916</v>
      </c>
      <c r="N105" s="326">
        <f>'Visi duomenys'!W101</f>
        <v>43585</v>
      </c>
      <c r="O105" s="318">
        <f>'Visi duomenys'!N101</f>
        <v>905836.09</v>
      </c>
      <c r="P105" s="318">
        <f>'Visi duomenys'!S101</f>
        <v>225380.11</v>
      </c>
      <c r="Q105" s="318">
        <f>'Visi duomenys'!P101</f>
        <v>0</v>
      </c>
      <c r="R105" s="318">
        <f>'Visi duomenys'!O101+'Visi duomenys'!Q101+'Visi duomenys'!R101</f>
        <v>680455.98</v>
      </c>
      <c r="S105" s="325">
        <f t="shared" si="2"/>
        <v>0</v>
      </c>
    </row>
    <row r="106" spans="1:19" s="325" customFormat="1" x14ac:dyDescent="0.25">
      <c r="A106" s="240" t="str">
        <f>'Visi duomenys'!A102</f>
        <v>2.1.3.2</v>
      </c>
      <c r="B106" s="239" t="str">
        <f>'Visi duomenys'!B102</f>
        <v/>
      </c>
      <c r="C106" s="240" t="str">
        <f>'Visi duomenys'!D102</f>
        <v>Priemonė: Socialinio būsto fondo plėtra</v>
      </c>
      <c r="D106" s="239">
        <f>'Visi duomenys'!E102</f>
        <v>0</v>
      </c>
      <c r="E106" s="239">
        <f>'Visi duomenys'!F102</f>
        <v>0</v>
      </c>
      <c r="F106" s="239">
        <f>'Visi duomenys'!G102</f>
        <v>0</v>
      </c>
      <c r="G106" s="239">
        <f>'Visi duomenys'!H102</f>
        <v>0</v>
      </c>
      <c r="H106" s="239">
        <f>'Visi duomenys'!I102</f>
        <v>0</v>
      </c>
      <c r="I106" s="239">
        <f>'Visi duomenys'!J102</f>
        <v>0</v>
      </c>
      <c r="J106" s="240">
        <f>'Visi duomenys'!K102</f>
        <v>0</v>
      </c>
      <c r="K106" s="240">
        <f>'Visi duomenys'!L102</f>
        <v>0</v>
      </c>
      <c r="L106" s="239">
        <f>'Visi duomenys'!M102</f>
        <v>0</v>
      </c>
      <c r="M106" s="323">
        <f>'Visi duomenys'!V102</f>
        <v>0</v>
      </c>
      <c r="N106" s="323" t="str">
        <f>'Visi duomenys'!W102</f>
        <v xml:space="preserve"> </v>
      </c>
      <c r="O106" s="324">
        <f>'Visi duomenys'!N102</f>
        <v>0</v>
      </c>
      <c r="P106" s="324">
        <f>'Visi duomenys'!S102</f>
        <v>0</v>
      </c>
      <c r="Q106" s="324">
        <f>'Visi duomenys'!P102</f>
        <v>0</v>
      </c>
      <c r="R106" s="324">
        <f>'Visi duomenys'!O102+'Visi duomenys'!Q102+'Visi duomenys'!R102</f>
        <v>0</v>
      </c>
      <c r="S106" s="325">
        <f t="shared" si="2"/>
        <v>0</v>
      </c>
    </row>
    <row r="107" spans="1:19" s="325" customFormat="1" x14ac:dyDescent="0.25">
      <c r="A107" s="241" t="str">
        <f>'Visi duomenys'!A103</f>
        <v>2.1.3.2.1</v>
      </c>
      <c r="B107" s="241" t="str">
        <f>'Visi duomenys'!B103</f>
        <v>R084408-260000-1201</v>
      </c>
      <c r="C107" s="241" t="str">
        <f>'Visi duomenys'!D103</f>
        <v>Socialinio būsto fondo plėtra Šilalės rajono savivaldybėje</v>
      </c>
      <c r="D107" s="241" t="str">
        <f>'Visi duomenys'!E103</f>
        <v>ŠRSA</v>
      </c>
      <c r="E107" s="241" t="str">
        <f>'Visi duomenys'!F103</f>
        <v>SADM</v>
      </c>
      <c r="F107" s="241" t="str">
        <f>'Visi duomenys'!G103</f>
        <v>Pajūrio mstl.</v>
      </c>
      <c r="G107" s="241" t="str">
        <f>'Visi duomenys'!H103</f>
        <v>08.1.2-CPVA-R-408</v>
      </c>
      <c r="H107" s="241" t="str">
        <f>'Visi duomenys'!I103</f>
        <v>R</v>
      </c>
      <c r="I107" s="241">
        <f>'Visi duomenys'!J103</f>
        <v>0</v>
      </c>
      <c r="J107" s="238">
        <f>'Visi duomenys'!K103</f>
        <v>0</v>
      </c>
      <c r="K107" s="238">
        <f>'Visi duomenys'!L103</f>
        <v>0</v>
      </c>
      <c r="L107" s="241">
        <f>'Visi duomenys'!M103</f>
        <v>0</v>
      </c>
      <c r="M107" s="326">
        <f>'Visi duomenys'!V103</f>
        <v>42735</v>
      </c>
      <c r="N107" s="326">
        <f>'Visi duomenys'!W103</f>
        <v>44074</v>
      </c>
      <c r="O107" s="318">
        <f>'Visi duomenys'!N103</f>
        <v>557789.41</v>
      </c>
      <c r="P107" s="318">
        <f>'Visi duomenys'!S103</f>
        <v>474121</v>
      </c>
      <c r="Q107" s="318">
        <f>'Visi duomenys'!P103</f>
        <v>0</v>
      </c>
      <c r="R107" s="318">
        <f>'Visi duomenys'!O103+'Visi duomenys'!Q103+'Visi duomenys'!R103</f>
        <v>83668.41</v>
      </c>
      <c r="S107" s="325">
        <f t="shared" si="2"/>
        <v>0</v>
      </c>
    </row>
    <row r="108" spans="1:19" s="325" customFormat="1" x14ac:dyDescent="0.25">
      <c r="A108" s="241" t="str">
        <f>'Visi duomenys'!A104</f>
        <v>2.1.3.2.2</v>
      </c>
      <c r="B108" s="241" t="str">
        <f>'Visi duomenys'!B104</f>
        <v>R084408-250000-1202</v>
      </c>
      <c r="C108" s="241" t="str">
        <f>'Visi duomenys'!D104</f>
        <v>Socialinio būsto fondo plėtra Pagėgių savivaldybėje</v>
      </c>
      <c r="D108" s="241" t="str">
        <f>'Visi duomenys'!E104</f>
        <v>PSA</v>
      </c>
      <c r="E108" s="241" t="str">
        <f>'Visi duomenys'!F104</f>
        <v>SADM</v>
      </c>
      <c r="F108" s="241" t="str">
        <f>'Visi duomenys'!G104</f>
        <v>Pagėgių savivaldybė</v>
      </c>
      <c r="G108" s="241" t="str">
        <f>'Visi duomenys'!H104</f>
        <v>08.1.2-CPVA-R-408</v>
      </c>
      <c r="H108" s="241" t="str">
        <f>'Visi duomenys'!I104</f>
        <v>R</v>
      </c>
      <c r="I108" s="241">
        <f>'Visi duomenys'!J104</f>
        <v>0</v>
      </c>
      <c r="J108" s="238">
        <f>'Visi duomenys'!K104</f>
        <v>0</v>
      </c>
      <c r="K108" s="238">
        <f>'Visi duomenys'!L104</f>
        <v>0</v>
      </c>
      <c r="L108" s="241">
        <f>'Visi duomenys'!M104</f>
        <v>0</v>
      </c>
      <c r="M108" s="326">
        <f>'Visi duomenys'!V104</f>
        <v>42735</v>
      </c>
      <c r="N108" s="326">
        <f>'Visi duomenys'!W104</f>
        <v>43404</v>
      </c>
      <c r="O108" s="318">
        <f>'Visi duomenys'!N104</f>
        <v>203981.18</v>
      </c>
      <c r="P108" s="318">
        <f>'Visi duomenys'!S104</f>
        <v>173384</v>
      </c>
      <c r="Q108" s="318">
        <f>'Visi duomenys'!P104</f>
        <v>0</v>
      </c>
      <c r="R108" s="318">
        <f>'Visi duomenys'!O104+'Visi duomenys'!Q104+'Visi duomenys'!R104</f>
        <v>30597.18</v>
      </c>
      <c r="S108" s="325">
        <f t="shared" si="2"/>
        <v>0</v>
      </c>
    </row>
    <row r="109" spans="1:19" s="325" customFormat="1" x14ac:dyDescent="0.25">
      <c r="A109" s="241" t="str">
        <f>'Visi duomenys'!A105</f>
        <v>2.1.3.2.3</v>
      </c>
      <c r="B109" s="241" t="str">
        <f>'Visi duomenys'!B105</f>
        <v>R084408-260000-1203</v>
      </c>
      <c r="C109" s="241" t="str">
        <f>'Visi duomenys'!D105</f>
        <v>Socialinio būsto plėtra Jurbarko rajono savivaldybėje</v>
      </c>
      <c r="D109" s="241" t="str">
        <f>'Visi duomenys'!E105</f>
        <v>JRSA</v>
      </c>
      <c r="E109" s="241" t="str">
        <f>'Visi duomenys'!F105</f>
        <v>SADM</v>
      </c>
      <c r="F109" s="241" t="str">
        <f>'Visi duomenys'!G105</f>
        <v>Jurbarko miestas</v>
      </c>
      <c r="G109" s="241" t="str">
        <f>'Visi duomenys'!H105</f>
        <v>08.1.2-CPVA-R-408</v>
      </c>
      <c r="H109" s="241" t="str">
        <f>'Visi duomenys'!I105</f>
        <v>R</v>
      </c>
      <c r="I109" s="241">
        <f>'Visi duomenys'!J105</f>
        <v>0</v>
      </c>
      <c r="J109" s="238">
        <f>'Visi duomenys'!K105</f>
        <v>0</v>
      </c>
      <c r="K109" s="238">
        <f>'Visi duomenys'!L105</f>
        <v>0</v>
      </c>
      <c r="L109" s="241">
        <f>'Visi duomenys'!M105</f>
        <v>0</v>
      </c>
      <c r="M109" s="326">
        <f>'Visi duomenys'!V105</f>
        <v>42613</v>
      </c>
      <c r="N109" s="326">
        <f>'Visi duomenys'!W105</f>
        <v>43921</v>
      </c>
      <c r="O109" s="318">
        <f>'Visi duomenys'!N105</f>
        <v>297848.24</v>
      </c>
      <c r="P109" s="318">
        <f>'Visi duomenys'!S105</f>
        <v>253171</v>
      </c>
      <c r="Q109" s="318">
        <f>'Visi duomenys'!P105</f>
        <v>0</v>
      </c>
      <c r="R109" s="318">
        <f>'Visi duomenys'!O105+'Visi duomenys'!Q105+'Visi duomenys'!R105</f>
        <v>44677.24</v>
      </c>
      <c r="S109" s="325">
        <f t="shared" si="2"/>
        <v>0</v>
      </c>
    </row>
    <row r="110" spans="1:19" s="325" customFormat="1" x14ac:dyDescent="0.25">
      <c r="A110" s="241" t="str">
        <f>'Visi duomenys'!A106</f>
        <v>2.1.3.2.4</v>
      </c>
      <c r="B110" s="241" t="str">
        <f>'Visi duomenys'!B106</f>
        <v>R084408-260000-1204</v>
      </c>
      <c r="C110" s="241" t="str">
        <f>'Visi duomenys'!D106</f>
        <v>Socialinio būsto fondo plėtra Tauragės rajono savivaldybėje</v>
      </c>
      <c r="D110" s="241" t="str">
        <f>'Visi duomenys'!E106</f>
        <v>TRSA</v>
      </c>
      <c r="E110" s="241" t="str">
        <f>'Visi duomenys'!F106</f>
        <v>SADM</v>
      </c>
      <c r="F110" s="241" t="str">
        <f>'Visi duomenys'!G106</f>
        <v>Tauragės rajonas</v>
      </c>
      <c r="G110" s="241" t="str">
        <f>'Visi duomenys'!H106</f>
        <v>08.1.2-CPVA-R-408</v>
      </c>
      <c r="H110" s="241" t="str">
        <f>'Visi duomenys'!I106</f>
        <v>R</v>
      </c>
      <c r="I110" s="241">
        <f>'Visi duomenys'!J106</f>
        <v>0</v>
      </c>
      <c r="J110" s="238">
        <f>'Visi duomenys'!K106</f>
        <v>0</v>
      </c>
      <c r="K110" s="238">
        <f>'Visi duomenys'!L106</f>
        <v>0</v>
      </c>
      <c r="L110" s="241">
        <f>'Visi duomenys'!M106</f>
        <v>0</v>
      </c>
      <c r="M110" s="326">
        <f>'Visi duomenys'!V106</f>
        <v>42735</v>
      </c>
      <c r="N110" s="326">
        <f>'Visi duomenys'!W106</f>
        <v>43738</v>
      </c>
      <c r="O110" s="318">
        <f>'Visi duomenys'!N106</f>
        <v>1467581.1764705882</v>
      </c>
      <c r="P110" s="318">
        <f>'Visi duomenys'!S106</f>
        <v>1247444</v>
      </c>
      <c r="Q110" s="318">
        <f>'Visi duomenys'!P106</f>
        <v>0</v>
      </c>
      <c r="R110" s="318">
        <f>'Visi duomenys'!O106+'Visi duomenys'!Q106+'Visi duomenys'!R106</f>
        <v>220137.17647058822</v>
      </c>
      <c r="S110" s="325">
        <f t="shared" si="2"/>
        <v>0</v>
      </c>
    </row>
    <row r="111" spans="1:19" s="325" customFormat="1" x14ac:dyDescent="0.25">
      <c r="A111" s="240" t="str">
        <f>'Visi duomenys'!A107</f>
        <v>2.2.</v>
      </c>
      <c r="B111" s="239" t="str">
        <f>'Visi duomenys'!B107</f>
        <v/>
      </c>
      <c r="C111" s="240" t="str">
        <f>'Visi duomenys'!D107</f>
        <v xml:space="preserve">Tikslas. Tobulinti viešąjį valdymą savivaldybėse, didinant jo atitikimą visuomenės poreikiams. </v>
      </c>
      <c r="D111" s="239">
        <f>'Visi duomenys'!E107</f>
        <v>0</v>
      </c>
      <c r="E111" s="239">
        <f>'Visi duomenys'!F107</f>
        <v>0</v>
      </c>
      <c r="F111" s="239">
        <f>'Visi duomenys'!G107</f>
        <v>0</v>
      </c>
      <c r="G111" s="239">
        <f>'Visi duomenys'!H107</f>
        <v>0</v>
      </c>
      <c r="H111" s="239">
        <f>'Visi duomenys'!I107</f>
        <v>0</v>
      </c>
      <c r="I111" s="239">
        <f>'Visi duomenys'!J107</f>
        <v>0</v>
      </c>
      <c r="J111" s="240">
        <f>'Visi duomenys'!K107</f>
        <v>0</v>
      </c>
      <c r="K111" s="240">
        <f>'Visi duomenys'!L107</f>
        <v>0</v>
      </c>
      <c r="L111" s="239">
        <f>'Visi duomenys'!M107</f>
        <v>0</v>
      </c>
      <c r="M111" s="323">
        <f>'Visi duomenys'!V107</f>
        <v>0</v>
      </c>
      <c r="N111" s="323" t="str">
        <f>'Visi duomenys'!W107</f>
        <v xml:space="preserve"> </v>
      </c>
      <c r="O111" s="324">
        <f>'Visi duomenys'!N107</f>
        <v>0</v>
      </c>
      <c r="P111" s="324">
        <f>'Visi duomenys'!S107</f>
        <v>0</v>
      </c>
      <c r="Q111" s="324">
        <f>'Visi duomenys'!P107</f>
        <v>0</v>
      </c>
      <c r="R111" s="324">
        <f>'Visi duomenys'!O107+'Visi duomenys'!Q107+'Visi duomenys'!R107</f>
        <v>0</v>
      </c>
      <c r="S111" s="325">
        <f t="shared" si="2"/>
        <v>0</v>
      </c>
    </row>
    <row r="112" spans="1:19" s="325" customFormat="1" x14ac:dyDescent="0.25">
      <c r="A112" s="240" t="str">
        <f>'Visi duomenys'!A108</f>
        <v>2.2.1.</v>
      </c>
      <c r="B112" s="239" t="str">
        <f>'Visi duomenys'!B108</f>
        <v/>
      </c>
      <c r="C112" s="240" t="str">
        <f>'Visi duomenys'!D108</f>
        <v xml:space="preserve">Uždavinys. Stiprinti regiono viešojo valdymo darbuotojų kompetenciją, didinti jų veiklos efektyvumą ir gerinti teikiamų paslaugų kokybę.  </v>
      </c>
      <c r="D112" s="239">
        <f>'Visi duomenys'!E108</f>
        <v>0</v>
      </c>
      <c r="E112" s="239">
        <f>'Visi duomenys'!F108</f>
        <v>0</v>
      </c>
      <c r="F112" s="239">
        <f>'Visi duomenys'!G108</f>
        <v>0</v>
      </c>
      <c r="G112" s="239">
        <f>'Visi duomenys'!H108</f>
        <v>0</v>
      </c>
      <c r="H112" s="239">
        <f>'Visi duomenys'!I108</f>
        <v>0</v>
      </c>
      <c r="I112" s="239">
        <f>'Visi duomenys'!J108</f>
        <v>0</v>
      </c>
      <c r="J112" s="240">
        <f>'Visi duomenys'!K108</f>
        <v>0</v>
      </c>
      <c r="K112" s="240">
        <f>'Visi duomenys'!L108</f>
        <v>0</v>
      </c>
      <c r="L112" s="239">
        <f>'Visi duomenys'!M108</f>
        <v>0</v>
      </c>
      <c r="M112" s="323">
        <f>'Visi duomenys'!V108</f>
        <v>0</v>
      </c>
      <c r="N112" s="323" t="str">
        <f>'Visi duomenys'!W108</f>
        <v xml:space="preserve"> </v>
      </c>
      <c r="O112" s="324">
        <f>'Visi duomenys'!N108</f>
        <v>0</v>
      </c>
      <c r="P112" s="324">
        <f>'Visi duomenys'!S108</f>
        <v>0</v>
      </c>
      <c r="Q112" s="324">
        <f>'Visi duomenys'!P108</f>
        <v>0</v>
      </c>
      <c r="R112" s="324">
        <f>'Visi duomenys'!O108+'Visi duomenys'!Q108+'Visi duomenys'!R108</f>
        <v>0</v>
      </c>
      <c r="S112" s="325">
        <f t="shared" si="2"/>
        <v>0</v>
      </c>
    </row>
    <row r="113" spans="1:19" s="325" customFormat="1" x14ac:dyDescent="0.25">
      <c r="A113" s="240" t="str">
        <f>'Visi duomenys'!A109</f>
        <v>2.2.1.1</v>
      </c>
      <c r="B113" s="239" t="str">
        <f>'Visi duomenys'!B109</f>
        <v/>
      </c>
      <c r="C113" s="240" t="str">
        <f>'Visi duomenys'!D109</f>
        <v>Priemonė: Paslaugų ir asmenų aptarnavimo kokybės gerinimas savivaldybėse</v>
      </c>
      <c r="D113" s="239">
        <f>'Visi duomenys'!E109</f>
        <v>0</v>
      </c>
      <c r="E113" s="239">
        <f>'Visi duomenys'!F109</f>
        <v>0</v>
      </c>
      <c r="F113" s="239">
        <f>'Visi duomenys'!G109</f>
        <v>0</v>
      </c>
      <c r="G113" s="239">
        <f>'Visi duomenys'!H109</f>
        <v>0</v>
      </c>
      <c r="H113" s="239">
        <f>'Visi duomenys'!I109</f>
        <v>0</v>
      </c>
      <c r="I113" s="239">
        <f>'Visi duomenys'!J109</f>
        <v>0</v>
      </c>
      <c r="J113" s="240">
        <f>'Visi duomenys'!K109</f>
        <v>0</v>
      </c>
      <c r="K113" s="240">
        <f>'Visi duomenys'!L109</f>
        <v>0</v>
      </c>
      <c r="L113" s="239">
        <f>'Visi duomenys'!M109</f>
        <v>0</v>
      </c>
      <c r="M113" s="323">
        <f>'Visi duomenys'!V109</f>
        <v>0</v>
      </c>
      <c r="N113" s="323" t="str">
        <f>'Visi duomenys'!W109</f>
        <v xml:space="preserve"> </v>
      </c>
      <c r="O113" s="324">
        <f>'Visi duomenys'!N109</f>
        <v>0</v>
      </c>
      <c r="P113" s="324">
        <f>'Visi duomenys'!S109</f>
        <v>0</v>
      </c>
      <c r="Q113" s="324">
        <f>'Visi duomenys'!P109</f>
        <v>0</v>
      </c>
      <c r="R113" s="324">
        <f>'Visi duomenys'!O109+'Visi duomenys'!Q109+'Visi duomenys'!R109</f>
        <v>0</v>
      </c>
      <c r="S113" s="325">
        <f t="shared" si="2"/>
        <v>0</v>
      </c>
    </row>
    <row r="114" spans="1:19" s="325" customFormat="1" x14ac:dyDescent="0.25">
      <c r="A114" s="241" t="str">
        <f>'Visi duomenys'!A110</f>
        <v>2.2.1.1.1</v>
      </c>
      <c r="B114" s="241" t="str">
        <f>'Visi duomenys'!B110</f>
        <v>R089920-490000-1208</v>
      </c>
      <c r="C114" s="241" t="str">
        <f>'Visi duomenys'!D110</f>
        <v>Paslaugų teikimo ir asmenų aptarnavimo kokybės gerinimas Tauragės regiono savivaldybėse. I etapas</v>
      </c>
      <c r="D114" s="241" t="str">
        <f>'Visi duomenys'!E110</f>
        <v>PSA</v>
      </c>
      <c r="E114" s="241" t="str">
        <f>'Visi duomenys'!F110</f>
        <v>VRM</v>
      </c>
      <c r="F114" s="241" t="str">
        <f>'Visi duomenys'!G110</f>
        <v>Tauragės apskritis</v>
      </c>
      <c r="G114" s="241" t="str">
        <f>'Visi duomenys'!H110</f>
        <v>10.1.3-ESFA-R-920</v>
      </c>
      <c r="H114" s="241" t="str">
        <f>'Visi duomenys'!I110</f>
        <v>R</v>
      </c>
      <c r="I114" s="241">
        <f>'Visi duomenys'!J110</f>
        <v>0</v>
      </c>
      <c r="J114" s="238">
        <f>'Visi duomenys'!K110</f>
        <v>0</v>
      </c>
      <c r="K114" s="238">
        <f>'Visi duomenys'!L110</f>
        <v>0</v>
      </c>
      <c r="L114" s="241">
        <f>'Visi duomenys'!M110</f>
        <v>0</v>
      </c>
      <c r="M114" s="326">
        <f>'Visi duomenys'!V110</f>
        <v>43220</v>
      </c>
      <c r="N114" s="326">
        <f>'Visi duomenys'!W110</f>
        <v>43840</v>
      </c>
      <c r="O114" s="318">
        <f>'Visi duomenys'!N110</f>
        <v>510000</v>
      </c>
      <c r="P114" s="318">
        <f>'Visi duomenys'!S110</f>
        <v>433500</v>
      </c>
      <c r="Q114" s="318">
        <f>'Visi duomenys'!P110</f>
        <v>0</v>
      </c>
      <c r="R114" s="318">
        <f>'Visi duomenys'!O110+'Visi duomenys'!Q110+'Visi duomenys'!R110</f>
        <v>76500</v>
      </c>
      <c r="S114" s="325">
        <f t="shared" si="2"/>
        <v>0</v>
      </c>
    </row>
    <row r="115" spans="1:19" s="325" customFormat="1" x14ac:dyDescent="0.25">
      <c r="A115" s="241" t="str">
        <f>'Visi duomenys'!A111</f>
        <v>2.2.1.1.2</v>
      </c>
      <c r="B115" s="241" t="str">
        <f>'Visi duomenys'!B111</f>
        <v>R089920-490000-1209</v>
      </c>
      <c r="C115" s="241" t="str">
        <f>'Visi duomenys'!D111</f>
        <v>Paslaugų teikimo ir asmenų aptarnavimo kokybės gerinimas Tauragės regiono savivaldybėse. II etapas</v>
      </c>
      <c r="D115" s="241" t="str">
        <f>'Visi duomenys'!E111</f>
        <v>PSA</v>
      </c>
      <c r="E115" s="241" t="str">
        <f>'Visi duomenys'!F111</f>
        <v>VRM</v>
      </c>
      <c r="F115" s="241" t="str">
        <f>'Visi duomenys'!G111</f>
        <v>Tauragės apskritis</v>
      </c>
      <c r="G115" s="241" t="str">
        <f>'Visi duomenys'!H111</f>
        <v>10.1.3-ESFA-R-920</v>
      </c>
      <c r="H115" s="241" t="str">
        <f>'Visi duomenys'!I111</f>
        <v>R</v>
      </c>
      <c r="I115" s="241">
        <f>'Visi duomenys'!J111</f>
        <v>0</v>
      </c>
      <c r="J115" s="238">
        <f>'Visi duomenys'!K111</f>
        <v>0</v>
      </c>
      <c r="K115" s="238">
        <f>'Visi duomenys'!L111</f>
        <v>0</v>
      </c>
      <c r="L115" s="241">
        <f>'Visi duomenys'!M111</f>
        <v>0</v>
      </c>
      <c r="M115" s="326">
        <f>'Visi duomenys'!V111</f>
        <v>43646</v>
      </c>
      <c r="N115" s="326">
        <f>'Visi duomenys'!W111</f>
        <v>44561</v>
      </c>
      <c r="O115" s="318">
        <f>'Visi duomenys'!N111</f>
        <v>421508</v>
      </c>
      <c r="P115" s="318">
        <f>'Visi duomenys'!S111</f>
        <v>358281</v>
      </c>
      <c r="Q115" s="318">
        <f>'Visi duomenys'!P111</f>
        <v>0</v>
      </c>
      <c r="R115" s="318">
        <f>'Visi duomenys'!O111+'Visi duomenys'!Q111+'Visi duomenys'!R111</f>
        <v>63227</v>
      </c>
      <c r="S115" s="325">
        <f t="shared" si="2"/>
        <v>0</v>
      </c>
    </row>
    <row r="116" spans="1:19" s="325" customFormat="1" x14ac:dyDescent="0.25">
      <c r="A116" s="240" t="str">
        <f>'Visi duomenys'!A112</f>
        <v>3.</v>
      </c>
      <c r="B116" s="239">
        <f>'Visi duomenys'!B112</f>
        <v>0</v>
      </c>
      <c r="C116" s="240" t="str">
        <f>'Visi duomenys'!D112</f>
        <v>Prioritetas. ŽMOGUI PATOGI GYVENTI IR SAUGI APLINKA</v>
      </c>
      <c r="D116" s="239">
        <f>'Visi duomenys'!E112</f>
        <v>0</v>
      </c>
      <c r="E116" s="239">
        <f>'Visi duomenys'!F112</f>
        <v>0</v>
      </c>
      <c r="F116" s="239">
        <f>'Visi duomenys'!G112</f>
        <v>0</v>
      </c>
      <c r="G116" s="239">
        <f>'Visi duomenys'!H112</f>
        <v>0</v>
      </c>
      <c r="H116" s="239">
        <f>'Visi duomenys'!I112</f>
        <v>0</v>
      </c>
      <c r="I116" s="239">
        <f>'Visi duomenys'!J112</f>
        <v>0</v>
      </c>
      <c r="J116" s="240">
        <f>'Visi duomenys'!K112</f>
        <v>0</v>
      </c>
      <c r="K116" s="240">
        <f>'Visi duomenys'!L112</f>
        <v>0</v>
      </c>
      <c r="L116" s="239">
        <f>'Visi duomenys'!M112</f>
        <v>0</v>
      </c>
      <c r="M116" s="323">
        <f>'Visi duomenys'!V112</f>
        <v>0</v>
      </c>
      <c r="N116" s="323">
        <f>'Visi duomenys'!W112</f>
        <v>0</v>
      </c>
      <c r="O116" s="324">
        <f>'Visi duomenys'!N112</f>
        <v>0</v>
      </c>
      <c r="P116" s="324">
        <f>'Visi duomenys'!S112</f>
        <v>0</v>
      </c>
      <c r="Q116" s="324">
        <f>'Visi duomenys'!P112</f>
        <v>0</v>
      </c>
      <c r="R116" s="324">
        <f>'Visi duomenys'!O112+'Visi duomenys'!Q112+'Visi duomenys'!R112</f>
        <v>0</v>
      </c>
      <c r="S116" s="325">
        <f t="shared" si="2"/>
        <v>0</v>
      </c>
    </row>
    <row r="117" spans="1:19" s="325" customFormat="1" x14ac:dyDescent="0.25">
      <c r="A117" s="240" t="str">
        <f>'Visi duomenys'!A113</f>
        <v>3.1.</v>
      </c>
      <c r="B117" s="239" t="str">
        <f>'Visi duomenys'!B113</f>
        <v/>
      </c>
      <c r="C117" s="240" t="str">
        <f>'Visi duomenys'!D113</f>
        <v>Tikslas. Diegti sveiką gyvenamąją aplinką kuriančias vandentvarkos ir atliekų tvarkymo sistemas, didinti paslaugų kokybę ir prieinamumą.</v>
      </c>
      <c r="D117" s="239">
        <f>'Visi duomenys'!E113</f>
        <v>0</v>
      </c>
      <c r="E117" s="239">
        <f>'Visi duomenys'!F113</f>
        <v>0</v>
      </c>
      <c r="F117" s="239">
        <f>'Visi duomenys'!G113</f>
        <v>0</v>
      </c>
      <c r="G117" s="239">
        <f>'Visi duomenys'!H113</f>
        <v>0</v>
      </c>
      <c r="H117" s="239">
        <f>'Visi duomenys'!I113</f>
        <v>0</v>
      </c>
      <c r="I117" s="239">
        <f>'Visi duomenys'!J113</f>
        <v>0</v>
      </c>
      <c r="J117" s="240">
        <f>'Visi duomenys'!K113</f>
        <v>0</v>
      </c>
      <c r="K117" s="240">
        <f>'Visi duomenys'!L113</f>
        <v>0</v>
      </c>
      <c r="L117" s="239">
        <f>'Visi duomenys'!M113</f>
        <v>0</v>
      </c>
      <c r="M117" s="323">
        <f>'Visi duomenys'!V113</f>
        <v>0</v>
      </c>
      <c r="N117" s="323" t="str">
        <f>'Visi duomenys'!W113</f>
        <v xml:space="preserve"> </v>
      </c>
      <c r="O117" s="324">
        <f>'Visi duomenys'!N113</f>
        <v>0</v>
      </c>
      <c r="P117" s="324">
        <f>'Visi duomenys'!S113</f>
        <v>0</v>
      </c>
      <c r="Q117" s="324">
        <f>'Visi duomenys'!P113</f>
        <v>0</v>
      </c>
      <c r="R117" s="324">
        <f>'Visi duomenys'!O113+'Visi duomenys'!Q113+'Visi duomenys'!R113</f>
        <v>0</v>
      </c>
      <c r="S117" s="325">
        <f t="shared" si="2"/>
        <v>0</v>
      </c>
    </row>
    <row r="118" spans="1:19" s="325" customFormat="1" x14ac:dyDescent="0.25">
      <c r="A118" s="240" t="str">
        <f>'Visi duomenys'!A114</f>
        <v>3.1.1.</v>
      </c>
      <c r="B118" s="239" t="str">
        <f>'Visi duomenys'!B114</f>
        <v/>
      </c>
      <c r="C118" s="240" t="str">
        <f>'Visi duomenys'!D114</f>
        <v xml:space="preserve">Uždavinys. Plėsti, renovuoti ir modernizuoti geriamojo vandens ir nuotekų, paviršinių nuotekų surinkimo infrastruktūrą, gerinti teikiamų paslaugų  kokybę.  </v>
      </c>
      <c r="D118" s="239">
        <f>'Visi duomenys'!E114</f>
        <v>0</v>
      </c>
      <c r="E118" s="239">
        <f>'Visi duomenys'!F114</f>
        <v>0</v>
      </c>
      <c r="F118" s="239">
        <f>'Visi duomenys'!G114</f>
        <v>0</v>
      </c>
      <c r="G118" s="239">
        <f>'Visi duomenys'!H114</f>
        <v>0</v>
      </c>
      <c r="H118" s="239">
        <f>'Visi duomenys'!I114</f>
        <v>0</v>
      </c>
      <c r="I118" s="239">
        <f>'Visi duomenys'!J114</f>
        <v>0</v>
      </c>
      <c r="J118" s="240">
        <f>'Visi duomenys'!K114</f>
        <v>0</v>
      </c>
      <c r="K118" s="240">
        <f>'Visi duomenys'!L114</f>
        <v>0</v>
      </c>
      <c r="L118" s="239">
        <f>'Visi duomenys'!M114</f>
        <v>0</v>
      </c>
      <c r="M118" s="323">
        <f>'Visi duomenys'!V114</f>
        <v>0</v>
      </c>
      <c r="N118" s="323" t="str">
        <f>'Visi duomenys'!W114</f>
        <v xml:space="preserve"> </v>
      </c>
      <c r="O118" s="324">
        <f>'Visi duomenys'!N114</f>
        <v>0</v>
      </c>
      <c r="P118" s="324">
        <f>'Visi duomenys'!S114</f>
        <v>0</v>
      </c>
      <c r="Q118" s="324">
        <f>'Visi duomenys'!P114</f>
        <v>0</v>
      </c>
      <c r="R118" s="324">
        <f>'Visi duomenys'!O114+'Visi duomenys'!Q114+'Visi duomenys'!R114</f>
        <v>0</v>
      </c>
      <c r="S118" s="325">
        <f t="shared" si="2"/>
        <v>0</v>
      </c>
    </row>
    <row r="119" spans="1:19" s="325" customFormat="1" x14ac:dyDescent="0.25">
      <c r="A119" s="240" t="str">
        <f>'Visi duomenys'!A115</f>
        <v>3.1.1.1</v>
      </c>
      <c r="B119" s="239" t="str">
        <f>'Visi duomenys'!B115</f>
        <v/>
      </c>
      <c r="C119" s="240" t="str">
        <f>'Visi duomenys'!D115</f>
        <v>Priemonė: Geriamojo vandens tiekimo ir nuotekų tvarkymo sistemų renovavimas ir plėtra, įmonių valdymo tobulinimas</v>
      </c>
      <c r="D119" s="239">
        <f>'Visi duomenys'!E115</f>
        <v>0</v>
      </c>
      <c r="E119" s="239">
        <f>'Visi duomenys'!F115</f>
        <v>0</v>
      </c>
      <c r="F119" s="239">
        <f>'Visi duomenys'!G115</f>
        <v>0</v>
      </c>
      <c r="G119" s="239">
        <f>'Visi duomenys'!H115</f>
        <v>0</v>
      </c>
      <c r="H119" s="239">
        <f>'Visi duomenys'!I115</f>
        <v>0</v>
      </c>
      <c r="I119" s="239">
        <f>'Visi duomenys'!J115</f>
        <v>0</v>
      </c>
      <c r="J119" s="240">
        <f>'Visi duomenys'!K115</f>
        <v>0</v>
      </c>
      <c r="K119" s="240">
        <f>'Visi duomenys'!L115</f>
        <v>0</v>
      </c>
      <c r="L119" s="239">
        <f>'Visi duomenys'!M115</f>
        <v>0</v>
      </c>
      <c r="M119" s="323">
        <f>'Visi duomenys'!V115</f>
        <v>0</v>
      </c>
      <c r="N119" s="323" t="str">
        <f>'Visi duomenys'!W115</f>
        <v xml:space="preserve"> </v>
      </c>
      <c r="O119" s="324">
        <f>'Visi duomenys'!N115</f>
        <v>0</v>
      </c>
      <c r="P119" s="324">
        <f>'Visi duomenys'!S115</f>
        <v>0</v>
      </c>
      <c r="Q119" s="324">
        <f>'Visi duomenys'!P115</f>
        <v>0</v>
      </c>
      <c r="R119" s="324">
        <f>'Visi duomenys'!O115+'Visi duomenys'!Q115+'Visi duomenys'!R115</f>
        <v>0</v>
      </c>
      <c r="S119" s="325">
        <f t="shared" si="2"/>
        <v>0</v>
      </c>
    </row>
    <row r="120" spans="1:19" s="325" customFormat="1" x14ac:dyDescent="0.25">
      <c r="A120" s="241" t="str">
        <f>'Visi duomenys'!A116</f>
        <v>3.1.1.1.1</v>
      </c>
      <c r="B120" s="241" t="str">
        <f>'Visi duomenys'!B116</f>
        <v>R080014-070600-1213</v>
      </c>
      <c r="C120" s="241" t="str">
        <f>'Visi duomenys'!D116</f>
        <v>Vandentiekio ir nuotekų tinklų rekonstrukcija ir plėtra Šilalės rajone (Kaltinėnuose)</v>
      </c>
      <c r="D120" s="241" t="str">
        <f>'Visi duomenys'!E116</f>
        <v>UAB „Šilalės vandenys“</v>
      </c>
      <c r="E120" s="241" t="str">
        <f>'Visi duomenys'!F116</f>
        <v>AM</v>
      </c>
      <c r="F120" s="241" t="str">
        <f>'Visi duomenys'!G116</f>
        <v>Šilalės rajonas</v>
      </c>
      <c r="G120" s="241" t="str">
        <f>'Visi duomenys'!H116</f>
        <v>05.3.2-APVA-R-014</v>
      </c>
      <c r="H120" s="241" t="str">
        <f>'Visi duomenys'!I116</f>
        <v>R</v>
      </c>
      <c r="I120" s="241">
        <f>'Visi duomenys'!J116</f>
        <v>0</v>
      </c>
      <c r="J120" s="238">
        <f>'Visi duomenys'!K116</f>
        <v>0</v>
      </c>
      <c r="K120" s="238">
        <f>'Visi duomenys'!L116</f>
        <v>0</v>
      </c>
      <c r="L120" s="241">
        <f>'Visi duomenys'!M116</f>
        <v>0</v>
      </c>
      <c r="M120" s="326">
        <f>'Visi duomenys'!V116</f>
        <v>42735</v>
      </c>
      <c r="N120" s="326">
        <f>'Visi duomenys'!W116</f>
        <v>43889</v>
      </c>
      <c r="O120" s="318">
        <f>'Visi duomenys'!N116</f>
        <v>1538175.43</v>
      </c>
      <c r="P120" s="318">
        <f>'Visi duomenys'!S116</f>
        <v>1187911.25</v>
      </c>
      <c r="Q120" s="318">
        <f>'Visi duomenys'!P116</f>
        <v>0</v>
      </c>
      <c r="R120" s="318">
        <f>'Visi duomenys'!O116+'Visi duomenys'!Q116+'Visi duomenys'!R116</f>
        <v>350264.18</v>
      </c>
      <c r="S120" s="325">
        <f t="shared" si="2"/>
        <v>0</v>
      </c>
    </row>
    <row r="121" spans="1:19" s="325" customFormat="1" x14ac:dyDescent="0.25">
      <c r="A121" s="241" t="str">
        <f>'Visi duomenys'!A117</f>
        <v>3.1.1.1.2</v>
      </c>
      <c r="B121" s="241" t="str">
        <f>'Visi duomenys'!B117</f>
        <v>R080014-060700-1214</v>
      </c>
      <c r="C121" s="241" t="str">
        <f>'Visi duomenys'!D117</f>
        <v>Vandens tiekimo ir nuotekų tvarkymo infrastruktūros renovavimas ir plėtra Pagėgių savivaldybėje (Natkiškiuose, Piktupėnuose)</v>
      </c>
      <c r="D121" s="241" t="str">
        <f>'Visi duomenys'!E117</f>
        <v>UAB Pagėgių komunalinis ūkis</v>
      </c>
      <c r="E121" s="241" t="str">
        <f>'Visi duomenys'!F117</f>
        <v>AM</v>
      </c>
      <c r="F121" s="241" t="str">
        <f>'Visi duomenys'!G117</f>
        <v>Pagėgių savivaldybė</v>
      </c>
      <c r="G121" s="241" t="str">
        <f>'Visi duomenys'!H117</f>
        <v>05.3.2-APVA-R-014</v>
      </c>
      <c r="H121" s="241" t="str">
        <f>'Visi duomenys'!I117</f>
        <v>R</v>
      </c>
      <c r="I121" s="241">
        <f>'Visi duomenys'!J117</f>
        <v>0</v>
      </c>
      <c r="J121" s="238">
        <f>'Visi duomenys'!K117</f>
        <v>0</v>
      </c>
      <c r="K121" s="238">
        <f>'Visi duomenys'!L117</f>
        <v>0</v>
      </c>
      <c r="L121" s="241">
        <f>'Visi duomenys'!M117</f>
        <v>0</v>
      </c>
      <c r="M121" s="326">
        <f>'Visi duomenys'!V117</f>
        <v>42735</v>
      </c>
      <c r="N121" s="326">
        <f>'Visi duomenys'!W117</f>
        <v>43676</v>
      </c>
      <c r="O121" s="318">
        <f>'Visi duomenys'!N117</f>
        <v>617660.84</v>
      </c>
      <c r="P121" s="318">
        <f>'Visi duomenys'!S117</f>
        <v>355275.04</v>
      </c>
      <c r="Q121" s="318">
        <f>'Visi duomenys'!P117</f>
        <v>0</v>
      </c>
      <c r="R121" s="318">
        <f>'Visi duomenys'!O117+'Visi duomenys'!Q117+'Visi duomenys'!R117</f>
        <v>262385.8</v>
      </c>
      <c r="S121" s="325">
        <f t="shared" si="2"/>
        <v>0</v>
      </c>
    </row>
    <row r="122" spans="1:19" s="325" customFormat="1" x14ac:dyDescent="0.25">
      <c r="A122" s="241" t="str">
        <f>'Visi duomenys'!A118</f>
        <v>3.1.1.1.3</v>
      </c>
      <c r="B122" s="241" t="str">
        <f>'Visi duomenys'!B118</f>
        <v>R080014-070600-1215</v>
      </c>
      <c r="C122" s="241" t="str">
        <f>'Visi duomenys'!D118</f>
        <v>Vandens tiekimo ir nuotekų tvarkymo infrastruktūros plėtra Jurbarko rajone</v>
      </c>
      <c r="D122" s="241" t="str">
        <f>'Visi duomenys'!E118</f>
        <v>UAB „Jurbarko vandenys“</v>
      </c>
      <c r="E122" s="241" t="str">
        <f>'Visi duomenys'!F118</f>
        <v>AM</v>
      </c>
      <c r="F122" s="241" t="str">
        <f>'Visi duomenys'!G118</f>
        <v>Jurbarko rajonas</v>
      </c>
      <c r="G122" s="241" t="str">
        <f>'Visi duomenys'!H118</f>
        <v>05.3.2-APVA-R-014</v>
      </c>
      <c r="H122" s="241" t="str">
        <f>'Visi duomenys'!I118</f>
        <v>R</v>
      </c>
      <c r="I122" s="241">
        <f>'Visi duomenys'!J118</f>
        <v>0</v>
      </c>
      <c r="J122" s="238">
        <f>'Visi duomenys'!K118</f>
        <v>0</v>
      </c>
      <c r="K122" s="238">
        <f>'Visi duomenys'!L118</f>
        <v>0</v>
      </c>
      <c r="L122" s="241">
        <f>'Visi duomenys'!M118</f>
        <v>0</v>
      </c>
      <c r="M122" s="326">
        <f>'Visi duomenys'!V118</f>
        <v>42735</v>
      </c>
      <c r="N122" s="326">
        <f>'Visi duomenys'!W118</f>
        <v>43585</v>
      </c>
      <c r="O122" s="318">
        <f>'Visi duomenys'!N118</f>
        <v>1902679.07</v>
      </c>
      <c r="P122" s="318">
        <f>'Visi duomenys'!S118</f>
        <v>1158757.55</v>
      </c>
      <c r="Q122" s="318">
        <f>'Visi duomenys'!P118</f>
        <v>0</v>
      </c>
      <c r="R122" s="318">
        <f>'Visi duomenys'!O118+'Visi duomenys'!Q118+'Visi duomenys'!R118</f>
        <v>743921.52</v>
      </c>
      <c r="S122" s="325">
        <f t="shared" si="2"/>
        <v>0</v>
      </c>
    </row>
    <row r="123" spans="1:19" s="325" customFormat="1" x14ac:dyDescent="0.25">
      <c r="A123" s="241" t="str">
        <f>'Visi duomenys'!A119</f>
        <v>3.1.1.1.4</v>
      </c>
      <c r="B123" s="241" t="str">
        <f>'Visi duomenys'!B119</f>
        <v>R080014-060700-1216</v>
      </c>
      <c r="C123" s="241" t="str">
        <f>'Visi duomenys'!D119</f>
        <v>Geriamojo vandens tiekimo ir nuotekų tvarkymo sistemų renovavimas ir plėtra Tauragės rajone</v>
      </c>
      <c r="D123" s="241" t="str">
        <f>'Visi duomenys'!E119</f>
        <v>UAB „Tauragės vandenys“</v>
      </c>
      <c r="E123" s="241" t="str">
        <f>'Visi duomenys'!F119</f>
        <v>AM</v>
      </c>
      <c r="F123" s="241" t="str">
        <f>'Visi duomenys'!G119</f>
        <v>Tauragės rajonas</v>
      </c>
      <c r="G123" s="241" t="str">
        <f>'Visi duomenys'!H119</f>
        <v>05.3.2-APVA-R-014</v>
      </c>
      <c r="H123" s="241" t="str">
        <f>'Visi duomenys'!I119</f>
        <v>R</v>
      </c>
      <c r="I123" s="241">
        <f>'Visi duomenys'!J119</f>
        <v>0</v>
      </c>
      <c r="J123" s="238">
        <f>'Visi duomenys'!K119</f>
        <v>0</v>
      </c>
      <c r="K123" s="238">
        <f>'Visi duomenys'!L119</f>
        <v>0</v>
      </c>
      <c r="L123" s="241">
        <f>'Visi duomenys'!M119</f>
        <v>0</v>
      </c>
      <c r="M123" s="326">
        <f>'Visi duomenys'!V119</f>
        <v>42735</v>
      </c>
      <c r="N123" s="326">
        <f>'Visi duomenys'!W119</f>
        <v>43912</v>
      </c>
      <c r="O123" s="318">
        <f>'Visi duomenys'!N119</f>
        <v>2854494.11</v>
      </c>
      <c r="P123" s="318">
        <f>'Visi duomenys'!S119</f>
        <v>1647376.95</v>
      </c>
      <c r="Q123" s="318">
        <f>'Visi duomenys'!P119</f>
        <v>0</v>
      </c>
      <c r="R123" s="318">
        <f>'Visi duomenys'!O119+'Visi duomenys'!Q119+'Visi duomenys'!R119</f>
        <v>1207117.1599999999</v>
      </c>
      <c r="S123" s="325">
        <f t="shared" si="2"/>
        <v>0</v>
      </c>
    </row>
    <row r="124" spans="1:19" s="325" customFormat="1" x14ac:dyDescent="0.25">
      <c r="A124" s="241" t="str">
        <f>'Visi duomenys'!A120</f>
        <v>3.1.1.1.5</v>
      </c>
      <c r="B124" s="241" t="str">
        <f>'Visi duomenys'!B120</f>
        <v>R080014-060700-1217</v>
      </c>
      <c r="C124" s="241" t="str">
        <f>'Visi duomenys'!D120</f>
        <v>Geriamojo vandens tiekimo ir nuotekų tvarkymo sistemų renovavimas ir plėtra Šilalės rajone (Kaltinėnuose, Traksėdyje)</v>
      </c>
      <c r="D124" s="241" t="str">
        <f>'Visi duomenys'!E120</f>
        <v>UAB „Šilalės vandenys“</v>
      </c>
      <c r="E124" s="241" t="str">
        <f>'Visi duomenys'!F120</f>
        <v>AM</v>
      </c>
      <c r="F124" s="241" t="str">
        <f>'Visi duomenys'!G120</f>
        <v>Šilalės rajonas</v>
      </c>
      <c r="G124" s="241" t="str">
        <f>'Visi duomenys'!H120</f>
        <v>05.3.2-APVA-R-014</v>
      </c>
      <c r="H124" s="241" t="str">
        <f>'Visi duomenys'!I120</f>
        <v>R</v>
      </c>
      <c r="I124" s="241">
        <f>'Visi duomenys'!J120</f>
        <v>0</v>
      </c>
      <c r="J124" s="238">
        <f>'Visi duomenys'!K120</f>
        <v>0</v>
      </c>
      <c r="K124" s="238">
        <f>'Visi duomenys'!L120</f>
        <v>0</v>
      </c>
      <c r="L124" s="241">
        <f>'Visi duomenys'!M120</f>
        <v>0</v>
      </c>
      <c r="M124" s="326">
        <f>'Visi duomenys'!V120</f>
        <v>43373</v>
      </c>
      <c r="N124" s="326">
        <f>'Visi duomenys'!W120</f>
        <v>44286</v>
      </c>
      <c r="O124" s="318">
        <f>'Visi duomenys'!N120</f>
        <v>444870</v>
      </c>
      <c r="P124" s="318">
        <f>'Visi duomenys'!S120</f>
        <v>124738.8</v>
      </c>
      <c r="Q124" s="318">
        <f>'Visi duomenys'!P120</f>
        <v>0</v>
      </c>
      <c r="R124" s="318">
        <f>'Visi duomenys'!O120+'Visi duomenys'!Q120+'Visi duomenys'!R120</f>
        <v>320131.20000000001</v>
      </c>
      <c r="S124" s="325">
        <f t="shared" si="2"/>
        <v>0</v>
      </c>
    </row>
    <row r="125" spans="1:19" s="325" customFormat="1" x14ac:dyDescent="0.25">
      <c r="A125" s="241" t="str">
        <f>'Visi duomenys'!A121</f>
        <v>3.1.1.1.6</v>
      </c>
      <c r="B125" s="241" t="str">
        <f>'Visi duomenys'!B121</f>
        <v>R080014-070000-1218</v>
      </c>
      <c r="C125" s="241" t="str">
        <f>'Visi duomenys'!D121</f>
        <v>Nuotekų tinklų plėtra Pagėgių savivaldybėje (Mažaičiuose)</v>
      </c>
      <c r="D125" s="241" t="str">
        <f>'Visi duomenys'!E121</f>
        <v>UAB Pagėgių komunalinis ūkis</v>
      </c>
      <c r="E125" s="241" t="str">
        <f>'Visi duomenys'!F121</f>
        <v>AM</v>
      </c>
      <c r="F125" s="241" t="str">
        <f>'Visi duomenys'!G121</f>
        <v>Pagėgių savivaldybė</v>
      </c>
      <c r="G125" s="241" t="str">
        <f>'Visi duomenys'!H121</f>
        <v>05.3.2-APVA-R-014</v>
      </c>
      <c r="H125" s="241" t="str">
        <f>'Visi duomenys'!I121</f>
        <v>R</v>
      </c>
      <c r="I125" s="241">
        <f>'Visi duomenys'!J121</f>
        <v>0</v>
      </c>
      <c r="J125" s="238">
        <f>'Visi duomenys'!K121</f>
        <v>0</v>
      </c>
      <c r="K125" s="238">
        <f>'Visi duomenys'!L121</f>
        <v>0</v>
      </c>
      <c r="L125" s="241">
        <f>'Visi duomenys'!M121</f>
        <v>0</v>
      </c>
      <c r="M125" s="326">
        <f>'Visi duomenys'!V121</f>
        <v>43281</v>
      </c>
      <c r="N125" s="326">
        <f>'Visi duomenys'!W121</f>
        <v>44196</v>
      </c>
      <c r="O125" s="318">
        <f>'Visi duomenys'!N121</f>
        <v>136161.48000000001</v>
      </c>
      <c r="P125" s="318">
        <f>'Visi duomenys'!S121</f>
        <v>106438.27</v>
      </c>
      <c r="Q125" s="318">
        <f>'Visi duomenys'!P121</f>
        <v>0</v>
      </c>
      <c r="R125" s="318">
        <f>'Visi duomenys'!O121+'Visi duomenys'!Q121+'Visi duomenys'!R121</f>
        <v>29723.21</v>
      </c>
      <c r="S125" s="325">
        <f t="shared" si="2"/>
        <v>0</v>
      </c>
    </row>
    <row r="126" spans="1:19" s="325" customFormat="1" x14ac:dyDescent="0.25">
      <c r="A126" s="241" t="str">
        <f>'Visi duomenys'!A122</f>
        <v>3.1.1.1.7</v>
      </c>
      <c r="B126" s="241" t="str">
        <f>'Visi duomenys'!B122</f>
        <v>R080014-070650-1219</v>
      </c>
      <c r="C126" s="241" t="str">
        <f>'Visi duomenys'!D122</f>
        <v>Vandens tiekimo ir nuotekų tvarkymo infrastruktūros plėtra Jurbarko mieste</v>
      </c>
      <c r="D126" s="241" t="str">
        <f>'Visi duomenys'!E122</f>
        <v>UAB „Jurbarko vandenys“</v>
      </c>
      <c r="E126" s="241" t="str">
        <f>'Visi duomenys'!F122</f>
        <v>AM</v>
      </c>
      <c r="F126" s="241" t="str">
        <f>'Visi duomenys'!G122</f>
        <v>Jurbarko rajonas</v>
      </c>
      <c r="G126" s="241" t="str">
        <f>'Visi duomenys'!H122</f>
        <v>05.3.2-APVA-R-014</v>
      </c>
      <c r="H126" s="241" t="str">
        <f>'Visi duomenys'!I122</f>
        <v>R</v>
      </c>
      <c r="I126" s="241">
        <f>'Visi duomenys'!J122</f>
        <v>0</v>
      </c>
      <c r="J126" s="238">
        <f>'Visi duomenys'!K122</f>
        <v>0</v>
      </c>
      <c r="K126" s="238">
        <f>'Visi duomenys'!L122</f>
        <v>0</v>
      </c>
      <c r="L126" s="241">
        <f>'Visi duomenys'!M122</f>
        <v>0</v>
      </c>
      <c r="M126" s="326">
        <f>'Visi duomenys'!V122</f>
        <v>43434</v>
      </c>
      <c r="N126" s="326">
        <f>'Visi duomenys'!W122</f>
        <v>44205</v>
      </c>
      <c r="O126" s="318">
        <f>'Visi duomenys'!N122</f>
        <v>548947.86</v>
      </c>
      <c r="P126" s="318">
        <f>'Visi duomenys'!S122</f>
        <v>274473.93</v>
      </c>
      <c r="Q126" s="318">
        <f>'Visi duomenys'!P122</f>
        <v>0</v>
      </c>
      <c r="R126" s="318">
        <f>'Visi duomenys'!O122+'Visi duomenys'!Q122+'Visi duomenys'!R122</f>
        <v>274473.93</v>
      </c>
      <c r="S126" s="325">
        <f t="shared" si="2"/>
        <v>0</v>
      </c>
    </row>
    <row r="127" spans="1:19" s="325" customFormat="1" x14ac:dyDescent="0.25">
      <c r="A127" s="241" t="str">
        <f>'Visi duomenys'!A123</f>
        <v>3.1.1.1.8</v>
      </c>
      <c r="B127" s="241" t="str">
        <f>'Visi duomenys'!B123</f>
        <v>R080014-060750-1220</v>
      </c>
      <c r="C127" s="241" t="str">
        <f>'Visi duomenys'!D123</f>
        <v>Geriamojo vandens tiekimo ir nuotekų tvarkymo sistemų renovavimas ir plėtra Tauragės rajone (papildomi darbai)</v>
      </c>
      <c r="D127" s="241" t="str">
        <f>'Visi duomenys'!E123</f>
        <v>UAB „Tauragės vandenys“</v>
      </c>
      <c r="E127" s="241" t="str">
        <f>'Visi duomenys'!F123</f>
        <v>AM</v>
      </c>
      <c r="F127" s="241" t="str">
        <f>'Visi duomenys'!G123</f>
        <v>Tauragės rajonas</v>
      </c>
      <c r="G127" s="241" t="str">
        <f>'Visi duomenys'!H123</f>
        <v>05.3.2-APVA-R-014</v>
      </c>
      <c r="H127" s="241" t="str">
        <f>'Visi duomenys'!I123</f>
        <v>R</v>
      </c>
      <c r="I127" s="241">
        <f>'Visi duomenys'!J123</f>
        <v>0</v>
      </c>
      <c r="J127" s="238">
        <f>'Visi duomenys'!K123</f>
        <v>0</v>
      </c>
      <c r="K127" s="238">
        <f>'Visi duomenys'!L123</f>
        <v>0</v>
      </c>
      <c r="L127" s="241">
        <f>'Visi duomenys'!M123</f>
        <v>0</v>
      </c>
      <c r="M127" s="326">
        <f>'Visi duomenys'!V123</f>
        <v>43462</v>
      </c>
      <c r="N127" s="326">
        <f>'Visi duomenys'!W123</f>
        <v>44196</v>
      </c>
      <c r="O127" s="318">
        <f>'Visi duomenys'!N123</f>
        <v>646255.83000000007</v>
      </c>
      <c r="P127" s="318">
        <f>'Visi duomenys'!S123</f>
        <v>345408.93</v>
      </c>
      <c r="Q127" s="318">
        <f>'Visi duomenys'!P123</f>
        <v>0</v>
      </c>
      <c r="R127" s="318">
        <f>'Visi duomenys'!O123+'Visi duomenys'!Q123+'Visi duomenys'!R123</f>
        <v>300846.90000000002</v>
      </c>
      <c r="S127" s="325">
        <f t="shared" si="2"/>
        <v>0</v>
      </c>
    </row>
    <row r="128" spans="1:19" s="325" customFormat="1" x14ac:dyDescent="0.25">
      <c r="A128" s="240" t="str">
        <f>'Visi duomenys'!A124</f>
        <v>3.1.1.2</v>
      </c>
      <c r="B128" s="239" t="str">
        <f>'Visi duomenys'!B124</f>
        <v/>
      </c>
      <c r="C128" s="240" t="str">
        <f>'Visi duomenys'!D124</f>
        <v>Priemonė: Paviršinių nuotekų sistemų tvarkymas</v>
      </c>
      <c r="D128" s="239">
        <f>'Visi duomenys'!E124</f>
        <v>0</v>
      </c>
      <c r="E128" s="239">
        <f>'Visi duomenys'!F124</f>
        <v>0</v>
      </c>
      <c r="F128" s="239">
        <f>'Visi duomenys'!G124</f>
        <v>0</v>
      </c>
      <c r="G128" s="239">
        <f>'Visi duomenys'!H124</f>
        <v>0</v>
      </c>
      <c r="H128" s="239">
        <f>'Visi duomenys'!I124</f>
        <v>0</v>
      </c>
      <c r="I128" s="239">
        <f>'Visi duomenys'!J124</f>
        <v>0</v>
      </c>
      <c r="J128" s="240">
        <f>'Visi duomenys'!K124</f>
        <v>0</v>
      </c>
      <c r="K128" s="240">
        <f>'Visi duomenys'!L124</f>
        <v>0</v>
      </c>
      <c r="L128" s="239">
        <f>'Visi duomenys'!M124</f>
        <v>0</v>
      </c>
      <c r="M128" s="323">
        <f>'Visi duomenys'!V124</f>
        <v>0</v>
      </c>
      <c r="N128" s="323" t="str">
        <f>'Visi duomenys'!W124</f>
        <v xml:space="preserve"> </v>
      </c>
      <c r="O128" s="324">
        <f>'Visi duomenys'!N124</f>
        <v>0</v>
      </c>
      <c r="P128" s="324">
        <f>'Visi duomenys'!S124</f>
        <v>0</v>
      </c>
      <c r="Q128" s="324">
        <f>'Visi duomenys'!P124</f>
        <v>0</v>
      </c>
      <c r="R128" s="324">
        <f>'Visi duomenys'!O124+'Visi duomenys'!Q124+'Visi duomenys'!R124</f>
        <v>0</v>
      </c>
      <c r="S128" s="325">
        <f t="shared" si="2"/>
        <v>0</v>
      </c>
    </row>
    <row r="129" spans="1:19" s="325" customFormat="1" x14ac:dyDescent="0.25">
      <c r="A129" s="241" t="str">
        <f>'Visi duomenys'!A125</f>
        <v>3.1.1.2.1</v>
      </c>
      <c r="B129" s="241" t="str">
        <f>'Visi duomenys'!B125</f>
        <v>R080007-080000-1222</v>
      </c>
      <c r="C129" s="241" t="str">
        <f>'Visi duomenys'!D125</f>
        <v>Paviršinių nuotekų sistemų tvarkymas Tauragės mieste</v>
      </c>
      <c r="D129" s="241" t="str">
        <f>'Visi duomenys'!E125</f>
        <v>UAB „Tauragės vandenys“</v>
      </c>
      <c r="E129" s="241" t="str">
        <f>'Visi duomenys'!F125</f>
        <v>AM</v>
      </c>
      <c r="F129" s="241" t="str">
        <f>'Visi duomenys'!G125</f>
        <v>Tauragės rajonas</v>
      </c>
      <c r="G129" s="241" t="str">
        <f>'Visi duomenys'!H125</f>
        <v>05.1.1-APVA-R-007</v>
      </c>
      <c r="H129" s="241" t="str">
        <f>'Visi duomenys'!I125</f>
        <v>R</v>
      </c>
      <c r="I129" s="241">
        <f>'Visi duomenys'!J125</f>
        <v>0</v>
      </c>
      <c r="J129" s="238">
        <f>'Visi duomenys'!K125</f>
        <v>0</v>
      </c>
      <c r="K129" s="238">
        <f>'Visi duomenys'!L125</f>
        <v>0</v>
      </c>
      <c r="L129" s="241">
        <f>'Visi duomenys'!M125</f>
        <v>0</v>
      </c>
      <c r="M129" s="326">
        <f>'Visi duomenys'!V125</f>
        <v>42794</v>
      </c>
      <c r="N129" s="326">
        <f>'Visi duomenys'!W125</f>
        <v>43904</v>
      </c>
      <c r="O129" s="318">
        <f>'Visi duomenys'!N125</f>
        <v>1681106.52</v>
      </c>
      <c r="P129" s="318">
        <f>'Visi duomenys'!S125</f>
        <v>1428940.54</v>
      </c>
      <c r="Q129" s="318">
        <f>'Visi duomenys'!P125</f>
        <v>0</v>
      </c>
      <c r="R129" s="318">
        <f>'Visi duomenys'!O125+'Visi duomenys'!Q125+'Visi duomenys'!R125</f>
        <v>252165.98</v>
      </c>
      <c r="S129" s="325">
        <f t="shared" si="2"/>
        <v>0</v>
      </c>
    </row>
    <row r="130" spans="1:19" s="325" customFormat="1" x14ac:dyDescent="0.25">
      <c r="A130" s="240" t="str">
        <f>'Visi duomenys'!A126</f>
        <v>3.1.2.</v>
      </c>
      <c r="B130" s="239" t="str">
        <f>'Visi duomenys'!B126</f>
        <v/>
      </c>
      <c r="C130" s="240" t="str">
        <f>'Visi duomenys'!D126</f>
        <v>Uždavinys. Plėsti atliekų tvarkymo infrastruktūrą, mažinti sąvartyne šalinamų atliekų kiekį.</v>
      </c>
      <c r="D130" s="239">
        <f>'Visi duomenys'!E126</f>
        <v>0</v>
      </c>
      <c r="E130" s="239">
        <f>'Visi duomenys'!F126</f>
        <v>0</v>
      </c>
      <c r="F130" s="239">
        <f>'Visi duomenys'!G126</f>
        <v>0</v>
      </c>
      <c r="G130" s="239">
        <f>'Visi duomenys'!H126</f>
        <v>0</v>
      </c>
      <c r="H130" s="239">
        <f>'Visi duomenys'!I126</f>
        <v>0</v>
      </c>
      <c r="I130" s="239">
        <f>'Visi duomenys'!J126</f>
        <v>0</v>
      </c>
      <c r="J130" s="240">
        <f>'Visi duomenys'!K126</f>
        <v>0</v>
      </c>
      <c r="K130" s="240">
        <f>'Visi duomenys'!L126</f>
        <v>0</v>
      </c>
      <c r="L130" s="239">
        <f>'Visi duomenys'!M126</f>
        <v>0</v>
      </c>
      <c r="M130" s="323">
        <f>'Visi duomenys'!V126</f>
        <v>0</v>
      </c>
      <c r="N130" s="323" t="str">
        <f>'Visi duomenys'!W126</f>
        <v xml:space="preserve"> </v>
      </c>
      <c r="O130" s="324">
        <f>'Visi duomenys'!N126</f>
        <v>0</v>
      </c>
      <c r="P130" s="324">
        <f>'Visi duomenys'!S126</f>
        <v>0</v>
      </c>
      <c r="Q130" s="324">
        <f>'Visi duomenys'!P126</f>
        <v>0</v>
      </c>
      <c r="R130" s="324">
        <f>'Visi duomenys'!O126+'Visi duomenys'!Q126+'Visi duomenys'!R126</f>
        <v>0</v>
      </c>
      <c r="S130" s="325">
        <f t="shared" si="2"/>
        <v>0</v>
      </c>
    </row>
    <row r="131" spans="1:19" s="325" customFormat="1" x14ac:dyDescent="0.25">
      <c r="A131" s="240" t="str">
        <f>'Visi duomenys'!A127</f>
        <v>3.1.2.1</v>
      </c>
      <c r="B131" s="239" t="str">
        <f>'Visi duomenys'!B127</f>
        <v/>
      </c>
      <c r="C131" s="240" t="str">
        <f>'Visi duomenys'!D127</f>
        <v>Priemonė: Komunalinių atliekų tvarkymo infrastruktūros plėtra</v>
      </c>
      <c r="D131" s="239">
        <f>'Visi duomenys'!E127</f>
        <v>0</v>
      </c>
      <c r="E131" s="239">
        <f>'Visi duomenys'!F127</f>
        <v>0</v>
      </c>
      <c r="F131" s="239">
        <f>'Visi duomenys'!G127</f>
        <v>0</v>
      </c>
      <c r="G131" s="239">
        <f>'Visi duomenys'!H127</f>
        <v>0</v>
      </c>
      <c r="H131" s="239">
        <f>'Visi duomenys'!I127</f>
        <v>0</v>
      </c>
      <c r="I131" s="239">
        <f>'Visi duomenys'!J127</f>
        <v>0</v>
      </c>
      <c r="J131" s="240">
        <f>'Visi duomenys'!K127</f>
        <v>0</v>
      </c>
      <c r="K131" s="240">
        <f>'Visi duomenys'!L127</f>
        <v>0</v>
      </c>
      <c r="L131" s="239">
        <f>'Visi duomenys'!M127</f>
        <v>0</v>
      </c>
      <c r="M131" s="323">
        <f>'Visi duomenys'!V127</f>
        <v>0</v>
      </c>
      <c r="N131" s="323" t="str">
        <f>'Visi duomenys'!W127</f>
        <v xml:space="preserve"> </v>
      </c>
      <c r="O131" s="324">
        <f>'Visi duomenys'!N127</f>
        <v>0</v>
      </c>
      <c r="P131" s="324">
        <f>'Visi duomenys'!S127</f>
        <v>0</v>
      </c>
      <c r="Q131" s="324">
        <f>'Visi duomenys'!P127</f>
        <v>0</v>
      </c>
      <c r="R131" s="324">
        <f>'Visi duomenys'!O127+'Visi duomenys'!Q127+'Visi duomenys'!R127</f>
        <v>0</v>
      </c>
      <c r="S131" s="325">
        <f t="shared" si="2"/>
        <v>0</v>
      </c>
    </row>
    <row r="132" spans="1:19" s="325" customFormat="1" x14ac:dyDescent="0.25">
      <c r="A132" s="241" t="str">
        <f>'Visi duomenys'!A128</f>
        <v>3.1.2.1.1</v>
      </c>
      <c r="B132" s="241" t="str">
        <f>'Visi duomenys'!B128</f>
        <v>R080008-050000-1225</v>
      </c>
      <c r="C132" s="241" t="str">
        <f>'Visi duomenys'!D128</f>
        <v>Tauragės regiono atliekų tvarkymo infrastruktūros plėtra</v>
      </c>
      <c r="D132" s="241" t="str">
        <f>'Visi duomenys'!E128</f>
        <v>TRATC</v>
      </c>
      <c r="E132" s="241" t="str">
        <f>'Visi duomenys'!F128</f>
        <v>AM</v>
      </c>
      <c r="F132" s="241" t="str">
        <f>'Visi duomenys'!G128</f>
        <v>Tauragės apskritis</v>
      </c>
      <c r="G132" s="241" t="str">
        <f>'Visi duomenys'!H128</f>
        <v>05.2.1-APVA-R-008</v>
      </c>
      <c r="H132" s="241" t="str">
        <f>'Visi duomenys'!I128</f>
        <v>R</v>
      </c>
      <c r="I132" s="241">
        <f>'Visi duomenys'!J128</f>
        <v>0</v>
      </c>
      <c r="J132" s="238">
        <f>'Visi duomenys'!K128</f>
        <v>0</v>
      </c>
      <c r="K132" s="238">
        <f>'Visi duomenys'!L128</f>
        <v>0</v>
      </c>
      <c r="L132" s="241">
        <f>'Visi duomenys'!M128</f>
        <v>0</v>
      </c>
      <c r="M132" s="326">
        <f>'Visi duomenys'!V128</f>
        <v>42916</v>
      </c>
      <c r="N132" s="326">
        <f>'Visi duomenys'!W128</f>
        <v>43545</v>
      </c>
      <c r="O132" s="318">
        <f>'Visi duomenys'!N128</f>
        <v>2800256.02</v>
      </c>
      <c r="P132" s="318">
        <f>'Visi duomenys'!S128</f>
        <v>2380217.62</v>
      </c>
      <c r="Q132" s="318">
        <f>'Visi duomenys'!P128</f>
        <v>0</v>
      </c>
      <c r="R132" s="318">
        <f>'Visi duomenys'!O128+'Visi duomenys'!Q128+'Visi duomenys'!R128</f>
        <v>420038.40000000002</v>
      </c>
      <c r="S132" s="325">
        <f t="shared" si="2"/>
        <v>0</v>
      </c>
    </row>
    <row r="133" spans="1:19" s="325" customFormat="1" x14ac:dyDescent="0.25">
      <c r="A133" s="240" t="str">
        <f>'Visi duomenys'!A129</f>
        <v>3.2.</v>
      </c>
      <c r="B133" s="239" t="str">
        <f>'Visi duomenys'!B129</f>
        <v/>
      </c>
      <c r="C133" s="240" t="str">
        <f>'Visi duomenys'!D129</f>
        <v>Tikslas. Saugoti ir tausojančiai naudoti regiono kraštovaizdį, užtikrinant tinkamą jo planavimą, naudojimą ir tvarkymą.</v>
      </c>
      <c r="D133" s="239">
        <f>'Visi duomenys'!E129</f>
        <v>0</v>
      </c>
      <c r="E133" s="239">
        <f>'Visi duomenys'!F129</f>
        <v>0</v>
      </c>
      <c r="F133" s="239">
        <f>'Visi duomenys'!G129</f>
        <v>0</v>
      </c>
      <c r="G133" s="239">
        <f>'Visi duomenys'!H129</f>
        <v>0</v>
      </c>
      <c r="H133" s="239">
        <f>'Visi duomenys'!I129</f>
        <v>0</v>
      </c>
      <c r="I133" s="239">
        <f>'Visi duomenys'!J129</f>
        <v>0</v>
      </c>
      <c r="J133" s="240">
        <f>'Visi duomenys'!K129</f>
        <v>0</v>
      </c>
      <c r="K133" s="240">
        <f>'Visi duomenys'!L129</f>
        <v>0</v>
      </c>
      <c r="L133" s="239">
        <f>'Visi duomenys'!M129</f>
        <v>0</v>
      </c>
      <c r="M133" s="323">
        <f>'Visi duomenys'!V129</f>
        <v>0</v>
      </c>
      <c r="N133" s="323" t="str">
        <f>'Visi duomenys'!W129</f>
        <v xml:space="preserve"> </v>
      </c>
      <c r="O133" s="324">
        <f>'Visi duomenys'!N129</f>
        <v>0</v>
      </c>
      <c r="P133" s="324">
        <f>'Visi duomenys'!S129</f>
        <v>0</v>
      </c>
      <c r="Q133" s="324">
        <f>'Visi duomenys'!P129</f>
        <v>0</v>
      </c>
      <c r="R133" s="324">
        <f>'Visi duomenys'!O129+'Visi duomenys'!Q129+'Visi duomenys'!R129</f>
        <v>0</v>
      </c>
      <c r="S133" s="325">
        <f t="shared" si="2"/>
        <v>0</v>
      </c>
    </row>
    <row r="134" spans="1:19" s="325" customFormat="1" x14ac:dyDescent="0.25">
      <c r="A134" s="240" t="str">
        <f>'Visi duomenys'!A130</f>
        <v>3.2.1.</v>
      </c>
      <c r="B134" s="239" t="str">
        <f>'Visi duomenys'!B130</f>
        <v/>
      </c>
      <c r="C134" s="240" t="str">
        <f>'Visi duomenys'!D130</f>
        <v>Uždavinys. Padidinti kraštovaizdžio planavimo, tvarkymo ir racionalaus naudojimo bei apsaugos efektyvumą.</v>
      </c>
      <c r="D134" s="239">
        <f>'Visi duomenys'!E130</f>
        <v>0</v>
      </c>
      <c r="E134" s="239">
        <f>'Visi duomenys'!F130</f>
        <v>0</v>
      </c>
      <c r="F134" s="239">
        <f>'Visi duomenys'!G130</f>
        <v>0</v>
      </c>
      <c r="G134" s="239">
        <f>'Visi duomenys'!H130</f>
        <v>0</v>
      </c>
      <c r="H134" s="239">
        <f>'Visi duomenys'!I130</f>
        <v>0</v>
      </c>
      <c r="I134" s="239">
        <f>'Visi duomenys'!J130</f>
        <v>0</v>
      </c>
      <c r="J134" s="240">
        <f>'Visi duomenys'!K130</f>
        <v>0</v>
      </c>
      <c r="K134" s="240">
        <f>'Visi duomenys'!L130</f>
        <v>0</v>
      </c>
      <c r="L134" s="239">
        <f>'Visi duomenys'!M130</f>
        <v>0</v>
      </c>
      <c r="M134" s="323">
        <f>'Visi duomenys'!V130</f>
        <v>0</v>
      </c>
      <c r="N134" s="323" t="str">
        <f>'Visi duomenys'!W130</f>
        <v xml:space="preserve"> </v>
      </c>
      <c r="O134" s="324">
        <f>'Visi duomenys'!N130</f>
        <v>0</v>
      </c>
      <c r="P134" s="324">
        <f>'Visi duomenys'!S130</f>
        <v>0</v>
      </c>
      <c r="Q134" s="324">
        <f>'Visi duomenys'!P130</f>
        <v>0</v>
      </c>
      <c r="R134" s="324">
        <f>'Visi duomenys'!O130+'Visi duomenys'!Q130+'Visi duomenys'!R130</f>
        <v>0</v>
      </c>
      <c r="S134" s="325">
        <f t="shared" si="2"/>
        <v>0</v>
      </c>
    </row>
    <row r="135" spans="1:19" s="325" customFormat="1" x14ac:dyDescent="0.25">
      <c r="A135" s="240" t="str">
        <f>'Visi duomenys'!A131</f>
        <v>3.2.1.1</v>
      </c>
      <c r="B135" s="239" t="str">
        <f>'Visi duomenys'!B131</f>
        <v/>
      </c>
      <c r="C135" s="240" t="str">
        <f>'Visi duomenys'!D131</f>
        <v>Priemonė: Kraštovaizdžio apsauga</v>
      </c>
      <c r="D135" s="239">
        <f>'Visi duomenys'!E131</f>
        <v>0</v>
      </c>
      <c r="E135" s="239">
        <f>'Visi duomenys'!F131</f>
        <v>0</v>
      </c>
      <c r="F135" s="239">
        <f>'Visi duomenys'!G131</f>
        <v>0</v>
      </c>
      <c r="G135" s="239">
        <f>'Visi duomenys'!H131</f>
        <v>0</v>
      </c>
      <c r="H135" s="239">
        <f>'Visi duomenys'!I131</f>
        <v>0</v>
      </c>
      <c r="I135" s="239">
        <f>'Visi duomenys'!J131</f>
        <v>0</v>
      </c>
      <c r="J135" s="240">
        <f>'Visi duomenys'!K131</f>
        <v>0</v>
      </c>
      <c r="K135" s="240">
        <f>'Visi duomenys'!L131</f>
        <v>0</v>
      </c>
      <c r="L135" s="239">
        <f>'Visi duomenys'!M131</f>
        <v>0</v>
      </c>
      <c r="M135" s="323">
        <f>'Visi duomenys'!V131</f>
        <v>0</v>
      </c>
      <c r="N135" s="323" t="str">
        <f>'Visi duomenys'!W131</f>
        <v xml:space="preserve"> </v>
      </c>
      <c r="O135" s="324">
        <f>'Visi duomenys'!N131</f>
        <v>0</v>
      </c>
      <c r="P135" s="324">
        <f>'Visi duomenys'!S131</f>
        <v>0</v>
      </c>
      <c r="Q135" s="324">
        <f>'Visi duomenys'!P131</f>
        <v>0</v>
      </c>
      <c r="R135" s="324">
        <f>'Visi duomenys'!O131+'Visi duomenys'!Q131+'Visi duomenys'!R131</f>
        <v>0</v>
      </c>
      <c r="S135" s="325">
        <f t="shared" si="2"/>
        <v>0</v>
      </c>
    </row>
    <row r="136" spans="1:19" s="325" customFormat="1" x14ac:dyDescent="0.25">
      <c r="A136" s="241" t="str">
        <f>'Visi duomenys'!A132</f>
        <v>3.2.1.1.1</v>
      </c>
      <c r="B136" s="241" t="str">
        <f>'Visi duomenys'!B132</f>
        <v>R080019-380000-1229</v>
      </c>
      <c r="C136" s="241" t="str">
        <f>'Visi duomenys'!D132</f>
        <v>Kraštovaizdžio apsaugos gerinimas Pagėgių savivaldybėje</v>
      </c>
      <c r="D136" s="241" t="str">
        <f>'Visi duomenys'!E132</f>
        <v>PSA</v>
      </c>
      <c r="E136" s="241" t="str">
        <f>'Visi duomenys'!F132</f>
        <v>AM</v>
      </c>
      <c r="F136" s="241" t="str">
        <f>'Visi duomenys'!G132</f>
        <v>Pagėgių savivaldybė</v>
      </c>
      <c r="G136" s="241" t="str">
        <f>'Visi duomenys'!H132</f>
        <v xml:space="preserve">05.5.1-APVA-R-019 </v>
      </c>
      <c r="H136" s="241" t="str">
        <f>'Visi duomenys'!I132</f>
        <v>R</v>
      </c>
      <c r="I136" s="241">
        <f>'Visi duomenys'!J132</f>
        <v>0</v>
      </c>
      <c r="J136" s="238">
        <f>'Visi duomenys'!K132</f>
        <v>0</v>
      </c>
      <c r="K136" s="238">
        <f>'Visi duomenys'!L132</f>
        <v>0</v>
      </c>
      <c r="L136" s="241">
        <f>'Visi duomenys'!M132</f>
        <v>0</v>
      </c>
      <c r="M136" s="326">
        <f>'Visi duomenys'!V132</f>
        <v>42916</v>
      </c>
      <c r="N136" s="326">
        <f>'Visi duomenys'!W132</f>
        <v>43830</v>
      </c>
      <c r="O136" s="318">
        <f>'Visi duomenys'!N132</f>
        <v>363047.26</v>
      </c>
      <c r="P136" s="318">
        <f>'Visi duomenys'!S132</f>
        <v>308590.17</v>
      </c>
      <c r="Q136" s="318">
        <f>'Visi duomenys'!P132</f>
        <v>0</v>
      </c>
      <c r="R136" s="318">
        <f>'Visi duomenys'!O132+'Visi duomenys'!Q132+'Visi duomenys'!R132</f>
        <v>54457.09</v>
      </c>
      <c r="S136" s="325">
        <f t="shared" si="2"/>
        <v>0</v>
      </c>
    </row>
    <row r="137" spans="1:19" s="325" customFormat="1" x14ac:dyDescent="0.25">
      <c r="A137" s="241" t="str">
        <f>'Visi duomenys'!A133</f>
        <v>3.2.1.1.2</v>
      </c>
      <c r="B137" s="241" t="str">
        <f>'Visi duomenys'!B133</f>
        <v>R080019-380000-1230</v>
      </c>
      <c r="C137" s="241" t="str">
        <f>'Visi duomenys'!D133</f>
        <v>Bešeimininkių apleistų statinių likvidavimas Jurbarko rajone</v>
      </c>
      <c r="D137" s="241" t="str">
        <f>'Visi duomenys'!E133</f>
        <v>JRSA</v>
      </c>
      <c r="E137" s="241" t="str">
        <f>'Visi duomenys'!F133</f>
        <v>AM</v>
      </c>
      <c r="F137" s="241" t="str">
        <f>'Visi duomenys'!G133</f>
        <v>Jurbarko rajonas</v>
      </c>
      <c r="G137" s="241" t="str">
        <f>'Visi duomenys'!H133</f>
        <v xml:space="preserve">05.5.1-APVA-R-019 </v>
      </c>
      <c r="H137" s="241" t="str">
        <f>'Visi duomenys'!I133</f>
        <v>R</v>
      </c>
      <c r="I137" s="241">
        <f>'Visi duomenys'!J133</f>
        <v>0</v>
      </c>
      <c r="J137" s="238">
        <f>'Visi duomenys'!K133</f>
        <v>0</v>
      </c>
      <c r="K137" s="238">
        <f>'Visi duomenys'!L133</f>
        <v>0</v>
      </c>
      <c r="L137" s="241">
        <f>'Visi duomenys'!M133</f>
        <v>0</v>
      </c>
      <c r="M137" s="326">
        <f>'Visi duomenys'!V133</f>
        <v>42825</v>
      </c>
      <c r="N137" s="326">
        <f>'Visi duomenys'!W133</f>
        <v>43373</v>
      </c>
      <c r="O137" s="318">
        <f>'Visi duomenys'!N133</f>
        <v>53554.71</v>
      </c>
      <c r="P137" s="318">
        <f>'Visi duomenys'!S133</f>
        <v>45521.5</v>
      </c>
      <c r="Q137" s="318">
        <f>'Visi duomenys'!P133</f>
        <v>0</v>
      </c>
      <c r="R137" s="318">
        <f>'Visi duomenys'!O133+'Visi duomenys'!Q133+'Visi duomenys'!R133</f>
        <v>8033.21</v>
      </c>
      <c r="S137" s="325">
        <f t="shared" si="2"/>
        <v>0</v>
      </c>
    </row>
    <row r="138" spans="1:19" s="325" customFormat="1" x14ac:dyDescent="0.25">
      <c r="A138" s="241" t="str">
        <f>'Visi duomenys'!A134</f>
        <v>3.2.1.1.3</v>
      </c>
      <c r="B138" s="241" t="str">
        <f>'Visi duomenys'!B134</f>
        <v>R080019-380000-1231</v>
      </c>
      <c r="C138" s="241" t="str">
        <f>'Visi duomenys'!D134</f>
        <v>Kraštovaizdžio formavimas Jurbarko rajone</v>
      </c>
      <c r="D138" s="241" t="str">
        <f>'Visi duomenys'!E134</f>
        <v>JRSA</v>
      </c>
      <c r="E138" s="241" t="str">
        <f>'Visi duomenys'!F134</f>
        <v>AM</v>
      </c>
      <c r="F138" s="241" t="str">
        <f>'Visi duomenys'!G134</f>
        <v>Jurbarko rajonas</v>
      </c>
      <c r="G138" s="241" t="str">
        <f>'Visi duomenys'!H134</f>
        <v xml:space="preserve">05.5.1-APVA-R-019 </v>
      </c>
      <c r="H138" s="241" t="str">
        <f>'Visi duomenys'!I134</f>
        <v>R</v>
      </c>
      <c r="I138" s="241">
        <f>'Visi duomenys'!J134</f>
        <v>0</v>
      </c>
      <c r="J138" s="238">
        <f>'Visi duomenys'!K134</f>
        <v>0</v>
      </c>
      <c r="K138" s="238">
        <f>'Visi duomenys'!L134</f>
        <v>0</v>
      </c>
      <c r="L138" s="241">
        <f>'Visi duomenys'!M134</f>
        <v>0</v>
      </c>
      <c r="M138" s="326">
        <f>'Visi duomenys'!V134</f>
        <v>43676</v>
      </c>
      <c r="N138" s="326">
        <f>'Visi duomenys'!W134</f>
        <v>44407</v>
      </c>
      <c r="O138" s="318">
        <f>'Visi duomenys'!N134</f>
        <v>920732.19000000018</v>
      </c>
      <c r="P138" s="318">
        <f>'Visi duomenys'!S134</f>
        <v>782622.37000000011</v>
      </c>
      <c r="Q138" s="318">
        <f>'Visi duomenys'!P134</f>
        <v>0</v>
      </c>
      <c r="R138" s="318">
        <f>'Visi duomenys'!O134+'Visi duomenys'!Q134+'Visi duomenys'!R134</f>
        <v>138109.82</v>
      </c>
      <c r="S138" s="325">
        <f t="shared" si="2"/>
        <v>0</v>
      </c>
    </row>
    <row r="139" spans="1:19" s="325" customFormat="1" x14ac:dyDescent="0.25">
      <c r="A139" s="241" t="str">
        <f>'Visi duomenys'!A135</f>
        <v>3.2.1.1.4</v>
      </c>
      <c r="B139" s="241" t="str">
        <f>'Visi duomenys'!B135</f>
        <v>R080019-380000-1232</v>
      </c>
      <c r="C139" s="241" t="str">
        <f>'Visi duomenys'!D135</f>
        <v>Smalininkų uosto šlaitų ir pylimų tvarkymas</v>
      </c>
      <c r="D139" s="241" t="str">
        <f>'Visi duomenys'!E135</f>
        <v>JRSA</v>
      </c>
      <c r="E139" s="241" t="str">
        <f>'Visi duomenys'!F135</f>
        <v>AM</v>
      </c>
      <c r="F139" s="241" t="str">
        <f>'Visi duomenys'!G135</f>
        <v>Jurbarko rajonas</v>
      </c>
      <c r="G139" s="241" t="str">
        <f>'Visi duomenys'!H135</f>
        <v xml:space="preserve">05.5.1-APVA-R-019 </v>
      </c>
      <c r="H139" s="241" t="str">
        <f>'Visi duomenys'!I135</f>
        <v>R</v>
      </c>
      <c r="I139" s="241">
        <f>'Visi duomenys'!J135</f>
        <v>0</v>
      </c>
      <c r="J139" s="238">
        <f>'Visi duomenys'!K135</f>
        <v>0</v>
      </c>
      <c r="K139" s="238">
        <f>'Visi duomenys'!L135</f>
        <v>0</v>
      </c>
      <c r="L139" s="241" t="str">
        <f>'Visi duomenys'!M135</f>
        <v>rez.</v>
      </c>
      <c r="M139" s="326">
        <f>'Visi duomenys'!V135</f>
        <v>0</v>
      </c>
      <c r="N139" s="326" t="str">
        <f>'Visi duomenys'!W135</f>
        <v xml:space="preserve"> </v>
      </c>
      <c r="O139" s="318">
        <f>'Visi duomenys'!N135</f>
        <v>296511.84999999998</v>
      </c>
      <c r="P139" s="318">
        <f>'Visi duomenys'!S135</f>
        <v>252035.07</v>
      </c>
      <c r="Q139" s="318">
        <f>'Visi duomenys'!P135</f>
        <v>0</v>
      </c>
      <c r="R139" s="318">
        <f>'Visi duomenys'!O135+'Visi duomenys'!Q135+'Visi duomenys'!R135</f>
        <v>44476.78</v>
      </c>
      <c r="S139" s="325">
        <f t="shared" si="2"/>
        <v>0</v>
      </c>
    </row>
    <row r="140" spans="1:19" s="325" customFormat="1" x14ac:dyDescent="0.25">
      <c r="A140" s="241" t="str">
        <f>'Visi duomenys'!A136</f>
        <v>3.2.1.1.5</v>
      </c>
      <c r="B140" s="241" t="str">
        <f>'Visi duomenys'!B136</f>
        <v>R080019-380000-1233</v>
      </c>
      <c r="C140" s="241" t="str">
        <f>'Visi duomenys'!D136</f>
        <v>Kraštovaizdžio formavimas ir ekologinės būklės gerinimas Tauragės mieste</v>
      </c>
      <c r="D140" s="241" t="str">
        <f>'Visi duomenys'!E136</f>
        <v>TRSA</v>
      </c>
      <c r="E140" s="241" t="str">
        <f>'Visi duomenys'!F136</f>
        <v>AM</v>
      </c>
      <c r="F140" s="241" t="str">
        <f>'Visi duomenys'!G136</f>
        <v>Tauragės rajonas</v>
      </c>
      <c r="G140" s="241" t="str">
        <f>'Visi duomenys'!H136</f>
        <v xml:space="preserve">05.5.1-APVA-R-019 </v>
      </c>
      <c r="H140" s="241" t="str">
        <f>'Visi duomenys'!I136</f>
        <v>R</v>
      </c>
      <c r="I140" s="241">
        <f>'Visi duomenys'!J136</f>
        <v>0</v>
      </c>
      <c r="J140" s="238">
        <f>'Visi duomenys'!K136</f>
        <v>0</v>
      </c>
      <c r="K140" s="238">
        <f>'Visi duomenys'!L136</f>
        <v>0</v>
      </c>
      <c r="L140" s="241">
        <f>'Visi duomenys'!M136</f>
        <v>0</v>
      </c>
      <c r="M140" s="326">
        <f>'Visi duomenys'!V136</f>
        <v>42825</v>
      </c>
      <c r="N140" s="326">
        <f>'Visi duomenys'!W136</f>
        <v>43524</v>
      </c>
      <c r="O140" s="318">
        <f>'Visi duomenys'!N136</f>
        <v>351002.55</v>
      </c>
      <c r="P140" s="318">
        <f>'Visi duomenys'!S136</f>
        <v>298352.15999999997</v>
      </c>
      <c r="Q140" s="318">
        <f>'Visi duomenys'!P136</f>
        <v>0</v>
      </c>
      <c r="R140" s="318">
        <f>'Visi duomenys'!O136+'Visi duomenys'!Q136+'Visi duomenys'!R136</f>
        <v>52650.39</v>
      </c>
      <c r="S140" s="325">
        <f t="shared" si="2"/>
        <v>0</v>
      </c>
    </row>
    <row r="141" spans="1:19" s="325" customFormat="1" x14ac:dyDescent="0.25">
      <c r="A141" s="241" t="str">
        <f>'Visi duomenys'!A137</f>
        <v>3.2.1.1.6</v>
      </c>
      <c r="B141" s="241" t="str">
        <f>'Visi duomenys'!B137</f>
        <v>R080019-380000-1234</v>
      </c>
      <c r="C141" s="241" t="str">
        <f>'Visi duomenys'!D137</f>
        <v>Kraštovaizdžio formavimas Šilalės mieste</v>
      </c>
      <c r="D141" s="241" t="str">
        <f>'Visi duomenys'!E137</f>
        <v>ŠRSA</v>
      </c>
      <c r="E141" s="241" t="str">
        <f>'Visi duomenys'!F137</f>
        <v>AM</v>
      </c>
      <c r="F141" s="241" t="str">
        <f>'Visi duomenys'!G137</f>
        <v>Šilalės rajonas</v>
      </c>
      <c r="G141" s="241" t="str">
        <f>'Visi duomenys'!H137</f>
        <v xml:space="preserve">05.5.1-APVA-R-019 </v>
      </c>
      <c r="H141" s="241" t="str">
        <f>'Visi duomenys'!I137</f>
        <v>R</v>
      </c>
      <c r="I141" s="241">
        <f>'Visi duomenys'!J137</f>
        <v>0</v>
      </c>
      <c r="J141" s="238">
        <f>'Visi duomenys'!K137</f>
        <v>0</v>
      </c>
      <c r="K141" s="238">
        <f>'Visi duomenys'!L137</f>
        <v>0</v>
      </c>
      <c r="L141" s="241">
        <f>'Visi duomenys'!M137</f>
        <v>0</v>
      </c>
      <c r="M141" s="326">
        <f>'Visi duomenys'!V137</f>
        <v>42825</v>
      </c>
      <c r="N141" s="326">
        <f>'Visi duomenys'!W137</f>
        <v>43496</v>
      </c>
      <c r="O141" s="318">
        <f>'Visi duomenys'!N137</f>
        <v>419348</v>
      </c>
      <c r="P141" s="318">
        <f>'Visi duomenys'!S137</f>
        <v>356445.8</v>
      </c>
      <c r="Q141" s="318">
        <f>'Visi duomenys'!P137</f>
        <v>0</v>
      </c>
      <c r="R141" s="318">
        <f>'Visi duomenys'!O137+'Visi duomenys'!Q137+'Visi duomenys'!R137</f>
        <v>62902.2</v>
      </c>
      <c r="S141" s="325">
        <f t="shared" si="2"/>
        <v>0</v>
      </c>
    </row>
    <row r="142" spans="1:19" s="325" customFormat="1" x14ac:dyDescent="0.25">
      <c r="A142" s="241" t="str">
        <f>'Visi duomenys'!A138</f>
        <v>3.2.1.1.7</v>
      </c>
      <c r="B142" s="241" t="str">
        <f>'Visi duomenys'!B138</f>
        <v>R080019-380000-1235</v>
      </c>
      <c r="C142" s="241" t="str">
        <f>'Visi duomenys'!D138</f>
        <v>Šilalės rajono savivaldybės teritorijos bendrojo plano  gamtinio karkaso sprendinių koregavimas  ir bešeimininkių apleistų pastatų likvidavimas  rajone</v>
      </c>
      <c r="D142" s="241" t="str">
        <f>'Visi duomenys'!E138</f>
        <v>ŠRSA</v>
      </c>
      <c r="E142" s="241" t="str">
        <f>'Visi duomenys'!F138</f>
        <v>AM</v>
      </c>
      <c r="F142" s="241" t="str">
        <f>'Visi duomenys'!G138</f>
        <v>Šilalės rajonas</v>
      </c>
      <c r="G142" s="241" t="str">
        <f>'Visi duomenys'!H138</f>
        <v xml:space="preserve">05.5.1-APVA-R-019 </v>
      </c>
      <c r="H142" s="241" t="str">
        <f>'Visi duomenys'!I138</f>
        <v>R</v>
      </c>
      <c r="I142" s="241">
        <f>'Visi duomenys'!J138</f>
        <v>0</v>
      </c>
      <c r="J142" s="238">
        <f>'Visi duomenys'!K138</f>
        <v>0</v>
      </c>
      <c r="K142" s="238">
        <f>'Visi duomenys'!L138</f>
        <v>0</v>
      </c>
      <c r="L142" s="241">
        <f>'Visi duomenys'!M138</f>
        <v>0</v>
      </c>
      <c r="M142" s="326">
        <f>'Visi duomenys'!V138</f>
        <v>43707</v>
      </c>
      <c r="N142" s="326">
        <f>'Visi duomenys'!W138</f>
        <v>44377</v>
      </c>
      <c r="O142" s="318">
        <f>'Visi duomenys'!N138</f>
        <v>129411.77</v>
      </c>
      <c r="P142" s="318">
        <f>'Visi duomenys'!S138</f>
        <v>110000</v>
      </c>
      <c r="Q142" s="318">
        <f>'Visi duomenys'!P138</f>
        <v>0</v>
      </c>
      <c r="R142" s="318">
        <f>'Visi duomenys'!O138+'Visi duomenys'!Q138+'Visi duomenys'!R138</f>
        <v>19411.77</v>
      </c>
      <c r="S142" s="325">
        <f t="shared" ref="S142" si="3">O142-P142-Q142-R142</f>
        <v>0</v>
      </c>
    </row>
    <row r="143" spans="1:19" ht="15.75" x14ac:dyDescent="0.25">
      <c r="A143" s="327"/>
      <c r="B143" s="327"/>
      <c r="C143" s="237"/>
      <c r="D143" s="328"/>
      <c r="E143" s="328"/>
      <c r="F143" s="328"/>
      <c r="G143" s="328"/>
      <c r="H143" s="328"/>
      <c r="I143" s="328"/>
      <c r="J143" s="328"/>
      <c r="K143" s="328"/>
      <c r="L143" s="328"/>
      <c r="M143" s="328"/>
      <c r="N143" s="328"/>
      <c r="O143" s="329"/>
      <c r="P143" s="329"/>
      <c r="Q143" s="329"/>
      <c r="R143" s="329"/>
    </row>
    <row r="144" spans="1:19" ht="15.75" x14ac:dyDescent="0.25">
      <c r="A144" s="330" t="s">
        <v>39</v>
      </c>
      <c r="B144" s="327"/>
      <c r="C144" s="328"/>
      <c r="D144" s="328"/>
      <c r="E144" s="328"/>
      <c r="F144" s="328"/>
      <c r="G144" s="328"/>
      <c r="H144" s="328"/>
      <c r="I144" s="328"/>
      <c r="J144" s="328"/>
      <c r="K144" s="328"/>
      <c r="L144" s="328"/>
      <c r="M144" s="328"/>
      <c r="N144" s="328"/>
      <c r="O144" s="329"/>
      <c r="P144" s="329"/>
      <c r="Q144" s="329"/>
      <c r="R144" s="329"/>
    </row>
    <row r="145" spans="1:18" ht="15.75" x14ac:dyDescent="0.25">
      <c r="A145" s="330" t="s">
        <v>27</v>
      </c>
      <c r="B145" s="327"/>
      <c r="C145" s="328"/>
      <c r="D145" s="328"/>
      <c r="E145" s="328"/>
      <c r="F145" s="328"/>
      <c r="G145" s="328"/>
      <c r="H145" s="328"/>
      <c r="I145" s="328"/>
      <c r="J145" s="328"/>
      <c r="K145" s="328"/>
      <c r="L145" s="328"/>
      <c r="M145" s="328"/>
      <c r="N145" s="328"/>
      <c r="O145" s="329"/>
      <c r="P145" s="329"/>
      <c r="Q145" s="329"/>
      <c r="R145" s="329"/>
    </row>
    <row r="146" spans="1:18" ht="58.5" customHeight="1" x14ac:dyDescent="0.25">
      <c r="A146" s="347" t="s">
        <v>65</v>
      </c>
      <c r="B146" s="348"/>
      <c r="C146" s="348"/>
      <c r="D146" s="348"/>
      <c r="E146" s="348"/>
      <c r="F146" s="348"/>
      <c r="G146" s="348"/>
      <c r="H146" s="348"/>
      <c r="I146" s="348"/>
      <c r="J146" s="348"/>
      <c r="K146" s="348"/>
      <c r="L146" s="348"/>
      <c r="M146" s="348"/>
      <c r="N146" s="348"/>
      <c r="O146" s="348"/>
      <c r="P146" s="348"/>
      <c r="Q146" s="348"/>
      <c r="R146" s="348"/>
    </row>
    <row r="147" spans="1:18" ht="15" customHeight="1" x14ac:dyDescent="0.25">
      <c r="A147" s="330" t="s">
        <v>28</v>
      </c>
      <c r="B147" s="331"/>
      <c r="C147" s="331"/>
      <c r="D147" s="331"/>
      <c r="E147" s="331"/>
      <c r="F147" s="331"/>
      <c r="G147" s="331"/>
      <c r="H147" s="331"/>
      <c r="I147" s="331"/>
      <c r="J147" s="331"/>
      <c r="K147" s="331"/>
      <c r="L147" s="331"/>
      <c r="M147" s="331"/>
      <c r="N147" s="331"/>
      <c r="O147" s="331"/>
      <c r="P147" s="331"/>
      <c r="Q147" s="331"/>
      <c r="R147" s="331"/>
    </row>
    <row r="148" spans="1:18" ht="15" customHeight="1" x14ac:dyDescent="0.25">
      <c r="A148" s="347" t="s">
        <v>29</v>
      </c>
      <c r="B148" s="348"/>
      <c r="C148" s="348"/>
      <c r="D148" s="348"/>
      <c r="E148" s="348"/>
      <c r="F148" s="348"/>
      <c r="G148" s="348"/>
      <c r="H148" s="348"/>
      <c r="I148" s="348"/>
      <c r="J148" s="348"/>
      <c r="K148" s="348"/>
      <c r="L148" s="348"/>
      <c r="M148" s="348"/>
      <c r="N148" s="348"/>
      <c r="O148" s="348"/>
      <c r="P148" s="348"/>
      <c r="Q148" s="348"/>
      <c r="R148" s="348"/>
    </row>
    <row r="149" spans="1:18" ht="15" customHeight="1" x14ac:dyDescent="0.25">
      <c r="A149" s="330" t="s">
        <v>30</v>
      </c>
      <c r="B149" s="331"/>
      <c r="C149" s="331"/>
      <c r="D149" s="331"/>
      <c r="E149" s="331"/>
      <c r="F149" s="331"/>
      <c r="G149" s="331"/>
      <c r="H149" s="331"/>
      <c r="I149" s="331"/>
      <c r="J149" s="331"/>
      <c r="K149" s="331"/>
      <c r="L149" s="331"/>
      <c r="M149" s="331"/>
      <c r="N149" s="331"/>
      <c r="O149" s="331"/>
      <c r="P149" s="331"/>
      <c r="Q149" s="331"/>
      <c r="R149" s="331"/>
    </row>
    <row r="150" spans="1:18" ht="15" customHeight="1" x14ac:dyDescent="0.25">
      <c r="A150" s="330" t="s">
        <v>31</v>
      </c>
      <c r="B150" s="331"/>
      <c r="C150" s="331"/>
      <c r="D150" s="331"/>
      <c r="E150" s="331"/>
      <c r="F150" s="331"/>
      <c r="G150" s="331"/>
      <c r="H150" s="331"/>
      <c r="I150" s="331"/>
      <c r="J150" s="331"/>
      <c r="K150" s="331"/>
      <c r="L150" s="331"/>
      <c r="M150" s="331"/>
      <c r="N150" s="331"/>
      <c r="O150" s="331"/>
      <c r="P150" s="331"/>
      <c r="Q150" s="331"/>
      <c r="R150" s="331"/>
    </row>
    <row r="151" spans="1:18" ht="45" customHeight="1" x14ac:dyDescent="0.25">
      <c r="A151" s="347" t="s">
        <v>70</v>
      </c>
      <c r="B151" s="348"/>
      <c r="C151" s="348"/>
      <c r="D151" s="348"/>
      <c r="E151" s="348"/>
      <c r="F151" s="348"/>
      <c r="G151" s="348"/>
      <c r="H151" s="348"/>
      <c r="I151" s="348"/>
      <c r="J151" s="348"/>
      <c r="K151" s="348"/>
      <c r="L151" s="348"/>
      <c r="M151" s="348"/>
      <c r="N151" s="348"/>
      <c r="O151" s="348"/>
      <c r="P151" s="348"/>
      <c r="Q151" s="348"/>
      <c r="R151" s="348"/>
    </row>
    <row r="152" spans="1:18" x14ac:dyDescent="0.25">
      <c r="A152" s="330" t="s">
        <v>40</v>
      </c>
    </row>
    <row r="153" spans="1:18" x14ac:dyDescent="0.25">
      <c r="A153" s="330" t="s">
        <v>41</v>
      </c>
    </row>
    <row r="154" spans="1:18" x14ac:dyDescent="0.25">
      <c r="A154" s="330" t="s">
        <v>42</v>
      </c>
    </row>
    <row r="155" spans="1:18" x14ac:dyDescent="0.25">
      <c r="A155" s="330" t="s">
        <v>43</v>
      </c>
    </row>
    <row r="156" spans="1:18" x14ac:dyDescent="0.25">
      <c r="A156" s="330" t="s">
        <v>44</v>
      </c>
    </row>
    <row r="157" spans="1:18" ht="30" customHeight="1" x14ac:dyDescent="0.25">
      <c r="A157" s="347" t="s">
        <v>45</v>
      </c>
      <c r="B157" s="348"/>
      <c r="C157" s="348"/>
      <c r="D157" s="348"/>
      <c r="E157" s="348"/>
      <c r="F157" s="348"/>
      <c r="G157" s="348"/>
      <c r="H157" s="348"/>
      <c r="I157" s="348"/>
      <c r="J157" s="348"/>
      <c r="K157" s="348"/>
      <c r="L157" s="348"/>
      <c r="M157" s="348"/>
      <c r="N157" s="348"/>
      <c r="O157" s="348"/>
      <c r="P157" s="348"/>
      <c r="Q157" s="348"/>
      <c r="R157" s="348"/>
    </row>
    <row r="158" spans="1:18" ht="30" customHeight="1" x14ac:dyDescent="0.25">
      <c r="A158" s="347" t="s">
        <v>46</v>
      </c>
      <c r="B158" s="348"/>
      <c r="C158" s="348"/>
      <c r="D158" s="348"/>
      <c r="E158" s="348"/>
      <c r="F158" s="348"/>
      <c r="G158" s="348"/>
      <c r="H158" s="348"/>
      <c r="I158" s="348"/>
      <c r="J158" s="348"/>
      <c r="K158" s="348"/>
      <c r="L158" s="348"/>
      <c r="M158" s="348"/>
      <c r="N158" s="348"/>
      <c r="O158" s="348"/>
      <c r="P158" s="348"/>
      <c r="Q158" s="348"/>
      <c r="R158" s="348"/>
    </row>
    <row r="159" spans="1:18" ht="15" customHeight="1" x14ac:dyDescent="0.25">
      <c r="A159" s="347" t="s">
        <v>68</v>
      </c>
      <c r="B159" s="348"/>
      <c r="C159" s="348"/>
      <c r="D159" s="348"/>
      <c r="E159" s="348"/>
      <c r="F159" s="348"/>
      <c r="G159" s="348"/>
      <c r="H159" s="348"/>
      <c r="I159" s="348"/>
      <c r="J159" s="348"/>
      <c r="K159" s="348"/>
      <c r="L159" s="348"/>
      <c r="M159" s="348"/>
      <c r="N159" s="348"/>
      <c r="O159" s="348"/>
      <c r="P159" s="348"/>
      <c r="Q159" s="348"/>
      <c r="R159" s="348"/>
    </row>
    <row r="160" spans="1:18" x14ac:dyDescent="0.25">
      <c r="A160" s="347" t="s">
        <v>64</v>
      </c>
      <c r="B160" s="348"/>
      <c r="C160" s="348"/>
      <c r="D160" s="348"/>
      <c r="E160" s="348"/>
      <c r="F160" s="348"/>
      <c r="G160" s="348"/>
      <c r="H160" s="348"/>
      <c r="I160" s="348"/>
      <c r="J160" s="348"/>
      <c r="K160" s="348"/>
      <c r="L160" s="348"/>
      <c r="M160" s="348"/>
      <c r="N160" s="348"/>
      <c r="O160" s="348"/>
      <c r="P160" s="348"/>
      <c r="Q160" s="348"/>
      <c r="R160" s="348"/>
    </row>
    <row r="161" spans="1:18" x14ac:dyDescent="0.25">
      <c r="A161" s="347" t="s">
        <v>66</v>
      </c>
      <c r="B161" s="348"/>
      <c r="C161" s="348"/>
      <c r="D161" s="348"/>
      <c r="E161" s="348"/>
      <c r="F161" s="348"/>
      <c r="G161" s="348"/>
      <c r="H161" s="348"/>
      <c r="I161" s="348"/>
      <c r="J161" s="348"/>
      <c r="K161" s="348"/>
      <c r="L161" s="348"/>
      <c r="M161" s="348"/>
      <c r="N161" s="348"/>
      <c r="O161" s="348"/>
      <c r="P161" s="348"/>
      <c r="Q161" s="348"/>
      <c r="R161" s="348"/>
    </row>
    <row r="162" spans="1:18" x14ac:dyDescent="0.25">
      <c r="A162" s="347" t="s">
        <v>69</v>
      </c>
      <c r="B162" s="348"/>
      <c r="C162" s="348"/>
      <c r="D162" s="348"/>
      <c r="E162" s="348"/>
      <c r="F162" s="348"/>
      <c r="G162" s="348"/>
      <c r="H162" s="348"/>
      <c r="I162" s="348"/>
      <c r="J162" s="348"/>
      <c r="K162" s="348"/>
      <c r="L162" s="348"/>
      <c r="M162" s="348"/>
      <c r="N162" s="348"/>
      <c r="O162" s="348"/>
      <c r="P162" s="348"/>
      <c r="Q162" s="348"/>
      <c r="R162" s="348"/>
    </row>
  </sheetData>
  <autoFilter ref="A1:S142"/>
  <mergeCells count="12">
    <mergeCell ref="M6:N6"/>
    <mergeCell ref="A6:L6"/>
    <mergeCell ref="A157:R157"/>
    <mergeCell ref="A146:R146"/>
    <mergeCell ref="A148:R148"/>
    <mergeCell ref="A151:R151"/>
    <mergeCell ref="O6:R6"/>
    <mergeCell ref="A162:R162"/>
    <mergeCell ref="A161:R161"/>
    <mergeCell ref="A159:R159"/>
    <mergeCell ref="A160:R160"/>
    <mergeCell ref="A158:R158"/>
  </mergeCells>
  <pageMargins left="0.25" right="0.25" top="0.75" bottom="0.75" header="0.3" footer="0.3"/>
  <pageSetup paperSize="8"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3"/>
  <sheetViews>
    <sheetView showZeros="0" workbookViewId="0">
      <selection sqref="A1:XFD1048576"/>
    </sheetView>
  </sheetViews>
  <sheetFormatPr defaultRowHeight="15" x14ac:dyDescent="0.25"/>
  <cols>
    <col min="1" max="1" width="7.5703125" style="6" customWidth="1"/>
    <col min="2" max="2" width="17.42578125" style="6" customWidth="1"/>
    <col min="3" max="3" width="36.7109375" style="6" customWidth="1"/>
    <col min="4" max="4" width="10.140625" style="6" customWidth="1"/>
    <col min="5" max="5" width="11.85546875" style="6" customWidth="1"/>
    <col min="6" max="6" width="11.28515625" style="6" customWidth="1"/>
    <col min="7" max="7" width="9.140625" style="6"/>
    <col min="8" max="8" width="11.5703125" style="6" customWidth="1"/>
    <col min="9" max="9" width="12.7109375" style="6" customWidth="1"/>
    <col min="10" max="10" width="9.140625" style="6"/>
    <col min="11" max="11" width="11.5703125" style="6" customWidth="1"/>
    <col min="12" max="12" width="12.5703125" style="6" customWidth="1"/>
    <col min="13" max="13" width="9.140625" style="6"/>
    <col min="14" max="14" width="12.140625" style="6" customWidth="1"/>
    <col min="15" max="15" width="12.28515625" style="6" customWidth="1"/>
    <col min="16" max="16" width="9.140625" style="6"/>
    <col min="17" max="17" width="11.42578125" style="6" customWidth="1"/>
    <col min="18" max="18" width="11.5703125" style="6" customWidth="1"/>
    <col min="19" max="19" width="9.140625" style="6"/>
    <col min="20" max="21" width="11.7109375" style="6" customWidth="1"/>
    <col min="22" max="16384" width="9.140625" style="6"/>
  </cols>
  <sheetData>
    <row r="1" spans="1:21" ht="15.75" customHeight="1" x14ac:dyDescent="0.25">
      <c r="Q1" s="7"/>
      <c r="R1" s="7"/>
      <c r="S1" s="7" t="s">
        <v>8</v>
      </c>
    </row>
    <row r="2" spans="1:21" ht="15.75" x14ac:dyDescent="0.25">
      <c r="Q2" s="8"/>
      <c r="R2" s="8"/>
      <c r="S2" s="8" t="s">
        <v>0</v>
      </c>
    </row>
    <row r="3" spans="1:21" ht="15.75" x14ac:dyDescent="0.25">
      <c r="Q3" s="8"/>
      <c r="R3" s="8"/>
      <c r="S3" s="8" t="s">
        <v>1</v>
      </c>
    </row>
    <row r="4" spans="1:21" ht="15.75" x14ac:dyDescent="0.25">
      <c r="Q4" s="8"/>
      <c r="R4" s="8"/>
      <c r="S4" s="8"/>
    </row>
    <row r="5" spans="1:21" ht="15.75" x14ac:dyDescent="0.25">
      <c r="A5" s="5" t="s">
        <v>47</v>
      </c>
      <c r="J5" s="8"/>
      <c r="K5" s="8"/>
      <c r="L5" s="8"/>
      <c r="N5" s="8"/>
      <c r="O5" s="8"/>
      <c r="P5" s="8"/>
    </row>
    <row r="6" spans="1:21" ht="15.75" customHeight="1" x14ac:dyDescent="0.25">
      <c r="A6" s="5" t="s">
        <v>58</v>
      </c>
    </row>
    <row r="7" spans="1:21" ht="32.25" customHeight="1" x14ac:dyDescent="0.25">
      <c r="A7" s="359" t="s">
        <v>19</v>
      </c>
      <c r="B7" s="357" t="s">
        <v>17</v>
      </c>
      <c r="C7" s="359" t="s">
        <v>13</v>
      </c>
      <c r="D7" s="361" t="s">
        <v>14</v>
      </c>
      <c r="E7" s="362"/>
      <c r="F7" s="362"/>
      <c r="G7" s="362"/>
      <c r="H7" s="362"/>
      <c r="I7" s="362"/>
      <c r="J7" s="362"/>
      <c r="K7" s="362"/>
      <c r="L7" s="362"/>
      <c r="M7" s="362"/>
      <c r="N7" s="362"/>
      <c r="O7" s="362"/>
      <c r="P7" s="362"/>
      <c r="Q7" s="362"/>
      <c r="R7" s="362"/>
      <c r="S7" s="362"/>
      <c r="T7" s="362"/>
      <c r="U7" s="363"/>
    </row>
    <row r="8" spans="1:21" ht="36.75" customHeight="1" x14ac:dyDescent="0.25">
      <c r="A8" s="359"/>
      <c r="B8" s="358"/>
      <c r="C8" s="360"/>
      <c r="D8" s="322" t="s">
        <v>3</v>
      </c>
      <c r="E8" s="322" t="s">
        <v>20</v>
      </c>
      <c r="F8" s="322" t="s">
        <v>49</v>
      </c>
      <c r="G8" s="322" t="s">
        <v>26</v>
      </c>
      <c r="H8" s="322" t="s">
        <v>21</v>
      </c>
      <c r="I8" s="322" t="s">
        <v>50</v>
      </c>
      <c r="J8" s="322" t="s">
        <v>10</v>
      </c>
      <c r="K8" s="322" t="s">
        <v>22</v>
      </c>
      <c r="L8" s="322" t="s">
        <v>51</v>
      </c>
      <c r="M8" s="322" t="s">
        <v>11</v>
      </c>
      <c r="N8" s="322" t="s">
        <v>23</v>
      </c>
      <c r="O8" s="322" t="s">
        <v>52</v>
      </c>
      <c r="P8" s="322" t="s">
        <v>12</v>
      </c>
      <c r="Q8" s="322" t="s">
        <v>24</v>
      </c>
      <c r="R8" s="322" t="s">
        <v>53</v>
      </c>
      <c r="S8" s="322" t="s">
        <v>15</v>
      </c>
      <c r="T8" s="322" t="s">
        <v>25</v>
      </c>
      <c r="U8" s="322" t="s">
        <v>54</v>
      </c>
    </row>
    <row r="9" spans="1:21" x14ac:dyDescent="0.25">
      <c r="A9" s="240" t="str">
        <f>'Visi duomenys'!A5</f>
        <v>1.</v>
      </c>
      <c r="B9" s="240">
        <f>'Visi duomenys'!B5</f>
        <v>0</v>
      </c>
      <c r="C9" s="244" t="str">
        <f>'Visi duomenys'!D5</f>
        <v>Prioritetas. SUBALANSUOTAS, DARNIA PLĖTRA PAGRĮSTAS EKONOMINIS AUGIMAS.</v>
      </c>
      <c r="D9" s="239">
        <f>'Visi duomenys'!AP5</f>
        <v>0</v>
      </c>
      <c r="E9" s="239">
        <f>'Visi duomenys'!AQ5</f>
        <v>0</v>
      </c>
      <c r="F9" s="239">
        <f>'Visi duomenys'!AR5</f>
        <v>0</v>
      </c>
      <c r="G9" s="239">
        <f>'Visi duomenys'!AS5</f>
        <v>0</v>
      </c>
      <c r="H9" s="239">
        <f>'Visi duomenys'!AT5</f>
        <v>0</v>
      </c>
      <c r="I9" s="239">
        <f>'Visi duomenys'!AU5</f>
        <v>0</v>
      </c>
      <c r="J9" s="239">
        <f>'Visi duomenys'!AV5</f>
        <v>0</v>
      </c>
      <c r="K9" s="239">
        <f>'Visi duomenys'!AW5</f>
        <v>0</v>
      </c>
      <c r="L9" s="239">
        <f>'Visi duomenys'!AX5</f>
        <v>0</v>
      </c>
      <c r="M9" s="239">
        <f>'Visi duomenys'!AY5</f>
        <v>0</v>
      </c>
      <c r="N9" s="239">
        <f>'Visi duomenys'!AZ5</f>
        <v>0</v>
      </c>
      <c r="O9" s="239">
        <f>'Visi duomenys'!BA5</f>
        <v>0</v>
      </c>
      <c r="P9" s="239">
        <f>'Visi duomenys'!BB5</f>
        <v>0</v>
      </c>
      <c r="Q9" s="239">
        <f>'Visi duomenys'!BC5</f>
        <v>0</v>
      </c>
      <c r="R9" s="239">
        <f>'Visi duomenys'!BD5</f>
        <v>0</v>
      </c>
      <c r="S9" s="239">
        <f>'Visi duomenys'!BE5</f>
        <v>0</v>
      </c>
      <c r="T9" s="239">
        <f>'Visi duomenys'!BF5</f>
        <v>0</v>
      </c>
      <c r="U9" s="239">
        <f>'Visi duomenys'!BG5</f>
        <v>0</v>
      </c>
    </row>
    <row r="10" spans="1:21" x14ac:dyDescent="0.25">
      <c r="A10" s="240" t="str">
        <f>'Visi duomenys'!A6</f>
        <v>1.1</v>
      </c>
      <c r="B10" s="240" t="str">
        <f>'Visi duomenys'!B6</f>
        <v/>
      </c>
      <c r="C10" s="244" t="str">
        <f>'Visi duomenys'!D6</f>
        <v>Tikslas. Mažinti išsivystymo skirtumus regiono viduje, skatinti ūkinės veiklos įvairovę mieste ir kaime, didinti ekonomikos augimą.</v>
      </c>
      <c r="D10" s="239">
        <f>'Visi duomenys'!AP6</f>
        <v>0</v>
      </c>
      <c r="E10" s="239">
        <f>'Visi duomenys'!AQ6</f>
        <v>0</v>
      </c>
      <c r="F10" s="239">
        <f>'Visi duomenys'!AR6</f>
        <v>0</v>
      </c>
      <c r="G10" s="239">
        <f>'Visi duomenys'!AS6</f>
        <v>0</v>
      </c>
      <c r="H10" s="239">
        <f>'Visi duomenys'!AT6</f>
        <v>0</v>
      </c>
      <c r="I10" s="239">
        <f>'Visi duomenys'!AU6</f>
        <v>0</v>
      </c>
      <c r="J10" s="239">
        <f>'Visi duomenys'!AV6</f>
        <v>0</v>
      </c>
      <c r="K10" s="239">
        <f>'Visi duomenys'!AW6</f>
        <v>0</v>
      </c>
      <c r="L10" s="239">
        <f>'Visi duomenys'!AX6</f>
        <v>0</v>
      </c>
      <c r="M10" s="239">
        <f>'Visi duomenys'!AY6</f>
        <v>0</v>
      </c>
      <c r="N10" s="239">
        <f>'Visi duomenys'!AZ6</f>
        <v>0</v>
      </c>
      <c r="O10" s="239">
        <f>'Visi duomenys'!BA6</f>
        <v>0</v>
      </c>
      <c r="P10" s="239">
        <f>'Visi duomenys'!BB6</f>
        <v>0</v>
      </c>
      <c r="Q10" s="239">
        <f>'Visi duomenys'!BC6</f>
        <v>0</v>
      </c>
      <c r="R10" s="239">
        <f>'Visi duomenys'!BD6</f>
        <v>0</v>
      </c>
      <c r="S10" s="239">
        <f>'Visi duomenys'!BE6</f>
        <v>0</v>
      </c>
      <c r="T10" s="239">
        <f>'Visi duomenys'!BF6</f>
        <v>0</v>
      </c>
      <c r="U10" s="239">
        <f>'Visi duomenys'!BG6</f>
        <v>0</v>
      </c>
    </row>
    <row r="11" spans="1:21" x14ac:dyDescent="0.25">
      <c r="A11" s="240" t="str">
        <f>'Visi duomenys'!A7</f>
        <v>1.1.1</v>
      </c>
      <c r="B11" s="240" t="str">
        <f>'Visi duomenys'!B7</f>
        <v/>
      </c>
      <c r="C11" s="244" t="str">
        <f>'Visi duomenys'!D7</f>
        <v>Uždavinys. Vystyti tikslines teritorijas, padidinti ūkinės veiklos įvairovę, pagerinti sukurtų darbo vietų pasiekiamumą.</v>
      </c>
      <c r="D11" s="239">
        <f>'Visi duomenys'!AP7</f>
        <v>0</v>
      </c>
      <c r="E11" s="239">
        <f>'Visi duomenys'!AQ7</f>
        <v>0</v>
      </c>
      <c r="F11" s="239">
        <f>'Visi duomenys'!AR7</f>
        <v>0</v>
      </c>
      <c r="G11" s="239">
        <f>'Visi duomenys'!AS7</f>
        <v>0</v>
      </c>
      <c r="H11" s="239">
        <f>'Visi duomenys'!AT7</f>
        <v>0</v>
      </c>
      <c r="I11" s="239">
        <f>'Visi duomenys'!AU7</f>
        <v>0</v>
      </c>
      <c r="J11" s="239">
        <f>'Visi duomenys'!AV7</f>
        <v>0</v>
      </c>
      <c r="K11" s="239">
        <f>'Visi duomenys'!AW7</f>
        <v>0</v>
      </c>
      <c r="L11" s="239">
        <f>'Visi duomenys'!AX7</f>
        <v>0</v>
      </c>
      <c r="M11" s="239">
        <f>'Visi duomenys'!AY7</f>
        <v>0</v>
      </c>
      <c r="N11" s="239">
        <f>'Visi duomenys'!AZ7</f>
        <v>0</v>
      </c>
      <c r="O11" s="239">
        <f>'Visi duomenys'!BA7</f>
        <v>0</v>
      </c>
      <c r="P11" s="239">
        <f>'Visi duomenys'!BB7</f>
        <v>0</v>
      </c>
      <c r="Q11" s="239">
        <f>'Visi duomenys'!BC7</f>
        <v>0</v>
      </c>
      <c r="R11" s="239">
        <f>'Visi duomenys'!BD7</f>
        <v>0</v>
      </c>
      <c r="S11" s="239">
        <f>'Visi duomenys'!BE7</f>
        <v>0</v>
      </c>
      <c r="T11" s="239">
        <f>'Visi duomenys'!BF7</f>
        <v>0</v>
      </c>
      <c r="U11" s="239">
        <f>'Visi duomenys'!BG7</f>
        <v>0</v>
      </c>
    </row>
    <row r="12" spans="1:21" x14ac:dyDescent="0.25">
      <c r="A12" s="240" t="str">
        <f>'Visi duomenys'!A8</f>
        <v>1.1.1.1</v>
      </c>
      <c r="B12" s="240" t="str">
        <f>'Visi duomenys'!B8</f>
        <v/>
      </c>
      <c r="C12" s="244" t="str">
        <f>'Visi duomenys'!D8</f>
        <v>Priemonė: Kaimo (1-6 tūkst. Gyventojų) gyvenamųjų vietovių atnaujinimas</v>
      </c>
      <c r="D12" s="239">
        <f>'Visi duomenys'!AP8</f>
        <v>0</v>
      </c>
      <c r="E12" s="239">
        <f>'Visi duomenys'!AQ8</f>
        <v>0</v>
      </c>
      <c r="F12" s="239">
        <f>'Visi duomenys'!AR8</f>
        <v>0</v>
      </c>
      <c r="G12" s="239">
        <f>'Visi duomenys'!AS8</f>
        <v>0</v>
      </c>
      <c r="H12" s="239">
        <f>'Visi duomenys'!AT8</f>
        <v>0</v>
      </c>
      <c r="I12" s="239">
        <f>'Visi duomenys'!AU8</f>
        <v>0</v>
      </c>
      <c r="J12" s="239">
        <f>'Visi duomenys'!AV8</f>
        <v>0</v>
      </c>
      <c r="K12" s="239">
        <f>'Visi duomenys'!AW8</f>
        <v>0</v>
      </c>
      <c r="L12" s="239">
        <f>'Visi duomenys'!AX8</f>
        <v>0</v>
      </c>
      <c r="M12" s="239">
        <f>'Visi duomenys'!AY8</f>
        <v>0</v>
      </c>
      <c r="N12" s="239">
        <f>'Visi duomenys'!AZ8</f>
        <v>0</v>
      </c>
      <c r="O12" s="239">
        <f>'Visi duomenys'!BA8</f>
        <v>0</v>
      </c>
      <c r="P12" s="239">
        <f>'Visi duomenys'!BB8</f>
        <v>0</v>
      </c>
      <c r="Q12" s="239">
        <f>'Visi duomenys'!BC8</f>
        <v>0</v>
      </c>
      <c r="R12" s="239">
        <f>'Visi duomenys'!BD8</f>
        <v>0</v>
      </c>
      <c r="S12" s="239">
        <f>'Visi duomenys'!BE8</f>
        <v>0</v>
      </c>
      <c r="T12" s="239">
        <f>'Visi duomenys'!BF8</f>
        <v>0</v>
      </c>
      <c r="U12" s="239">
        <f>'Visi duomenys'!BG8</f>
        <v>0</v>
      </c>
    </row>
    <row r="13" spans="1:21" x14ac:dyDescent="0.25">
      <c r="A13" s="241" t="str">
        <f>'Visi duomenys'!A9</f>
        <v>1.1.1.1.1</v>
      </c>
      <c r="B13" s="241" t="str">
        <f>'Visi duomenys'!B9</f>
        <v>R089908-293034-1125</v>
      </c>
      <c r="C13" s="242" t="str">
        <f>'Visi duomenys'!D9</f>
        <v>Šilalės rajono Kvėdarnos gyvenamosios vietovės atnaujinimas</v>
      </c>
      <c r="D13" s="241" t="str">
        <f>'Visi duomenys'!AP9</f>
        <v>P.S.364</v>
      </c>
      <c r="E13" s="241" t="str">
        <f>'Visi duomenys'!AQ9</f>
        <v>Naujos atviros erdvės vietovėse nuo 1 iki 6 tūkst. gyv. (išskyrus savivaldybių centrus) (m2)</v>
      </c>
      <c r="F13" s="241">
        <f>'Visi duomenys'!AR9</f>
        <v>36000</v>
      </c>
      <c r="G13" s="241" t="str">
        <f>'Visi duomenys'!AS9</f>
        <v>P.S.365</v>
      </c>
      <c r="H13" s="241" t="str">
        <f>'Visi duomenys'!AT9</f>
        <v>Atnaujinti ir pritaikyti naujai paskirčiai pastatai ir statiniai kaimo vietovėse (m2)</v>
      </c>
      <c r="I13" s="241">
        <f>'Visi duomenys'!AU9</f>
        <v>700</v>
      </c>
      <c r="J13" s="241">
        <f>'Visi duomenys'!AV9</f>
        <v>0</v>
      </c>
      <c r="K13" s="241">
        <f>'Visi duomenys'!AW9</f>
        <v>0</v>
      </c>
      <c r="L13" s="241">
        <f>'Visi duomenys'!AX9</f>
        <v>0</v>
      </c>
      <c r="M13" s="241">
        <f>'Visi duomenys'!AY9</f>
        <v>0</v>
      </c>
      <c r="N13" s="241">
        <f>'Visi duomenys'!AZ9</f>
        <v>0</v>
      </c>
      <c r="O13" s="241">
        <f>'Visi duomenys'!BA9</f>
        <v>0</v>
      </c>
      <c r="P13" s="241">
        <f>'Visi duomenys'!BB9</f>
        <v>0</v>
      </c>
      <c r="Q13" s="241">
        <f>'Visi duomenys'!BC9</f>
        <v>0</v>
      </c>
      <c r="R13" s="241">
        <f>'Visi duomenys'!BD9</f>
        <v>0</v>
      </c>
      <c r="S13" s="241">
        <f>'Visi duomenys'!BE9</f>
        <v>0</v>
      </c>
      <c r="T13" s="241">
        <f>'Visi duomenys'!BF9</f>
        <v>0</v>
      </c>
      <c r="U13" s="241">
        <f>'Visi duomenys'!BG9</f>
        <v>0</v>
      </c>
    </row>
    <row r="14" spans="1:21" x14ac:dyDescent="0.25">
      <c r="A14" s="241" t="str">
        <f>'Visi duomenys'!A10</f>
        <v>1.1.1.1.2</v>
      </c>
      <c r="B14" s="241" t="str">
        <f>'Visi duomenys'!B10</f>
        <v>R089908-293000-1126</v>
      </c>
      <c r="C14" s="242" t="str">
        <f>'Visi duomenys'!D10</f>
        <v>Skaudvilės miesto infrastruktūros sutvarkymas</v>
      </c>
      <c r="D14" s="241" t="str">
        <f>'Visi duomenys'!AP10</f>
        <v>P.S.364</v>
      </c>
      <c r="E14" s="241" t="str">
        <f>'Visi duomenys'!AQ10</f>
        <v>Naujos atviros erdvės vietovėse nuo 1 iki 6 tūkst. gyv. (išskyrus savivaldybių centrus) (m2)</v>
      </c>
      <c r="F14" s="241">
        <f>'Visi duomenys'!AR10</f>
        <v>34600</v>
      </c>
      <c r="G14" s="241">
        <f>'Visi duomenys'!AS10</f>
        <v>0</v>
      </c>
      <c r="H14" s="241">
        <f>'Visi duomenys'!AT10</f>
        <v>0</v>
      </c>
      <c r="I14" s="241">
        <f>'Visi duomenys'!AU10</f>
        <v>0</v>
      </c>
      <c r="J14" s="241">
        <f>'Visi duomenys'!AV10</f>
        <v>0</v>
      </c>
      <c r="K14" s="241">
        <f>'Visi duomenys'!AW10</f>
        <v>0</v>
      </c>
      <c r="L14" s="241">
        <f>'Visi duomenys'!AX10</f>
        <v>0</v>
      </c>
      <c r="M14" s="241">
        <f>'Visi duomenys'!AY10</f>
        <v>0</v>
      </c>
      <c r="N14" s="241">
        <f>'Visi duomenys'!AZ10</f>
        <v>0</v>
      </c>
      <c r="O14" s="241">
        <f>'Visi duomenys'!BA10</f>
        <v>0</v>
      </c>
      <c r="P14" s="241">
        <f>'Visi duomenys'!BB10</f>
        <v>0</v>
      </c>
      <c r="Q14" s="241">
        <f>'Visi duomenys'!BC10</f>
        <v>0</v>
      </c>
      <c r="R14" s="241">
        <f>'Visi duomenys'!BD10</f>
        <v>0</v>
      </c>
      <c r="S14" s="241">
        <f>'Visi duomenys'!BE10</f>
        <v>0</v>
      </c>
      <c r="T14" s="241">
        <f>'Visi duomenys'!BF10</f>
        <v>0</v>
      </c>
      <c r="U14" s="241">
        <f>'Visi duomenys'!BG10</f>
        <v>0</v>
      </c>
    </row>
    <row r="15" spans="1:21" x14ac:dyDescent="0.25">
      <c r="A15" s="240" t="str">
        <f>'Visi duomenys'!A11</f>
        <v>1.1.1.2</v>
      </c>
      <c r="B15" s="240" t="str">
        <f>'Visi duomenys'!B11</f>
        <v/>
      </c>
      <c r="C15" s="244" t="str">
        <f>'Visi duomenys'!D11</f>
        <v>Priemonė: Miestų kompleksinė plėtra</v>
      </c>
      <c r="D15" s="239">
        <f>'Visi duomenys'!AP11</f>
        <v>0</v>
      </c>
      <c r="E15" s="239">
        <f>'Visi duomenys'!AQ11</f>
        <v>0</v>
      </c>
      <c r="F15" s="239">
        <f>'Visi duomenys'!AR11</f>
        <v>0</v>
      </c>
      <c r="G15" s="239">
        <f>'Visi duomenys'!AS11</f>
        <v>0</v>
      </c>
      <c r="H15" s="239">
        <f>'Visi duomenys'!AT11</f>
        <v>0</v>
      </c>
      <c r="I15" s="239">
        <f>'Visi duomenys'!AU11</f>
        <v>0</v>
      </c>
      <c r="J15" s="239">
        <f>'Visi duomenys'!AV11</f>
        <v>0</v>
      </c>
      <c r="K15" s="239">
        <f>'Visi duomenys'!AW11</f>
        <v>0</v>
      </c>
      <c r="L15" s="239">
        <f>'Visi duomenys'!AX11</f>
        <v>0</v>
      </c>
      <c r="M15" s="239">
        <f>'Visi duomenys'!AY11</f>
        <v>0</v>
      </c>
      <c r="N15" s="239">
        <f>'Visi duomenys'!AZ11</f>
        <v>0</v>
      </c>
      <c r="O15" s="239">
        <f>'Visi duomenys'!BA11</f>
        <v>0</v>
      </c>
      <c r="P15" s="239">
        <f>'Visi duomenys'!BB11</f>
        <v>0</v>
      </c>
      <c r="Q15" s="239">
        <f>'Visi duomenys'!BC11</f>
        <v>0</v>
      </c>
      <c r="R15" s="239">
        <f>'Visi duomenys'!BD11</f>
        <v>0</v>
      </c>
      <c r="S15" s="239">
        <f>'Visi duomenys'!BE11</f>
        <v>0</v>
      </c>
      <c r="T15" s="239">
        <f>'Visi duomenys'!BF11</f>
        <v>0</v>
      </c>
      <c r="U15" s="239">
        <f>'Visi duomenys'!BG11</f>
        <v>0</v>
      </c>
    </row>
    <row r="16" spans="1:21" x14ac:dyDescent="0.25">
      <c r="A16" s="241" t="str">
        <f>'Visi duomenys'!A12</f>
        <v>1.1.1.2.1</v>
      </c>
      <c r="B16" s="241" t="str">
        <f>'Visi duomenys'!B12</f>
        <v>R089905-290000-1128</v>
      </c>
      <c r="C16" s="242" t="str">
        <f>'Visi duomenys'!D12</f>
        <v>Pagėgių miesto Turgaus aikštės įrengimas ir prieigų sutvarkymas</v>
      </c>
      <c r="D16" s="241" t="str">
        <f>'Visi duomenys'!AP12</f>
        <v>P.B.238</v>
      </c>
      <c r="E16" s="241" t="str">
        <f>'Visi duomenys'!AQ12</f>
        <v>Sukurtos arba atnaujintos atviros erdvės miestų vietovėse (m2)</v>
      </c>
      <c r="F16" s="241">
        <f>'Visi duomenys'!AR12</f>
        <v>8583.42</v>
      </c>
      <c r="G16" s="241" t="str">
        <f>'Visi duomenys'!AS12</f>
        <v>P.B.239</v>
      </c>
      <c r="H16" s="241" t="str">
        <f>'Visi duomenys'!AT12</f>
        <v>Pastatyti arba atnaujinti viešieji arba komerciniai pastatai miestų vietovėse (m2)</v>
      </c>
      <c r="I16" s="241">
        <f>'Visi duomenys'!AU12</f>
        <v>423.58</v>
      </c>
      <c r="J16" s="241">
        <f>'Visi duomenys'!AV12</f>
        <v>0</v>
      </c>
      <c r="K16" s="241">
        <f>'Visi duomenys'!AW12</f>
        <v>0</v>
      </c>
      <c r="L16" s="241">
        <f>'Visi duomenys'!AX12</f>
        <v>0</v>
      </c>
      <c r="M16" s="241">
        <f>'Visi duomenys'!AY12</f>
        <v>0</v>
      </c>
      <c r="N16" s="241">
        <f>'Visi duomenys'!AZ12</f>
        <v>0</v>
      </c>
      <c r="O16" s="241">
        <f>'Visi duomenys'!BA12</f>
        <v>0</v>
      </c>
      <c r="P16" s="241">
        <f>'Visi duomenys'!BB12</f>
        <v>0</v>
      </c>
      <c r="Q16" s="241">
        <f>'Visi duomenys'!BC12</f>
        <v>0</v>
      </c>
      <c r="R16" s="241">
        <f>'Visi duomenys'!BD12</f>
        <v>0</v>
      </c>
      <c r="S16" s="241">
        <f>'Visi duomenys'!BE12</f>
        <v>0</v>
      </c>
      <c r="T16" s="241">
        <f>'Visi duomenys'!BF12</f>
        <v>0</v>
      </c>
      <c r="U16" s="241">
        <f>'Visi duomenys'!BG12</f>
        <v>0</v>
      </c>
    </row>
    <row r="17" spans="1:21" x14ac:dyDescent="0.25">
      <c r="A17" s="241" t="str">
        <f>'Visi duomenys'!A13</f>
        <v>1.1.1.2.2</v>
      </c>
      <c r="B17" s="241" t="str">
        <f>'Visi duomenys'!B13</f>
        <v>R089905-280000-1129</v>
      </c>
      <c r="C17" s="242" t="str">
        <f>'Visi duomenys'!D13</f>
        <v>Apleistos teritorijos už Kultūros centro Pagėgių mieste konversija ir pritaikymas rekreaciniams, poilsio ir sveikatinimo poreikiams</v>
      </c>
      <c r="D17" s="241" t="str">
        <f>'Visi duomenys'!AP13</f>
        <v>P.B.238</v>
      </c>
      <c r="E17" s="241" t="str">
        <f>'Visi duomenys'!AQ13</f>
        <v>Sukurtos arba atnaujintos atviros erdvės miestų vietovėse (m2)</v>
      </c>
      <c r="F17" s="241">
        <f>'Visi duomenys'!AR13</f>
        <v>33516</v>
      </c>
      <c r="G17" s="241">
        <f>'Visi duomenys'!AS13</f>
        <v>0</v>
      </c>
      <c r="H17" s="241">
        <f>'Visi duomenys'!AT13</f>
        <v>0</v>
      </c>
      <c r="I17" s="241">
        <f>'Visi duomenys'!AU13</f>
        <v>0</v>
      </c>
      <c r="J17" s="241">
        <f>'Visi duomenys'!AV13</f>
        <v>0</v>
      </c>
      <c r="K17" s="241">
        <f>'Visi duomenys'!AW13</f>
        <v>0</v>
      </c>
      <c r="L17" s="241">
        <f>'Visi duomenys'!AX13</f>
        <v>0</v>
      </c>
      <c r="M17" s="241">
        <f>'Visi duomenys'!AY13</f>
        <v>0</v>
      </c>
      <c r="N17" s="241">
        <f>'Visi duomenys'!AZ13</f>
        <v>0</v>
      </c>
      <c r="O17" s="241">
        <f>'Visi duomenys'!BA13</f>
        <v>0</v>
      </c>
      <c r="P17" s="241">
        <f>'Visi duomenys'!BB13</f>
        <v>0</v>
      </c>
      <c r="Q17" s="241">
        <f>'Visi duomenys'!BC13</f>
        <v>0</v>
      </c>
      <c r="R17" s="241">
        <f>'Visi duomenys'!BD13</f>
        <v>0</v>
      </c>
      <c r="S17" s="241">
        <f>'Visi duomenys'!BE13</f>
        <v>0</v>
      </c>
      <c r="T17" s="241">
        <f>'Visi duomenys'!BF13</f>
        <v>0</v>
      </c>
      <c r="U17" s="241">
        <f>'Visi duomenys'!BG13</f>
        <v>0</v>
      </c>
    </row>
    <row r="18" spans="1:21" x14ac:dyDescent="0.25">
      <c r="A18" s="240" t="str">
        <f>'Visi duomenys'!A14</f>
        <v>1.1.1.3</v>
      </c>
      <c r="B18" s="240" t="str">
        <f>'Visi duomenys'!B14</f>
        <v/>
      </c>
      <c r="C18" s="244" t="str">
        <f>'Visi duomenys'!D14</f>
        <v>Priemonė: Pereinamojo laikotarpio tikslinių teritorijų vystymas. I</v>
      </c>
      <c r="D18" s="239">
        <f>'Visi duomenys'!AP14</f>
        <v>0</v>
      </c>
      <c r="E18" s="239">
        <f>'Visi duomenys'!AQ14</f>
        <v>0</v>
      </c>
      <c r="F18" s="239">
        <f>'Visi duomenys'!AR14</f>
        <v>0</v>
      </c>
      <c r="G18" s="239">
        <f>'Visi duomenys'!AS14</f>
        <v>0</v>
      </c>
      <c r="H18" s="239">
        <f>'Visi duomenys'!AT14</f>
        <v>0</v>
      </c>
      <c r="I18" s="239">
        <f>'Visi duomenys'!AU14</f>
        <v>0</v>
      </c>
      <c r="J18" s="239">
        <f>'Visi duomenys'!AV14</f>
        <v>0</v>
      </c>
      <c r="K18" s="239">
        <f>'Visi duomenys'!AW14</f>
        <v>0</v>
      </c>
      <c r="L18" s="239">
        <f>'Visi duomenys'!AX14</f>
        <v>0</v>
      </c>
      <c r="M18" s="239">
        <f>'Visi duomenys'!AY14</f>
        <v>0</v>
      </c>
      <c r="N18" s="239">
        <f>'Visi duomenys'!AZ14</f>
        <v>0</v>
      </c>
      <c r="O18" s="239">
        <f>'Visi duomenys'!BA14</f>
        <v>0</v>
      </c>
      <c r="P18" s="239">
        <f>'Visi duomenys'!BB14</f>
        <v>0</v>
      </c>
      <c r="Q18" s="239">
        <f>'Visi duomenys'!BC14</f>
        <v>0</v>
      </c>
      <c r="R18" s="239">
        <f>'Visi duomenys'!BD14</f>
        <v>0</v>
      </c>
      <c r="S18" s="239">
        <f>'Visi duomenys'!BE14</f>
        <v>0</v>
      </c>
      <c r="T18" s="239">
        <f>'Visi duomenys'!BF14</f>
        <v>0</v>
      </c>
      <c r="U18" s="239">
        <f>'Visi duomenys'!BG14</f>
        <v>0</v>
      </c>
    </row>
    <row r="19" spans="1:21" x14ac:dyDescent="0.25">
      <c r="A19" s="241" t="str">
        <f>'Visi duomenys'!A15</f>
        <v>1.1.1.3.1</v>
      </c>
      <c r="B19" s="241" t="str">
        <f>'Visi duomenys'!B15</f>
        <v>R089902-340000-1131</v>
      </c>
      <c r="C19" s="242" t="str">
        <f>'Visi duomenys'!D15</f>
        <v>Apleistos teritorijos Tauragės miesto  buvusiame kariniame miestelyje viešųjų pastatų sutvarkymas ir pritaikymas bendruomenės poreikiams</v>
      </c>
      <c r="D19" s="241" t="str">
        <f>'Visi duomenys'!AP15</f>
        <v>P.B.238</v>
      </c>
      <c r="E19" s="241" t="str">
        <f>'Visi duomenys'!AQ15</f>
        <v>Sukurtos arba atnaujintos atviros erdvės miestų vietovėse (m2)</v>
      </c>
      <c r="F19" s="241">
        <f>'Visi duomenys'!AR15</f>
        <v>4719.5</v>
      </c>
      <c r="G19" s="241" t="str">
        <f>'Visi duomenys'!AS15</f>
        <v>P.B.239</v>
      </c>
      <c r="H19" s="241" t="str">
        <f>'Visi duomenys'!AT15</f>
        <v>Pastatyti arba atnaujinti viešieji arba komerciniai pastatai miestų vietovėse (m2)</v>
      </c>
      <c r="I19" s="241">
        <f>'Visi duomenys'!AU15</f>
        <v>1757.57</v>
      </c>
      <c r="J19" s="241">
        <f>'Visi duomenys'!AV15</f>
        <v>0</v>
      </c>
      <c r="K19" s="241">
        <f>'Visi duomenys'!AW15</f>
        <v>0</v>
      </c>
      <c r="L19" s="241">
        <f>'Visi duomenys'!AX15</f>
        <v>0</v>
      </c>
      <c r="M19" s="241">
        <f>'Visi duomenys'!AY15</f>
        <v>0</v>
      </c>
      <c r="N19" s="241">
        <f>'Visi duomenys'!AZ15</f>
        <v>0</v>
      </c>
      <c r="O19" s="241">
        <f>'Visi duomenys'!BA15</f>
        <v>0</v>
      </c>
      <c r="P19" s="241">
        <f>'Visi duomenys'!BB15</f>
        <v>0</v>
      </c>
      <c r="Q19" s="241">
        <f>'Visi duomenys'!BC15</f>
        <v>0</v>
      </c>
      <c r="R19" s="241">
        <f>'Visi duomenys'!BD15</f>
        <v>0</v>
      </c>
      <c r="S19" s="241">
        <f>'Visi duomenys'!BE15</f>
        <v>0</v>
      </c>
      <c r="T19" s="241">
        <f>'Visi duomenys'!BF15</f>
        <v>0</v>
      </c>
      <c r="U19" s="241">
        <f>'Visi duomenys'!BG15</f>
        <v>0</v>
      </c>
    </row>
    <row r="20" spans="1:21" x14ac:dyDescent="0.25">
      <c r="A20" s="240" t="str">
        <f>'Visi duomenys'!A16</f>
        <v>1.1.1.4</v>
      </c>
      <c r="B20" s="240" t="str">
        <f>'Visi duomenys'!B16</f>
        <v/>
      </c>
      <c r="C20" s="244" t="str">
        <f>'Visi duomenys'!D16</f>
        <v>Priemonė: Pereinamojo laikotarpio tikslinių teritorijų vystymas. II</v>
      </c>
      <c r="D20" s="239">
        <f>'Visi duomenys'!AP16</f>
        <v>0</v>
      </c>
      <c r="E20" s="239">
        <f>'Visi duomenys'!AQ16</f>
        <v>0</v>
      </c>
      <c r="F20" s="239">
        <f>'Visi duomenys'!AR16</f>
        <v>0</v>
      </c>
      <c r="G20" s="239">
        <f>'Visi duomenys'!AS16</f>
        <v>0</v>
      </c>
      <c r="H20" s="239">
        <f>'Visi duomenys'!AT16</f>
        <v>0</v>
      </c>
      <c r="I20" s="239">
        <f>'Visi duomenys'!AU16</f>
        <v>0</v>
      </c>
      <c r="J20" s="239">
        <f>'Visi duomenys'!AV16</f>
        <v>0</v>
      </c>
      <c r="K20" s="239">
        <f>'Visi duomenys'!AW16</f>
        <v>0</v>
      </c>
      <c r="L20" s="239">
        <f>'Visi duomenys'!AX16</f>
        <v>0</v>
      </c>
      <c r="M20" s="239">
        <f>'Visi duomenys'!AY16</f>
        <v>0</v>
      </c>
      <c r="N20" s="239">
        <f>'Visi duomenys'!AZ16</f>
        <v>0</v>
      </c>
      <c r="O20" s="239">
        <f>'Visi duomenys'!BA16</f>
        <v>0</v>
      </c>
      <c r="P20" s="239">
        <f>'Visi duomenys'!BB16</f>
        <v>0</v>
      </c>
      <c r="Q20" s="239">
        <f>'Visi duomenys'!BC16</f>
        <v>0</v>
      </c>
      <c r="R20" s="239">
        <f>'Visi duomenys'!BD16</f>
        <v>0</v>
      </c>
      <c r="S20" s="239">
        <f>'Visi duomenys'!BE16</f>
        <v>0</v>
      </c>
      <c r="T20" s="239">
        <f>'Visi duomenys'!BF16</f>
        <v>0</v>
      </c>
      <c r="U20" s="239">
        <f>'Visi duomenys'!BG16</f>
        <v>0</v>
      </c>
    </row>
    <row r="21" spans="1:21" x14ac:dyDescent="0.25">
      <c r="A21" s="241" t="str">
        <f>'Visi duomenys'!A17</f>
        <v>1.1.1.4.1</v>
      </c>
      <c r="B21" s="241" t="str">
        <f>'Visi duomenys'!B17</f>
        <v>R089903-300000-1133</v>
      </c>
      <c r="C21" s="242" t="str">
        <f>'Visi duomenys'!D17</f>
        <v>Gyvenamųjų namų kvartalų kompleksinis sutvarkymas Jurbarko mieste</v>
      </c>
      <c r="D21" s="241" t="str">
        <f>'Visi duomenys'!AP17</f>
        <v>P.B.238</v>
      </c>
      <c r="E21" s="241" t="str">
        <f>'Visi duomenys'!AQ17</f>
        <v>Sukurtos arba atnaujintos atviros erdvės miestų vietovėse (m2)</v>
      </c>
      <c r="F21" s="241">
        <f>'Visi duomenys'!AR17</f>
        <v>8001</v>
      </c>
      <c r="G21" s="241">
        <f>'Visi duomenys'!AS17</f>
        <v>0</v>
      </c>
      <c r="H21" s="241">
        <f>'Visi duomenys'!AT17</f>
        <v>0</v>
      </c>
      <c r="I21" s="241">
        <f>'Visi duomenys'!AU17</f>
        <v>0</v>
      </c>
      <c r="J21" s="241">
        <f>'Visi duomenys'!AV17</f>
        <v>0</v>
      </c>
      <c r="K21" s="241">
        <f>'Visi duomenys'!AW17</f>
        <v>0</v>
      </c>
      <c r="L21" s="241">
        <f>'Visi duomenys'!AX17</f>
        <v>0</v>
      </c>
      <c r="M21" s="241">
        <f>'Visi duomenys'!AY17</f>
        <v>0</v>
      </c>
      <c r="N21" s="241">
        <f>'Visi duomenys'!AZ17</f>
        <v>0</v>
      </c>
      <c r="O21" s="241">
        <f>'Visi duomenys'!BA17</f>
        <v>0</v>
      </c>
      <c r="P21" s="241">
        <f>'Visi duomenys'!BB17</f>
        <v>0</v>
      </c>
      <c r="Q21" s="241">
        <f>'Visi duomenys'!BC17</f>
        <v>0</v>
      </c>
      <c r="R21" s="241">
        <f>'Visi duomenys'!BD17</f>
        <v>0</v>
      </c>
      <c r="S21" s="241">
        <f>'Visi duomenys'!BE17</f>
        <v>0</v>
      </c>
      <c r="T21" s="241">
        <f>'Visi duomenys'!BF17</f>
        <v>0</v>
      </c>
      <c r="U21" s="241">
        <f>'Visi duomenys'!BG17</f>
        <v>0</v>
      </c>
    </row>
    <row r="22" spans="1:21" x14ac:dyDescent="0.25">
      <c r="A22" s="240" t="str">
        <f>'Visi duomenys'!A18</f>
        <v>1.1.2.</v>
      </c>
      <c r="B22" s="240" t="str">
        <f>'Visi duomenys'!B18</f>
        <v/>
      </c>
      <c r="C22" s="244" t="str">
        <f>'Visi duomenys'!D18</f>
        <v>Uždavinys. Mažinti atskirtį tarp miesto ir kaimo, remti kompleksišką kaimo atnaujinimą ir plėtrą,  gerinti kaimo gyvenamąją aplinką, didinti gyventojų užimtumą ir saugumą.</v>
      </c>
      <c r="D22" s="239">
        <f>'Visi duomenys'!AP18</f>
        <v>0</v>
      </c>
      <c r="E22" s="239">
        <f>'Visi duomenys'!AQ18</f>
        <v>0</v>
      </c>
      <c r="F22" s="239">
        <f>'Visi duomenys'!AR18</f>
        <v>0</v>
      </c>
      <c r="G22" s="239">
        <f>'Visi duomenys'!AS18</f>
        <v>0</v>
      </c>
      <c r="H22" s="239">
        <f>'Visi duomenys'!AT18</f>
        <v>0</v>
      </c>
      <c r="I22" s="239">
        <f>'Visi duomenys'!AU18</f>
        <v>0</v>
      </c>
      <c r="J22" s="239">
        <f>'Visi duomenys'!AV18</f>
        <v>0</v>
      </c>
      <c r="K22" s="239">
        <f>'Visi duomenys'!AW18</f>
        <v>0</v>
      </c>
      <c r="L22" s="239">
        <f>'Visi duomenys'!AX18</f>
        <v>0</v>
      </c>
      <c r="M22" s="239">
        <f>'Visi duomenys'!AY18</f>
        <v>0</v>
      </c>
      <c r="N22" s="239">
        <f>'Visi duomenys'!AZ18</f>
        <v>0</v>
      </c>
      <c r="O22" s="239">
        <f>'Visi duomenys'!BA18</f>
        <v>0</v>
      </c>
      <c r="P22" s="239">
        <f>'Visi duomenys'!BB18</f>
        <v>0</v>
      </c>
      <c r="Q22" s="239">
        <f>'Visi duomenys'!BC18</f>
        <v>0</v>
      </c>
      <c r="R22" s="239">
        <f>'Visi duomenys'!BD18</f>
        <v>0</v>
      </c>
      <c r="S22" s="239">
        <f>'Visi duomenys'!BE18</f>
        <v>0</v>
      </c>
      <c r="T22" s="239">
        <f>'Visi duomenys'!BF18</f>
        <v>0</v>
      </c>
      <c r="U22" s="239">
        <f>'Visi duomenys'!BG18</f>
        <v>0</v>
      </c>
    </row>
    <row r="23" spans="1:21" x14ac:dyDescent="0.25">
      <c r="A23" s="240" t="str">
        <f>'Visi duomenys'!A19</f>
        <v>1.1.2.1</v>
      </c>
      <c r="B23" s="240" t="str">
        <f>'Visi duomenys'!B19</f>
        <v/>
      </c>
      <c r="C23" s="244" t="str">
        <f>'Visi duomenys'!D19</f>
        <v>Priemonė: Pagrindinės paslaugos ir kaimų atnaujinimas kaimo vietovėse</v>
      </c>
      <c r="D23" s="239">
        <f>'Visi duomenys'!AP19</f>
        <v>0</v>
      </c>
      <c r="E23" s="239">
        <f>'Visi duomenys'!AQ19</f>
        <v>0</v>
      </c>
      <c r="F23" s="239">
        <f>'Visi duomenys'!AR19</f>
        <v>0</v>
      </c>
      <c r="G23" s="239">
        <f>'Visi duomenys'!AS19</f>
        <v>0</v>
      </c>
      <c r="H23" s="239">
        <f>'Visi duomenys'!AT19</f>
        <v>0</v>
      </c>
      <c r="I23" s="239">
        <f>'Visi duomenys'!AU19</f>
        <v>0</v>
      </c>
      <c r="J23" s="239">
        <f>'Visi duomenys'!AV19</f>
        <v>0</v>
      </c>
      <c r="K23" s="239">
        <f>'Visi duomenys'!AW19</f>
        <v>0</v>
      </c>
      <c r="L23" s="239">
        <f>'Visi duomenys'!AX19</f>
        <v>0</v>
      </c>
      <c r="M23" s="239">
        <f>'Visi duomenys'!AY19</f>
        <v>0</v>
      </c>
      <c r="N23" s="239">
        <f>'Visi duomenys'!AZ19</f>
        <v>0</v>
      </c>
      <c r="O23" s="239">
        <f>'Visi duomenys'!BA19</f>
        <v>0</v>
      </c>
      <c r="P23" s="239">
        <f>'Visi duomenys'!BB19</f>
        <v>0</v>
      </c>
      <c r="Q23" s="239">
        <f>'Visi duomenys'!BC19</f>
        <v>0</v>
      </c>
      <c r="R23" s="239">
        <f>'Visi duomenys'!BD19</f>
        <v>0</v>
      </c>
      <c r="S23" s="239">
        <f>'Visi duomenys'!BE19</f>
        <v>0</v>
      </c>
      <c r="T23" s="239">
        <f>'Visi duomenys'!BF19</f>
        <v>0</v>
      </c>
      <c r="U23" s="239">
        <f>'Visi duomenys'!BG19</f>
        <v>0</v>
      </c>
    </row>
    <row r="24" spans="1:21" x14ac:dyDescent="0.25">
      <c r="A24" s="240" t="str">
        <f>'Visi duomenys'!A20</f>
        <v>1.2.</v>
      </c>
      <c r="B24" s="240" t="str">
        <f>'Visi duomenys'!B20</f>
        <v/>
      </c>
      <c r="C24" s="244" t="str">
        <f>'Visi duomenys'!D20</f>
        <v>Tikslas. Pagerinti sąlygas investicijų pritraukimui, sudaryti palankią aplinką verslui vystytis, ekonominės veiklos efektyvumui didinti.</v>
      </c>
      <c r="D24" s="239">
        <f>'Visi duomenys'!AP20</f>
        <v>0</v>
      </c>
      <c r="E24" s="239">
        <f>'Visi duomenys'!AQ20</f>
        <v>0</v>
      </c>
      <c r="F24" s="239">
        <f>'Visi duomenys'!AR20</f>
        <v>0</v>
      </c>
      <c r="G24" s="239">
        <f>'Visi duomenys'!AS20</f>
        <v>0</v>
      </c>
      <c r="H24" s="239">
        <f>'Visi duomenys'!AT20</f>
        <v>0</v>
      </c>
      <c r="I24" s="239">
        <f>'Visi duomenys'!AU20</f>
        <v>0</v>
      </c>
      <c r="J24" s="239">
        <f>'Visi duomenys'!AV20</f>
        <v>0</v>
      </c>
      <c r="K24" s="239">
        <f>'Visi duomenys'!AW20</f>
        <v>0</v>
      </c>
      <c r="L24" s="239">
        <f>'Visi duomenys'!AX20</f>
        <v>0</v>
      </c>
      <c r="M24" s="239">
        <f>'Visi duomenys'!AY20</f>
        <v>0</v>
      </c>
      <c r="N24" s="239">
        <f>'Visi duomenys'!AZ20</f>
        <v>0</v>
      </c>
      <c r="O24" s="239">
        <f>'Visi duomenys'!BA20</f>
        <v>0</v>
      </c>
      <c r="P24" s="239">
        <f>'Visi duomenys'!BB20</f>
        <v>0</v>
      </c>
      <c r="Q24" s="239">
        <f>'Visi duomenys'!BC20</f>
        <v>0</v>
      </c>
      <c r="R24" s="239">
        <f>'Visi duomenys'!BD20</f>
        <v>0</v>
      </c>
      <c r="S24" s="239">
        <f>'Visi duomenys'!BE20</f>
        <v>0</v>
      </c>
      <c r="T24" s="239">
        <f>'Visi duomenys'!BF20</f>
        <v>0</v>
      </c>
      <c r="U24" s="239">
        <f>'Visi duomenys'!BG20</f>
        <v>0</v>
      </c>
    </row>
    <row r="25" spans="1:21" x14ac:dyDescent="0.25">
      <c r="A25" s="240" t="str">
        <f>'Visi duomenys'!A21</f>
        <v>1.2.1.</v>
      </c>
      <c r="B25" s="240" t="str">
        <f>'Visi duomenys'!B21</f>
        <v/>
      </c>
      <c r="C25" s="244" t="str">
        <f>'Visi duomenys'!D21</f>
        <v>Uždavinys. Tobulinti susisiekimo sistemas regione, vystyti ekologiškai darnią transporto infrastruktūrą, padidinti darbo jėgos judumą, gerinti eismo saugumą.</v>
      </c>
      <c r="D25" s="239">
        <f>'Visi duomenys'!AP21</f>
        <v>0</v>
      </c>
      <c r="E25" s="239">
        <f>'Visi duomenys'!AQ21</f>
        <v>0</v>
      </c>
      <c r="F25" s="239">
        <f>'Visi duomenys'!AR21</f>
        <v>0</v>
      </c>
      <c r="G25" s="239">
        <f>'Visi duomenys'!AS21</f>
        <v>0</v>
      </c>
      <c r="H25" s="239">
        <f>'Visi duomenys'!AT21</f>
        <v>0</v>
      </c>
      <c r="I25" s="239">
        <f>'Visi duomenys'!AU21</f>
        <v>0</v>
      </c>
      <c r="J25" s="239">
        <f>'Visi duomenys'!AV21</f>
        <v>0</v>
      </c>
      <c r="K25" s="239">
        <f>'Visi duomenys'!AW21</f>
        <v>0</v>
      </c>
      <c r="L25" s="239">
        <f>'Visi duomenys'!AX21</f>
        <v>0</v>
      </c>
      <c r="M25" s="239">
        <f>'Visi duomenys'!AY21</f>
        <v>0</v>
      </c>
      <c r="N25" s="239">
        <f>'Visi duomenys'!AZ21</f>
        <v>0</v>
      </c>
      <c r="O25" s="239">
        <f>'Visi duomenys'!BA21</f>
        <v>0</v>
      </c>
      <c r="P25" s="239">
        <f>'Visi duomenys'!BB21</f>
        <v>0</v>
      </c>
      <c r="Q25" s="239">
        <f>'Visi duomenys'!BC21</f>
        <v>0</v>
      </c>
      <c r="R25" s="239">
        <f>'Visi duomenys'!BD21</f>
        <v>0</v>
      </c>
      <c r="S25" s="239">
        <f>'Visi duomenys'!BE21</f>
        <v>0</v>
      </c>
      <c r="T25" s="239">
        <f>'Visi duomenys'!BF21</f>
        <v>0</v>
      </c>
      <c r="U25" s="239">
        <f>'Visi duomenys'!BG21</f>
        <v>0</v>
      </c>
    </row>
    <row r="26" spans="1:21" x14ac:dyDescent="0.25">
      <c r="A26" s="240" t="str">
        <f>'Visi duomenys'!A22</f>
        <v>1.2.1.1</v>
      </c>
      <c r="B26" s="240" t="str">
        <f>'Visi duomenys'!B22</f>
        <v/>
      </c>
      <c r="C26" s="244" t="str">
        <f>'Visi duomenys'!D22</f>
        <v>Priemonė: Vietinių kelių techninių parametrų ir eismo saugos gerinimas</v>
      </c>
      <c r="D26" s="239">
        <f>'Visi duomenys'!AP22</f>
        <v>0</v>
      </c>
      <c r="E26" s="239">
        <f>'Visi duomenys'!AQ22</f>
        <v>0</v>
      </c>
      <c r="F26" s="239">
        <f>'Visi duomenys'!AR22</f>
        <v>0</v>
      </c>
      <c r="G26" s="239">
        <f>'Visi duomenys'!AS22</f>
        <v>0</v>
      </c>
      <c r="H26" s="239">
        <f>'Visi duomenys'!AT22</f>
        <v>0</v>
      </c>
      <c r="I26" s="239">
        <f>'Visi duomenys'!AU22</f>
        <v>0</v>
      </c>
      <c r="J26" s="239">
        <f>'Visi duomenys'!AV22</f>
        <v>0</v>
      </c>
      <c r="K26" s="239">
        <f>'Visi duomenys'!AW22</f>
        <v>0</v>
      </c>
      <c r="L26" s="239">
        <f>'Visi duomenys'!AX22</f>
        <v>0</v>
      </c>
      <c r="M26" s="239">
        <f>'Visi duomenys'!AY22</f>
        <v>0</v>
      </c>
      <c r="N26" s="239">
        <f>'Visi duomenys'!AZ22</f>
        <v>0</v>
      </c>
      <c r="O26" s="239">
        <f>'Visi duomenys'!BA22</f>
        <v>0</v>
      </c>
      <c r="P26" s="239">
        <f>'Visi duomenys'!BB22</f>
        <v>0</v>
      </c>
      <c r="Q26" s="239">
        <f>'Visi duomenys'!BC22</f>
        <v>0</v>
      </c>
      <c r="R26" s="239">
        <f>'Visi duomenys'!BD22</f>
        <v>0</v>
      </c>
      <c r="S26" s="239">
        <f>'Visi duomenys'!BE22</f>
        <v>0</v>
      </c>
      <c r="T26" s="239">
        <f>'Visi duomenys'!BF22</f>
        <v>0</v>
      </c>
      <c r="U26" s="239">
        <f>'Visi duomenys'!BG22</f>
        <v>0</v>
      </c>
    </row>
    <row r="27" spans="1:21" x14ac:dyDescent="0.25">
      <c r="A27" s="241" t="str">
        <f>'Visi duomenys'!A23</f>
        <v>1.2.1.1.1</v>
      </c>
      <c r="B27" s="241" t="str">
        <f>'Visi duomenys'!B23</f>
        <v>R085511-190000-1139</v>
      </c>
      <c r="C27" s="242" t="str">
        <f>'Visi duomenys'!D23</f>
        <v>Eismo saugumo priemonių diegimas Šilalės mieste ir rajono gyvenvietėse</v>
      </c>
      <c r="D27" s="241" t="str">
        <f>'Visi duomenys'!AP23</f>
        <v>P.S.342</v>
      </c>
      <c r="E27" s="241" t="str">
        <f>'Visi duomenys'!AQ23</f>
        <v>Įdiegtos saugų eismą gerinančios ir aplinkosaugos priemonės</v>
      </c>
      <c r="F27" s="241">
        <f>'Visi duomenys'!AR23</f>
        <v>5</v>
      </c>
      <c r="G27" s="241">
        <f>'Visi duomenys'!AS23</f>
        <v>0</v>
      </c>
      <c r="H27" s="241">
        <f>'Visi duomenys'!AT23</f>
        <v>0</v>
      </c>
      <c r="I27" s="241">
        <f>'Visi duomenys'!AU23</f>
        <v>0</v>
      </c>
      <c r="J27" s="241">
        <f>'Visi duomenys'!AV23</f>
        <v>0</v>
      </c>
      <c r="K27" s="241">
        <f>'Visi duomenys'!AW23</f>
        <v>0</v>
      </c>
      <c r="L27" s="241">
        <f>'Visi duomenys'!AX23</f>
        <v>0</v>
      </c>
      <c r="M27" s="241">
        <f>'Visi duomenys'!AY23</f>
        <v>0</v>
      </c>
      <c r="N27" s="241">
        <f>'Visi duomenys'!AZ23</f>
        <v>0</v>
      </c>
      <c r="O27" s="241">
        <f>'Visi duomenys'!BA23</f>
        <v>0</v>
      </c>
      <c r="P27" s="241">
        <f>'Visi duomenys'!BB23</f>
        <v>0</v>
      </c>
      <c r="Q27" s="241">
        <f>'Visi duomenys'!BC23</f>
        <v>0</v>
      </c>
      <c r="R27" s="241">
        <f>'Visi duomenys'!BD23</f>
        <v>0</v>
      </c>
      <c r="S27" s="241">
        <f>'Visi duomenys'!BE23</f>
        <v>0</v>
      </c>
      <c r="T27" s="241">
        <f>'Visi duomenys'!BF23</f>
        <v>0</v>
      </c>
      <c r="U27" s="241">
        <f>'Visi duomenys'!BG23</f>
        <v>0</v>
      </c>
    </row>
    <row r="28" spans="1:21" x14ac:dyDescent="0.25">
      <c r="A28" s="241" t="str">
        <f>'Visi duomenys'!A24</f>
        <v>1.2.1.1.2</v>
      </c>
      <c r="B28" s="241" t="str">
        <f>'Visi duomenys'!B24</f>
        <v>R085511-120000-1140</v>
      </c>
      <c r="C28" s="242" t="str">
        <f>'Visi duomenys'!D24</f>
        <v>Jaunimo ir Rambyno gatvių Pagėgiuose infrastruktūros sutvarkymas</v>
      </c>
      <c r="D28" s="241" t="str">
        <f>'Visi duomenys'!AP24</f>
        <v>P.B.214</v>
      </c>
      <c r="E28" s="241" t="str">
        <f>'Visi duomenys'!AQ24</f>
        <v>Bendras rekonstruotų arba atnaujintų kelių ilgis (km)</v>
      </c>
      <c r="F28" s="241">
        <f>'Visi duomenys'!AR24</f>
        <v>0.21</v>
      </c>
      <c r="G28" s="241" t="str">
        <f>'Visi duomenys'!AS24</f>
        <v>P.N.508</v>
      </c>
      <c r="H28" s="241" t="str">
        <f>'Visi duomenys'!AT24</f>
        <v>Bendras naujai nutiestų kelių ilgis (km)</v>
      </c>
      <c r="I28" s="241">
        <f>'Visi duomenys'!AU24</f>
        <v>0.51</v>
      </c>
      <c r="J28" s="241">
        <f>'Visi duomenys'!AV24</f>
        <v>0</v>
      </c>
      <c r="K28" s="241">
        <f>'Visi duomenys'!AW24</f>
        <v>0</v>
      </c>
      <c r="L28" s="241">
        <f>'Visi duomenys'!AX24</f>
        <v>0</v>
      </c>
      <c r="M28" s="241">
        <f>'Visi duomenys'!AY24</f>
        <v>0</v>
      </c>
      <c r="N28" s="241">
        <f>'Visi duomenys'!AZ24</f>
        <v>0</v>
      </c>
      <c r="O28" s="241">
        <f>'Visi duomenys'!BA24</f>
        <v>0</v>
      </c>
      <c r="P28" s="241">
        <f>'Visi duomenys'!BB24</f>
        <v>0</v>
      </c>
      <c r="Q28" s="241">
        <f>'Visi duomenys'!BC24</f>
        <v>0</v>
      </c>
      <c r="R28" s="241">
        <f>'Visi duomenys'!BD24</f>
        <v>0</v>
      </c>
      <c r="S28" s="241">
        <f>'Visi duomenys'!BE24</f>
        <v>0</v>
      </c>
      <c r="T28" s="241">
        <f>'Visi duomenys'!BF24</f>
        <v>0</v>
      </c>
      <c r="U28" s="241">
        <f>'Visi duomenys'!BG24</f>
        <v>0</v>
      </c>
    </row>
    <row r="29" spans="1:21" x14ac:dyDescent="0.25">
      <c r="A29" s="241" t="str">
        <f>'Visi duomenys'!A25</f>
        <v>1.2.1.1.3</v>
      </c>
      <c r="B29" s="241" t="str">
        <f>'Visi duomenys'!B25</f>
        <v>R085511-120000-1141</v>
      </c>
      <c r="C29" s="242" t="str">
        <f>'Visi duomenys'!D25</f>
        <v>A. Giedraičio-Giedriaus gatvės rekonstravimas Jurbarko mieste</v>
      </c>
      <c r="D29" s="241" t="str">
        <f>'Visi duomenys'!AP25</f>
        <v>P.B.214</v>
      </c>
      <c r="E29" s="241" t="str">
        <f>'Visi duomenys'!AQ25</f>
        <v>Bendras rekonstruotų arba atnaujintų kelių ilgis (km)</v>
      </c>
      <c r="F29" s="241">
        <f>'Visi duomenys'!AR25</f>
        <v>2.09</v>
      </c>
      <c r="G29" s="241">
        <f>'Visi duomenys'!AS25</f>
        <v>0</v>
      </c>
      <c r="H29" s="241">
        <f>'Visi duomenys'!AT25</f>
        <v>0</v>
      </c>
      <c r="I29" s="241">
        <f>'Visi duomenys'!AU25</f>
        <v>0</v>
      </c>
      <c r="J29" s="241">
        <f>'Visi duomenys'!AV25</f>
        <v>0</v>
      </c>
      <c r="K29" s="241">
        <f>'Visi duomenys'!AW25</f>
        <v>0</v>
      </c>
      <c r="L29" s="241">
        <f>'Visi duomenys'!AX25</f>
        <v>0</v>
      </c>
      <c r="M29" s="241">
        <f>'Visi duomenys'!AY25</f>
        <v>0</v>
      </c>
      <c r="N29" s="241">
        <f>'Visi duomenys'!AZ25</f>
        <v>0</v>
      </c>
      <c r="O29" s="241">
        <f>'Visi duomenys'!BA25</f>
        <v>0</v>
      </c>
      <c r="P29" s="241">
        <f>'Visi duomenys'!BB25</f>
        <v>0</v>
      </c>
      <c r="Q29" s="241">
        <f>'Visi duomenys'!BC25</f>
        <v>0</v>
      </c>
      <c r="R29" s="241">
        <f>'Visi duomenys'!BD25</f>
        <v>0</v>
      </c>
      <c r="S29" s="241">
        <f>'Visi duomenys'!BE25</f>
        <v>0</v>
      </c>
      <c r="T29" s="241">
        <f>'Visi duomenys'!BF25</f>
        <v>0</v>
      </c>
      <c r="U29" s="241">
        <f>'Visi duomenys'!BG25</f>
        <v>0</v>
      </c>
    </row>
    <row r="30" spans="1:21" x14ac:dyDescent="0.25">
      <c r="A30" s="241" t="str">
        <f>'Visi duomenys'!A26</f>
        <v>1.2.1.1.4</v>
      </c>
      <c r="B30" s="241" t="str">
        <f>'Visi duomenys'!B26</f>
        <v>R085511-190000-1142</v>
      </c>
      <c r="C30" s="242" t="str">
        <f>'Visi duomenys'!D26</f>
        <v>Eismo saugos priemonių diegimas Jurbarko miesto Lauko gatvėje</v>
      </c>
      <c r="D30" s="241" t="str">
        <f>'Visi duomenys'!AP26</f>
        <v>P.S.342</v>
      </c>
      <c r="E30" s="241" t="str">
        <f>'Visi duomenys'!AQ26</f>
        <v>Įdiegtos saugų eismą gerinančios ir aplinkosaugos priemonės</v>
      </c>
      <c r="F30" s="241">
        <f>'Visi duomenys'!AR26</f>
        <v>1</v>
      </c>
      <c r="G30" s="241">
        <f>'Visi duomenys'!AS26</f>
        <v>0</v>
      </c>
      <c r="H30" s="241">
        <f>'Visi duomenys'!AT26</f>
        <v>0</v>
      </c>
      <c r="I30" s="241">
        <f>'Visi duomenys'!AU26</f>
        <v>0</v>
      </c>
      <c r="J30" s="241">
        <f>'Visi duomenys'!AV26</f>
        <v>0</v>
      </c>
      <c r="K30" s="241">
        <f>'Visi duomenys'!AW26</f>
        <v>0</v>
      </c>
      <c r="L30" s="241">
        <f>'Visi duomenys'!AX26</f>
        <v>0</v>
      </c>
      <c r="M30" s="241">
        <f>'Visi duomenys'!AY26</f>
        <v>0</v>
      </c>
      <c r="N30" s="241">
        <f>'Visi duomenys'!AZ26</f>
        <v>0</v>
      </c>
      <c r="O30" s="241">
        <f>'Visi duomenys'!BA26</f>
        <v>0</v>
      </c>
      <c r="P30" s="241">
        <f>'Visi duomenys'!BB26</f>
        <v>0</v>
      </c>
      <c r="Q30" s="241">
        <f>'Visi duomenys'!BC26</f>
        <v>0</v>
      </c>
      <c r="R30" s="241">
        <f>'Visi duomenys'!BD26</f>
        <v>0</v>
      </c>
      <c r="S30" s="241">
        <f>'Visi duomenys'!BE26</f>
        <v>0</v>
      </c>
      <c r="T30" s="241">
        <f>'Visi duomenys'!BF26</f>
        <v>0</v>
      </c>
      <c r="U30" s="241">
        <f>'Visi duomenys'!BG26</f>
        <v>0</v>
      </c>
    </row>
    <row r="31" spans="1:21" x14ac:dyDescent="0.25">
      <c r="A31" s="241" t="str">
        <f>'Visi duomenys'!A27</f>
        <v>1.2.1.1.5</v>
      </c>
      <c r="B31" s="241" t="str">
        <f>'Visi duomenys'!B27</f>
        <v>R085511-120000-1143</v>
      </c>
      <c r="C31" s="242" t="str">
        <f>'Visi duomenys'!D27</f>
        <v>Tauragės miesto gatvių rekonstrukcija (Žemaitės, Smėlynų g. ir Smėlynų skg.)</v>
      </c>
      <c r="D31" s="241" t="str">
        <f>'Visi duomenys'!AP27</f>
        <v>P.B.214</v>
      </c>
      <c r="E31" s="241" t="str">
        <f>'Visi duomenys'!AQ27</f>
        <v>Bendras rekonstruotų arba atnaujintų kelių ilgis (km)</v>
      </c>
      <c r="F31" s="241">
        <f>'Visi duomenys'!AR27</f>
        <v>1.65</v>
      </c>
      <c r="G31" s="241" t="str">
        <f>'Visi duomenys'!AS27</f>
        <v>P.S.342</v>
      </c>
      <c r="H31" s="241" t="str">
        <f>'Visi duomenys'!AT27</f>
        <v>Įdiegtos saugų eismą gerinančios ir aplinkosaugos priemonės</v>
      </c>
      <c r="I31" s="241">
        <f>'Visi duomenys'!AU27</f>
        <v>2</v>
      </c>
      <c r="J31" s="241">
        <f>'Visi duomenys'!AV27</f>
        <v>0</v>
      </c>
      <c r="K31" s="241">
        <f>'Visi duomenys'!AW27</f>
        <v>0</v>
      </c>
      <c r="L31" s="241">
        <f>'Visi duomenys'!AX27</f>
        <v>0</v>
      </c>
      <c r="M31" s="241">
        <f>'Visi duomenys'!AY27</f>
        <v>0</v>
      </c>
      <c r="N31" s="241">
        <f>'Visi duomenys'!AZ27</f>
        <v>0</v>
      </c>
      <c r="O31" s="241">
        <f>'Visi duomenys'!BA27</f>
        <v>0</v>
      </c>
      <c r="P31" s="241">
        <f>'Visi duomenys'!BB27</f>
        <v>0</v>
      </c>
      <c r="Q31" s="241">
        <f>'Visi duomenys'!BC27</f>
        <v>0</v>
      </c>
      <c r="R31" s="241">
        <f>'Visi duomenys'!BD27</f>
        <v>0</v>
      </c>
      <c r="S31" s="241">
        <f>'Visi duomenys'!BE27</f>
        <v>0</v>
      </c>
      <c r="T31" s="241">
        <f>'Visi duomenys'!BF27</f>
        <v>0</v>
      </c>
      <c r="U31" s="241">
        <f>'Visi duomenys'!BG27</f>
        <v>0</v>
      </c>
    </row>
    <row r="32" spans="1:21" x14ac:dyDescent="0.25">
      <c r="A32" s="240" t="str">
        <f>'Visi duomenys'!A28</f>
        <v>1.2.1.2</v>
      </c>
      <c r="B32" s="240" t="str">
        <f>'Visi duomenys'!B28</f>
        <v/>
      </c>
      <c r="C32" s="244" t="str">
        <f>'Visi duomenys'!D28</f>
        <v>Priemonė: Darnaus judumo priemonių diegimas</v>
      </c>
      <c r="D32" s="239">
        <f>'Visi duomenys'!AP28</f>
        <v>0</v>
      </c>
      <c r="E32" s="239">
        <f>'Visi duomenys'!AQ28</f>
        <v>0</v>
      </c>
      <c r="F32" s="239">
        <f>'Visi duomenys'!AR28</f>
        <v>0</v>
      </c>
      <c r="G32" s="239">
        <f>'Visi duomenys'!AS28</f>
        <v>0</v>
      </c>
      <c r="H32" s="239">
        <f>'Visi duomenys'!AT28</f>
        <v>0</v>
      </c>
      <c r="I32" s="239">
        <f>'Visi duomenys'!AU28</f>
        <v>0</v>
      </c>
      <c r="J32" s="239">
        <f>'Visi duomenys'!AV28</f>
        <v>0</v>
      </c>
      <c r="K32" s="239">
        <f>'Visi duomenys'!AW28</f>
        <v>0</v>
      </c>
      <c r="L32" s="239">
        <f>'Visi duomenys'!AX28</f>
        <v>0</v>
      </c>
      <c r="M32" s="239">
        <f>'Visi duomenys'!AY28</f>
        <v>0</v>
      </c>
      <c r="N32" s="239">
        <f>'Visi duomenys'!AZ28</f>
        <v>0</v>
      </c>
      <c r="O32" s="239">
        <f>'Visi duomenys'!BA28</f>
        <v>0</v>
      </c>
      <c r="P32" s="239">
        <f>'Visi duomenys'!BB28</f>
        <v>0</v>
      </c>
      <c r="Q32" s="239">
        <f>'Visi duomenys'!BC28</f>
        <v>0</v>
      </c>
      <c r="R32" s="239">
        <f>'Visi duomenys'!BD28</f>
        <v>0</v>
      </c>
      <c r="S32" s="239">
        <f>'Visi duomenys'!BE28</f>
        <v>0</v>
      </c>
      <c r="T32" s="239">
        <f>'Visi duomenys'!BF28</f>
        <v>0</v>
      </c>
      <c r="U32" s="239">
        <f>'Visi duomenys'!BG28</f>
        <v>0</v>
      </c>
    </row>
    <row r="33" spans="1:21" x14ac:dyDescent="0.25">
      <c r="A33" s="241" t="str">
        <f>'Visi duomenys'!A29</f>
        <v>1.2.1.2.1</v>
      </c>
      <c r="B33" s="241" t="str">
        <f>'Visi duomenys'!B29</f>
        <v>R085514-190000-1145</v>
      </c>
      <c r="C33" s="242" t="str">
        <f>'Visi duomenys'!D29</f>
        <v>Darnaus judumo priemonių diegimas Tauragės mieste</v>
      </c>
      <c r="D33" s="241" t="str">
        <f>'Visi duomenys'!AP29</f>
        <v>P.S.323</v>
      </c>
      <c r="E33" s="241" t="str">
        <f>'Visi duomenys'!AQ29</f>
        <v>Įgyvendintos darnaus judumo priemonės (vnt.)</v>
      </c>
      <c r="F33" s="241">
        <f>'Visi duomenys'!AR29</f>
        <v>1</v>
      </c>
      <c r="G33" s="241" t="str">
        <f>'Visi duomenys'!AS29</f>
        <v>P.S.324</v>
      </c>
      <c r="H33" s="241" t="str">
        <f>'Visi duomenys'!AT29</f>
        <v>Įdiegtos intelektinės transporto sistemos</v>
      </c>
      <c r="I33" s="241">
        <f>'Visi duomenys'!AU29</f>
        <v>1</v>
      </c>
      <c r="J33" s="241">
        <f>'Visi duomenys'!AV29</f>
        <v>0</v>
      </c>
      <c r="K33" s="241">
        <f>'Visi duomenys'!AW29</f>
        <v>0</v>
      </c>
      <c r="L33" s="241">
        <f>'Visi duomenys'!AX29</f>
        <v>0</v>
      </c>
      <c r="M33" s="241">
        <f>'Visi duomenys'!AY29</f>
        <v>0</v>
      </c>
      <c r="N33" s="241">
        <f>'Visi duomenys'!AZ29</f>
        <v>0</v>
      </c>
      <c r="O33" s="241">
        <f>'Visi duomenys'!BA29</f>
        <v>0</v>
      </c>
      <c r="P33" s="241">
        <f>'Visi duomenys'!BB29</f>
        <v>0</v>
      </c>
      <c r="Q33" s="241">
        <f>'Visi duomenys'!BC29</f>
        <v>0</v>
      </c>
      <c r="R33" s="241">
        <f>'Visi duomenys'!BD29</f>
        <v>0</v>
      </c>
      <c r="S33" s="241">
        <f>'Visi duomenys'!BE29</f>
        <v>0</v>
      </c>
      <c r="T33" s="241">
        <f>'Visi duomenys'!BF29</f>
        <v>0</v>
      </c>
      <c r="U33" s="241">
        <f>'Visi duomenys'!BG29</f>
        <v>0</v>
      </c>
    </row>
    <row r="34" spans="1:21" x14ac:dyDescent="0.25">
      <c r="A34" s="241" t="str">
        <f>'Visi duomenys'!A30</f>
        <v>1.2.1.2.2</v>
      </c>
      <c r="B34" s="241" t="str">
        <f>'Visi duomenys'!B30</f>
        <v>R085513-500000-1146</v>
      </c>
      <c r="C34" s="242" t="str">
        <f>'Visi duomenys'!D30</f>
        <v>Darnaus judumo Tauragės mieste plano rengimas</v>
      </c>
      <c r="D34" s="241" t="str">
        <f>'Visi duomenys'!AP30</f>
        <v>P.N.507</v>
      </c>
      <c r="E34" s="241" t="str">
        <f>'Visi duomenys'!AQ30</f>
        <v>Parengti darnaus judumo mieste planai</v>
      </c>
      <c r="F34" s="241">
        <f>'Visi duomenys'!AR30</f>
        <v>1</v>
      </c>
      <c r="G34" s="241">
        <f>'Visi duomenys'!AS30</f>
        <v>0</v>
      </c>
      <c r="H34" s="241">
        <f>'Visi duomenys'!AT30</f>
        <v>0</v>
      </c>
      <c r="I34" s="241">
        <f>'Visi duomenys'!AU30</f>
        <v>0</v>
      </c>
      <c r="J34" s="241">
        <f>'Visi duomenys'!AV30</f>
        <v>0</v>
      </c>
      <c r="K34" s="241">
        <f>'Visi duomenys'!AW30</f>
        <v>0</v>
      </c>
      <c r="L34" s="241">
        <f>'Visi duomenys'!AX30</f>
        <v>0</v>
      </c>
      <c r="M34" s="241">
        <f>'Visi duomenys'!AY30</f>
        <v>0</v>
      </c>
      <c r="N34" s="241">
        <f>'Visi duomenys'!AZ30</f>
        <v>0</v>
      </c>
      <c r="O34" s="241">
        <f>'Visi duomenys'!BA30</f>
        <v>0</v>
      </c>
      <c r="P34" s="241">
        <f>'Visi duomenys'!BB30</f>
        <v>0</v>
      </c>
      <c r="Q34" s="241">
        <f>'Visi duomenys'!BC30</f>
        <v>0</v>
      </c>
      <c r="R34" s="241">
        <f>'Visi duomenys'!BD30</f>
        <v>0</v>
      </c>
      <c r="S34" s="241">
        <f>'Visi duomenys'!BE30</f>
        <v>0</v>
      </c>
      <c r="T34" s="241">
        <f>'Visi duomenys'!BF30</f>
        <v>0</v>
      </c>
      <c r="U34" s="241">
        <f>'Visi duomenys'!BG30</f>
        <v>0</v>
      </c>
    </row>
    <row r="35" spans="1:21" x14ac:dyDescent="0.25">
      <c r="A35" s="240" t="str">
        <f>'Visi duomenys'!A31</f>
        <v>1.2.1.3</v>
      </c>
      <c r="B35" s="240" t="str">
        <f>'Visi duomenys'!B31</f>
        <v/>
      </c>
      <c r="C35" s="244" t="str">
        <f>'Visi duomenys'!D31</f>
        <v>Priemonė: Pėsčiųjų ir dviračių takų rekonstrukcija ir plėtra</v>
      </c>
      <c r="D35" s="239">
        <f>'Visi duomenys'!AP31</f>
        <v>0</v>
      </c>
      <c r="E35" s="239">
        <f>'Visi duomenys'!AQ31</f>
        <v>0</v>
      </c>
      <c r="F35" s="239">
        <f>'Visi duomenys'!AR31</f>
        <v>0</v>
      </c>
      <c r="G35" s="239">
        <f>'Visi duomenys'!AS31</f>
        <v>0</v>
      </c>
      <c r="H35" s="239">
        <f>'Visi duomenys'!AT31</f>
        <v>0</v>
      </c>
      <c r="I35" s="239">
        <f>'Visi duomenys'!AU31</f>
        <v>0</v>
      </c>
      <c r="J35" s="239">
        <f>'Visi duomenys'!AV31</f>
        <v>0</v>
      </c>
      <c r="K35" s="239">
        <f>'Visi duomenys'!AW31</f>
        <v>0</v>
      </c>
      <c r="L35" s="239">
        <f>'Visi duomenys'!AX31</f>
        <v>0</v>
      </c>
      <c r="M35" s="239">
        <f>'Visi duomenys'!AY31</f>
        <v>0</v>
      </c>
      <c r="N35" s="239">
        <f>'Visi duomenys'!AZ31</f>
        <v>0</v>
      </c>
      <c r="O35" s="239">
        <f>'Visi duomenys'!BA31</f>
        <v>0</v>
      </c>
      <c r="P35" s="239">
        <f>'Visi duomenys'!BB31</f>
        <v>0</v>
      </c>
      <c r="Q35" s="239">
        <f>'Visi duomenys'!BC31</f>
        <v>0</v>
      </c>
      <c r="R35" s="239">
        <f>'Visi duomenys'!BD31</f>
        <v>0</v>
      </c>
      <c r="S35" s="239">
        <f>'Visi duomenys'!BE31</f>
        <v>0</v>
      </c>
      <c r="T35" s="239">
        <f>'Visi duomenys'!BF31</f>
        <v>0</v>
      </c>
      <c r="U35" s="239">
        <f>'Visi duomenys'!BG31</f>
        <v>0</v>
      </c>
    </row>
    <row r="36" spans="1:21" x14ac:dyDescent="0.25">
      <c r="A36" s="241" t="str">
        <f>'Visi duomenys'!A32</f>
        <v>1.2.1.3.1</v>
      </c>
      <c r="B36" s="241" t="str">
        <f>'Visi duomenys'!B32</f>
        <v>R085516-190000-1148</v>
      </c>
      <c r="C36" s="242" t="str">
        <f>'Visi duomenys'!D32</f>
        <v>Pėsčiųjų tako Vytauto Didžiojo gatvėje  Šilalės m. rekonstrukcija</v>
      </c>
      <c r="D36" s="241" t="str">
        <f>'Visi duomenys'!AP32</f>
        <v>P.S.322</v>
      </c>
      <c r="E36" s="241" t="str">
        <f>'Visi duomenys'!AQ32</f>
        <v>Rekonstruotų dviračių ir / ar pėsčiųjų takų ir / ar trasų ilgis (km)</v>
      </c>
      <c r="F36" s="241">
        <f>'Visi duomenys'!AR32</f>
        <v>1</v>
      </c>
      <c r="G36" s="241">
        <f>'Visi duomenys'!AS32</f>
        <v>0</v>
      </c>
      <c r="H36" s="241">
        <f>'Visi duomenys'!AT32</f>
        <v>0</v>
      </c>
      <c r="I36" s="241">
        <f>'Visi duomenys'!AU32</f>
        <v>0</v>
      </c>
      <c r="J36" s="241">
        <f>'Visi duomenys'!AV32</f>
        <v>0</v>
      </c>
      <c r="K36" s="241">
        <f>'Visi duomenys'!AW32</f>
        <v>0</v>
      </c>
      <c r="L36" s="241">
        <f>'Visi duomenys'!AX32</f>
        <v>0</v>
      </c>
      <c r="M36" s="241">
        <f>'Visi duomenys'!AY32</f>
        <v>0</v>
      </c>
      <c r="N36" s="241">
        <f>'Visi duomenys'!AZ32</f>
        <v>0</v>
      </c>
      <c r="O36" s="241">
        <f>'Visi duomenys'!BA32</f>
        <v>0</v>
      </c>
      <c r="P36" s="241">
        <f>'Visi duomenys'!BB32</f>
        <v>0</v>
      </c>
      <c r="Q36" s="241">
        <f>'Visi duomenys'!BC32</f>
        <v>0</v>
      </c>
      <c r="R36" s="241">
        <f>'Visi duomenys'!BD32</f>
        <v>0</v>
      </c>
      <c r="S36" s="241">
        <f>'Visi duomenys'!BE32</f>
        <v>0</v>
      </c>
      <c r="T36" s="241">
        <f>'Visi duomenys'!BF32</f>
        <v>0</v>
      </c>
      <c r="U36" s="241">
        <f>'Visi duomenys'!BG32</f>
        <v>0</v>
      </c>
    </row>
    <row r="37" spans="1:21" x14ac:dyDescent="0.25">
      <c r="A37" s="241" t="str">
        <f>'Visi duomenys'!A33</f>
        <v>1.2.1.3.2</v>
      </c>
      <c r="B37" s="241" t="str">
        <f>'Visi duomenys'!B33</f>
        <v>R085516-190000-1149</v>
      </c>
      <c r="C37" s="242" t="str">
        <f>'Visi duomenys'!D33</f>
        <v>Pėsčiųjų ir dviračių takų įrengimas prie Jankaus gatvės Pagėgiuose</v>
      </c>
      <c r="D37" s="241" t="str">
        <f>'Visi duomenys'!AP33</f>
        <v>P.S.321</v>
      </c>
      <c r="E37" s="241" t="str">
        <f>'Visi duomenys'!AQ33</f>
        <v>Įrengtų naujų dviračių ir / ar pėsčiųjų takų ir / ar trasų ilgis (km)</v>
      </c>
      <c r="F37" s="241">
        <f>'Visi duomenys'!AR33</f>
        <v>0.51</v>
      </c>
      <c r="G37" s="241">
        <f>'Visi duomenys'!AS33</f>
        <v>0</v>
      </c>
      <c r="H37" s="241">
        <f>'Visi duomenys'!AT33</f>
        <v>0</v>
      </c>
      <c r="I37" s="241">
        <f>'Visi duomenys'!AU33</f>
        <v>0</v>
      </c>
      <c r="J37" s="241">
        <f>'Visi duomenys'!AV33</f>
        <v>0</v>
      </c>
      <c r="K37" s="241">
        <f>'Visi duomenys'!AW33</f>
        <v>0</v>
      </c>
      <c r="L37" s="241">
        <f>'Visi duomenys'!AX33</f>
        <v>0</v>
      </c>
      <c r="M37" s="241">
        <f>'Visi duomenys'!AY33</f>
        <v>0</v>
      </c>
      <c r="N37" s="241">
        <f>'Visi duomenys'!AZ33</f>
        <v>0</v>
      </c>
      <c r="O37" s="241">
        <f>'Visi duomenys'!BA33</f>
        <v>0</v>
      </c>
      <c r="P37" s="241">
        <f>'Visi duomenys'!BB33</f>
        <v>0</v>
      </c>
      <c r="Q37" s="241">
        <f>'Visi duomenys'!BC33</f>
        <v>0</v>
      </c>
      <c r="R37" s="241">
        <f>'Visi duomenys'!BD33</f>
        <v>0</v>
      </c>
      <c r="S37" s="241">
        <f>'Visi duomenys'!BE33</f>
        <v>0</v>
      </c>
      <c r="T37" s="241">
        <f>'Visi duomenys'!BF33</f>
        <v>0</v>
      </c>
      <c r="U37" s="241">
        <f>'Visi duomenys'!BG33</f>
        <v>0</v>
      </c>
    </row>
    <row r="38" spans="1:21" x14ac:dyDescent="0.25">
      <c r="A38" s="241" t="str">
        <f>'Visi duomenys'!A34</f>
        <v>1.2.1.3.3</v>
      </c>
      <c r="B38" s="241" t="str">
        <f>'Visi duomenys'!B34</f>
        <v>R085516-190000-1150</v>
      </c>
      <c r="C38" s="242" t="str">
        <f>'Visi duomenys'!D34</f>
        <v>Pėsčiųjų ir dviračių tako įrengimas Jurbarko miesto Barkūnų gatvėje</v>
      </c>
      <c r="D38" s="241" t="str">
        <f>'Visi duomenys'!AP34</f>
        <v>P.S.321</v>
      </c>
      <c r="E38" s="241" t="str">
        <f>'Visi duomenys'!AQ34</f>
        <v>Įrengtų naujų dviračių ir / ar pėsčiųjų takų ir / ar trasų ilgis (km)</v>
      </c>
      <c r="F38" s="241">
        <f>'Visi duomenys'!AR34</f>
        <v>0.55000000000000004</v>
      </c>
      <c r="G38" s="241">
        <f>'Visi duomenys'!AS34</f>
        <v>0</v>
      </c>
      <c r="H38" s="241">
        <f>'Visi duomenys'!AT34</f>
        <v>0</v>
      </c>
      <c r="I38" s="241">
        <f>'Visi duomenys'!AU34</f>
        <v>0</v>
      </c>
      <c r="J38" s="241">
        <f>'Visi duomenys'!AV34</f>
        <v>0</v>
      </c>
      <c r="K38" s="241">
        <f>'Visi duomenys'!AW34</f>
        <v>0</v>
      </c>
      <c r="L38" s="241">
        <f>'Visi duomenys'!AX34</f>
        <v>0</v>
      </c>
      <c r="M38" s="241">
        <f>'Visi duomenys'!AY34</f>
        <v>0</v>
      </c>
      <c r="N38" s="241">
        <f>'Visi duomenys'!AZ34</f>
        <v>0</v>
      </c>
      <c r="O38" s="241">
        <f>'Visi duomenys'!BA34</f>
        <v>0</v>
      </c>
      <c r="P38" s="241">
        <f>'Visi duomenys'!BB34</f>
        <v>0</v>
      </c>
      <c r="Q38" s="241">
        <f>'Visi duomenys'!BC34</f>
        <v>0</v>
      </c>
      <c r="R38" s="241">
        <f>'Visi duomenys'!BD34</f>
        <v>0</v>
      </c>
      <c r="S38" s="241">
        <f>'Visi duomenys'!BE34</f>
        <v>0</v>
      </c>
      <c r="T38" s="241">
        <f>'Visi duomenys'!BF34</f>
        <v>0</v>
      </c>
      <c r="U38" s="241">
        <f>'Visi duomenys'!BG34</f>
        <v>0</v>
      </c>
    </row>
    <row r="39" spans="1:21" x14ac:dyDescent="0.25">
      <c r="A39" s="241" t="str">
        <f>'Visi duomenys'!A35</f>
        <v>1.2.1.3.4</v>
      </c>
      <c r="B39" s="241" t="str">
        <f>'Visi duomenys'!B35</f>
        <v>R085516-190000-1151</v>
      </c>
      <c r="C39" s="242" t="str">
        <f>'Visi duomenys'!D35</f>
        <v>Pėsčiųjų ir dviračių tako įrengimas iki Norkaičių gyvenvietės</v>
      </c>
      <c r="D39" s="241" t="str">
        <f>'Visi duomenys'!AP35</f>
        <v>P.S.321</v>
      </c>
      <c r="E39" s="241" t="str">
        <f>'Visi duomenys'!AQ35</f>
        <v>Įrengtų naujų dviračių ir / ar pėsčiųjų takų ir / ar trasų ilgis (km)</v>
      </c>
      <c r="F39" s="241">
        <f>'Visi duomenys'!AR35</f>
        <v>1</v>
      </c>
      <c r="G39" s="241">
        <f>'Visi duomenys'!AS35</f>
        <v>0</v>
      </c>
      <c r="H39" s="241">
        <f>'Visi duomenys'!AT35</f>
        <v>0</v>
      </c>
      <c r="I39" s="241">
        <f>'Visi duomenys'!AU35</f>
        <v>0</v>
      </c>
      <c r="J39" s="241">
        <f>'Visi duomenys'!AV35</f>
        <v>0</v>
      </c>
      <c r="K39" s="241">
        <f>'Visi duomenys'!AW35</f>
        <v>0</v>
      </c>
      <c r="L39" s="241">
        <f>'Visi duomenys'!AX35</f>
        <v>0</v>
      </c>
      <c r="M39" s="241">
        <f>'Visi duomenys'!AY35</f>
        <v>0</v>
      </c>
      <c r="N39" s="241">
        <f>'Visi duomenys'!AZ35</f>
        <v>0</v>
      </c>
      <c r="O39" s="241">
        <f>'Visi duomenys'!BA35</f>
        <v>0</v>
      </c>
      <c r="P39" s="241">
        <f>'Visi duomenys'!BB35</f>
        <v>0</v>
      </c>
      <c r="Q39" s="241">
        <f>'Visi duomenys'!BC35</f>
        <v>0</v>
      </c>
      <c r="R39" s="241">
        <f>'Visi duomenys'!BD35</f>
        <v>0</v>
      </c>
      <c r="S39" s="241">
        <f>'Visi duomenys'!BE35</f>
        <v>0</v>
      </c>
      <c r="T39" s="241">
        <f>'Visi duomenys'!BF35</f>
        <v>0</v>
      </c>
      <c r="U39" s="241">
        <f>'Visi duomenys'!BG35</f>
        <v>0</v>
      </c>
    </row>
    <row r="40" spans="1:21" x14ac:dyDescent="0.25">
      <c r="A40" s="240" t="str">
        <f>'Visi duomenys'!A36</f>
        <v>1.2.1.4</v>
      </c>
      <c r="B40" s="240" t="str">
        <f>'Visi duomenys'!B36</f>
        <v/>
      </c>
      <c r="C40" s="244" t="str">
        <f>'Visi duomenys'!D36</f>
        <v>Priemonė: Vietinio susisiekimo viešojo transporto priemonių parko atnaujinimas</v>
      </c>
      <c r="D40" s="239">
        <f>'Visi duomenys'!AP36</f>
        <v>0</v>
      </c>
      <c r="E40" s="239">
        <f>'Visi duomenys'!AQ36</f>
        <v>0</v>
      </c>
      <c r="F40" s="239">
        <f>'Visi duomenys'!AR36</f>
        <v>0</v>
      </c>
      <c r="G40" s="239">
        <f>'Visi duomenys'!AS36</f>
        <v>0</v>
      </c>
      <c r="H40" s="239">
        <f>'Visi duomenys'!AT36</f>
        <v>0</v>
      </c>
      <c r="I40" s="239">
        <f>'Visi duomenys'!AU36</f>
        <v>0</v>
      </c>
      <c r="J40" s="239">
        <f>'Visi duomenys'!AV36</f>
        <v>0</v>
      </c>
      <c r="K40" s="239">
        <f>'Visi duomenys'!AW36</f>
        <v>0</v>
      </c>
      <c r="L40" s="239">
        <f>'Visi duomenys'!AX36</f>
        <v>0</v>
      </c>
      <c r="M40" s="239">
        <f>'Visi duomenys'!AY36</f>
        <v>0</v>
      </c>
      <c r="N40" s="239">
        <f>'Visi duomenys'!AZ36</f>
        <v>0</v>
      </c>
      <c r="O40" s="239">
        <f>'Visi duomenys'!BA36</f>
        <v>0</v>
      </c>
      <c r="P40" s="239">
        <f>'Visi duomenys'!BB36</f>
        <v>0</v>
      </c>
      <c r="Q40" s="239">
        <f>'Visi duomenys'!BC36</f>
        <v>0</v>
      </c>
      <c r="R40" s="239">
        <f>'Visi duomenys'!BD36</f>
        <v>0</v>
      </c>
      <c r="S40" s="239">
        <f>'Visi duomenys'!BE36</f>
        <v>0</v>
      </c>
      <c r="T40" s="239">
        <f>'Visi duomenys'!BF36</f>
        <v>0</v>
      </c>
      <c r="U40" s="239">
        <f>'Visi duomenys'!BG36</f>
        <v>0</v>
      </c>
    </row>
    <row r="41" spans="1:21" x14ac:dyDescent="0.25">
      <c r="A41" s="241" t="str">
        <f>'Visi duomenys'!A37</f>
        <v>1.2.1.4.1</v>
      </c>
      <c r="B41" s="241" t="str">
        <f>'Visi duomenys'!B37</f>
        <v>R085518-100000-1153</v>
      </c>
      <c r="C41" s="242" t="str">
        <f>'Visi duomenys'!D37</f>
        <v>Tauragės miesto viešojo susisiekimo parko transporto priemonių atnaujinimas</v>
      </c>
      <c r="D41" s="241" t="str">
        <f>'Visi duomenys'!AP37</f>
        <v>P.S.325</v>
      </c>
      <c r="E41" s="241" t="str">
        <f>'Visi duomenys'!AQ37</f>
        <v>Įsigytos naujos ekologiškos viešojo transporto priemonės</v>
      </c>
      <c r="F41" s="241">
        <f>'Visi duomenys'!AR37</f>
        <v>3</v>
      </c>
      <c r="G41" s="241">
        <f>'Visi duomenys'!AS37</f>
        <v>0</v>
      </c>
      <c r="H41" s="241">
        <f>'Visi duomenys'!AT37</f>
        <v>0</v>
      </c>
      <c r="I41" s="241">
        <f>'Visi duomenys'!AU37</f>
        <v>0</v>
      </c>
      <c r="J41" s="241">
        <f>'Visi duomenys'!AV37</f>
        <v>0</v>
      </c>
      <c r="K41" s="241">
        <f>'Visi duomenys'!AW37</f>
        <v>0</v>
      </c>
      <c r="L41" s="241">
        <f>'Visi duomenys'!AX37</f>
        <v>0</v>
      </c>
      <c r="M41" s="241">
        <f>'Visi duomenys'!AY37</f>
        <v>0</v>
      </c>
      <c r="N41" s="241">
        <f>'Visi duomenys'!AZ37</f>
        <v>0</v>
      </c>
      <c r="O41" s="241">
        <f>'Visi duomenys'!BA37</f>
        <v>0</v>
      </c>
      <c r="P41" s="241">
        <f>'Visi duomenys'!BB37</f>
        <v>0</v>
      </c>
      <c r="Q41" s="241">
        <f>'Visi duomenys'!BC37</f>
        <v>0</v>
      </c>
      <c r="R41" s="241">
        <f>'Visi duomenys'!BD37</f>
        <v>0</v>
      </c>
      <c r="S41" s="241">
        <f>'Visi duomenys'!BE37</f>
        <v>0</v>
      </c>
      <c r="T41" s="241">
        <f>'Visi duomenys'!BF37</f>
        <v>0</v>
      </c>
      <c r="U41" s="241">
        <f>'Visi duomenys'!BG37</f>
        <v>0</v>
      </c>
    </row>
    <row r="42" spans="1:21" x14ac:dyDescent="0.25">
      <c r="A42" s="240" t="str">
        <f>'Visi duomenys'!A38</f>
        <v>1.2.2.</v>
      </c>
      <c r="B42" s="240" t="str">
        <f>'Visi duomenys'!B38</f>
        <v/>
      </c>
      <c r="C42" s="244" t="str">
        <f>'Visi duomenys'!D38</f>
        <v>Uždavinys. Modernizuoti kultūros įstaigų fizinę ir informacinę infrastruktūrą, kultūros paslaugoms pritaikyti  kultūros paveldo objektus ir netradicines erdves,  didinti paslaugų prieinamumą.</v>
      </c>
      <c r="D42" s="239">
        <f>'Visi duomenys'!AP38</f>
        <v>0</v>
      </c>
      <c r="E42" s="239">
        <f>'Visi duomenys'!AQ38</f>
        <v>0</v>
      </c>
      <c r="F42" s="239">
        <f>'Visi duomenys'!AR38</f>
        <v>0</v>
      </c>
      <c r="G42" s="239">
        <f>'Visi duomenys'!AS38</f>
        <v>0</v>
      </c>
      <c r="H42" s="239">
        <f>'Visi duomenys'!AT38</f>
        <v>0</v>
      </c>
      <c r="I42" s="239">
        <f>'Visi duomenys'!AU38</f>
        <v>0</v>
      </c>
      <c r="J42" s="239">
        <f>'Visi duomenys'!AV38</f>
        <v>0</v>
      </c>
      <c r="K42" s="239">
        <f>'Visi duomenys'!AW38</f>
        <v>0</v>
      </c>
      <c r="L42" s="239">
        <f>'Visi duomenys'!AX38</f>
        <v>0</v>
      </c>
      <c r="M42" s="239">
        <f>'Visi duomenys'!AY38</f>
        <v>0</v>
      </c>
      <c r="N42" s="239">
        <f>'Visi duomenys'!AZ38</f>
        <v>0</v>
      </c>
      <c r="O42" s="239">
        <f>'Visi duomenys'!BA38</f>
        <v>0</v>
      </c>
      <c r="P42" s="239">
        <f>'Visi duomenys'!BB38</f>
        <v>0</v>
      </c>
      <c r="Q42" s="239">
        <f>'Visi duomenys'!BC38</f>
        <v>0</v>
      </c>
      <c r="R42" s="239">
        <f>'Visi duomenys'!BD38</f>
        <v>0</v>
      </c>
      <c r="S42" s="239">
        <f>'Visi duomenys'!BE38</f>
        <v>0</v>
      </c>
      <c r="T42" s="239">
        <f>'Visi duomenys'!BF38</f>
        <v>0</v>
      </c>
      <c r="U42" s="239">
        <f>'Visi duomenys'!BG38</f>
        <v>0</v>
      </c>
    </row>
    <row r="43" spans="1:21" x14ac:dyDescent="0.25">
      <c r="A43" s="240" t="str">
        <f>'Visi duomenys'!A39</f>
        <v>1.2.2.1</v>
      </c>
      <c r="B43" s="240" t="str">
        <f>'Visi duomenys'!B39</f>
        <v/>
      </c>
      <c r="C43" s="244" t="str">
        <f>'Visi duomenys'!D39</f>
        <v>Priemonė: Modernizuoti savivaldybių kultūros infrastruktūrą</v>
      </c>
      <c r="D43" s="239">
        <f>'Visi duomenys'!AP39</f>
        <v>0</v>
      </c>
      <c r="E43" s="239">
        <f>'Visi duomenys'!AQ39</f>
        <v>0</v>
      </c>
      <c r="F43" s="239">
        <f>'Visi duomenys'!AR39</f>
        <v>0</v>
      </c>
      <c r="G43" s="239">
        <f>'Visi duomenys'!AS39</f>
        <v>0</v>
      </c>
      <c r="H43" s="239">
        <f>'Visi duomenys'!AT39</f>
        <v>0</v>
      </c>
      <c r="I43" s="239">
        <f>'Visi duomenys'!AU39</f>
        <v>0</v>
      </c>
      <c r="J43" s="239">
        <f>'Visi duomenys'!AV39</f>
        <v>0</v>
      </c>
      <c r="K43" s="239">
        <f>'Visi duomenys'!AW39</f>
        <v>0</v>
      </c>
      <c r="L43" s="239">
        <f>'Visi duomenys'!AX39</f>
        <v>0</v>
      </c>
      <c r="M43" s="239">
        <f>'Visi duomenys'!AY39</f>
        <v>0</v>
      </c>
      <c r="N43" s="239">
        <f>'Visi duomenys'!AZ39</f>
        <v>0</v>
      </c>
      <c r="O43" s="239">
        <f>'Visi duomenys'!BA39</f>
        <v>0</v>
      </c>
      <c r="P43" s="239">
        <f>'Visi duomenys'!BB39</f>
        <v>0</v>
      </c>
      <c r="Q43" s="239">
        <f>'Visi duomenys'!BC39</f>
        <v>0</v>
      </c>
      <c r="R43" s="239">
        <f>'Visi duomenys'!BD39</f>
        <v>0</v>
      </c>
      <c r="S43" s="239">
        <f>'Visi duomenys'!BE39</f>
        <v>0</v>
      </c>
      <c r="T43" s="239">
        <f>'Visi duomenys'!BF39</f>
        <v>0</v>
      </c>
      <c r="U43" s="239">
        <f>'Visi duomenys'!BG39</f>
        <v>0</v>
      </c>
    </row>
    <row r="44" spans="1:21" x14ac:dyDescent="0.25">
      <c r="A44" s="241" t="str">
        <f>'Visi duomenys'!A40</f>
        <v>1.2.2.1.1</v>
      </c>
      <c r="B44" s="241" t="str">
        <f>'Visi duomenys'!B40</f>
        <v>R083305-330000-1156</v>
      </c>
      <c r="C44" s="242" t="str">
        <f>'Visi duomenys'!D40</f>
        <v>Tauragės krašto muziejaus modernizavimas</v>
      </c>
      <c r="D44" s="241" t="str">
        <f>'Visi duomenys'!AP40</f>
        <v>P.N.304</v>
      </c>
      <c r="E44" s="241" t="str">
        <f>'Visi duomenys'!AQ40</f>
        <v>Modernizuoti kultūros infrastruktūros objektai (vnt.)</v>
      </c>
      <c r="F44" s="241">
        <f>'Visi duomenys'!AR40</f>
        <v>1</v>
      </c>
      <c r="G44" s="241">
        <f>'Visi duomenys'!AS40</f>
        <v>0</v>
      </c>
      <c r="H44" s="241">
        <f>'Visi duomenys'!AT40</f>
        <v>0</v>
      </c>
      <c r="I44" s="241">
        <f>'Visi duomenys'!AU40</f>
        <v>0</v>
      </c>
      <c r="J44" s="241">
        <f>'Visi duomenys'!AV40</f>
        <v>0</v>
      </c>
      <c r="K44" s="241">
        <f>'Visi duomenys'!AW40</f>
        <v>0</v>
      </c>
      <c r="L44" s="241">
        <f>'Visi duomenys'!AX40</f>
        <v>0</v>
      </c>
      <c r="M44" s="241">
        <f>'Visi duomenys'!AY40</f>
        <v>0</v>
      </c>
      <c r="N44" s="241">
        <f>'Visi duomenys'!AZ40</f>
        <v>0</v>
      </c>
      <c r="O44" s="241">
        <f>'Visi duomenys'!BA40</f>
        <v>0</v>
      </c>
      <c r="P44" s="241">
        <f>'Visi duomenys'!BB40</f>
        <v>0</v>
      </c>
      <c r="Q44" s="241">
        <f>'Visi duomenys'!BC40</f>
        <v>0</v>
      </c>
      <c r="R44" s="241">
        <f>'Visi duomenys'!BD40</f>
        <v>0</v>
      </c>
      <c r="S44" s="241">
        <f>'Visi duomenys'!BE40</f>
        <v>0</v>
      </c>
      <c r="T44" s="241">
        <f>'Visi duomenys'!BF40</f>
        <v>0</v>
      </c>
      <c r="U44" s="241">
        <f>'Visi duomenys'!BG40</f>
        <v>0</v>
      </c>
    </row>
    <row r="45" spans="1:21" x14ac:dyDescent="0.25">
      <c r="A45" s="241" t="str">
        <f>'Visi duomenys'!A41</f>
        <v>1.2.2.1.2</v>
      </c>
      <c r="B45" s="241" t="str">
        <f>'Visi duomenys'!B41</f>
        <v>R083305-330000-1157</v>
      </c>
      <c r="C45" s="242" t="str">
        <f>'Visi duomenys'!D41</f>
        <v>Jurbarko kultūros centro modernizavimas</v>
      </c>
      <c r="D45" s="241" t="str">
        <f>'Visi duomenys'!AP41</f>
        <v>P.N.304</v>
      </c>
      <c r="E45" s="241" t="str">
        <f>'Visi duomenys'!AQ41</f>
        <v>Modernizuoti kultūros infrastruktūros objektai (vnt.)</v>
      </c>
      <c r="F45" s="241">
        <f>'Visi duomenys'!AR41</f>
        <v>1</v>
      </c>
      <c r="G45" s="241">
        <f>'Visi duomenys'!AS41</f>
        <v>0</v>
      </c>
      <c r="H45" s="241">
        <f>'Visi duomenys'!AT41</f>
        <v>0</v>
      </c>
      <c r="I45" s="241">
        <f>'Visi duomenys'!AU41</f>
        <v>0</v>
      </c>
      <c r="J45" s="241">
        <f>'Visi duomenys'!AV41</f>
        <v>0</v>
      </c>
      <c r="K45" s="241">
        <f>'Visi duomenys'!AW41</f>
        <v>0</v>
      </c>
      <c r="L45" s="241">
        <f>'Visi duomenys'!AX41</f>
        <v>0</v>
      </c>
      <c r="M45" s="241">
        <f>'Visi duomenys'!AY41</f>
        <v>0</v>
      </c>
      <c r="N45" s="241">
        <f>'Visi duomenys'!AZ41</f>
        <v>0</v>
      </c>
      <c r="O45" s="241">
        <f>'Visi duomenys'!BA41</f>
        <v>0</v>
      </c>
      <c r="P45" s="241">
        <f>'Visi duomenys'!BB41</f>
        <v>0</v>
      </c>
      <c r="Q45" s="241">
        <f>'Visi duomenys'!BC41</f>
        <v>0</v>
      </c>
      <c r="R45" s="241">
        <f>'Visi duomenys'!BD41</f>
        <v>0</v>
      </c>
      <c r="S45" s="241">
        <f>'Visi duomenys'!BE41</f>
        <v>0</v>
      </c>
      <c r="T45" s="241">
        <f>'Visi duomenys'!BF41</f>
        <v>0</v>
      </c>
      <c r="U45" s="241">
        <f>'Visi duomenys'!BG41</f>
        <v>0</v>
      </c>
    </row>
    <row r="46" spans="1:21" x14ac:dyDescent="0.25">
      <c r="A46" s="240" t="str">
        <f>'Visi duomenys'!A42</f>
        <v>1.2.2.2</v>
      </c>
      <c r="B46" s="240" t="str">
        <f>'Visi duomenys'!B42</f>
        <v/>
      </c>
      <c r="C46" s="244" t="str">
        <f>'Visi duomenys'!D42</f>
        <v>Priemonė: Aktualizuoti savivaldybių kultūros paveldo objektus</v>
      </c>
      <c r="D46" s="239">
        <f>'Visi duomenys'!AP42</f>
        <v>0</v>
      </c>
      <c r="E46" s="239">
        <f>'Visi duomenys'!AQ42</f>
        <v>0</v>
      </c>
      <c r="F46" s="239">
        <f>'Visi duomenys'!AR42</f>
        <v>0</v>
      </c>
      <c r="G46" s="239">
        <f>'Visi duomenys'!AS42</f>
        <v>0</v>
      </c>
      <c r="H46" s="239">
        <f>'Visi duomenys'!AT42</f>
        <v>0</v>
      </c>
      <c r="I46" s="239">
        <f>'Visi duomenys'!AU42</f>
        <v>0</v>
      </c>
      <c r="J46" s="239">
        <f>'Visi duomenys'!AV42</f>
        <v>0</v>
      </c>
      <c r="K46" s="239">
        <f>'Visi duomenys'!AW42</f>
        <v>0</v>
      </c>
      <c r="L46" s="239">
        <f>'Visi duomenys'!AX42</f>
        <v>0</v>
      </c>
      <c r="M46" s="239">
        <f>'Visi duomenys'!AY42</f>
        <v>0</v>
      </c>
      <c r="N46" s="239">
        <f>'Visi duomenys'!AZ42</f>
        <v>0</v>
      </c>
      <c r="O46" s="239">
        <f>'Visi duomenys'!BA42</f>
        <v>0</v>
      </c>
      <c r="P46" s="239">
        <f>'Visi duomenys'!BB42</f>
        <v>0</v>
      </c>
      <c r="Q46" s="239">
        <f>'Visi duomenys'!BC42</f>
        <v>0</v>
      </c>
      <c r="R46" s="239">
        <f>'Visi duomenys'!BD42</f>
        <v>0</v>
      </c>
      <c r="S46" s="239">
        <f>'Visi duomenys'!BE42</f>
        <v>0</v>
      </c>
      <c r="T46" s="239">
        <f>'Visi duomenys'!BF42</f>
        <v>0</v>
      </c>
      <c r="U46" s="239">
        <f>'Visi duomenys'!BG42</f>
        <v>0</v>
      </c>
    </row>
    <row r="47" spans="1:21" x14ac:dyDescent="0.25">
      <c r="A47" s="241" t="str">
        <f>'Visi duomenys'!A43</f>
        <v>1.2.2.2.1</v>
      </c>
      <c r="B47" s="241" t="str">
        <f>'Visi duomenys'!B43</f>
        <v>R083302-440000-1159</v>
      </c>
      <c r="C47" s="242" t="str">
        <f>'Visi duomenys'!D43</f>
        <v>Tauragės pilies rūsio kultūros paveldo savybių išsaugojimas ir pritaikymas bendruomeniniams poreikiams</v>
      </c>
      <c r="D47" s="241" t="str">
        <f>'Visi duomenys'!AP43</f>
        <v>P.S.335</v>
      </c>
      <c r="E47" s="241" t="str">
        <f>'Visi duomenys'!AQ43</f>
        <v>Sutvarkyti, įrengti ir pritaikyti lankymui gamtos ir kultūros paveldo objektai ir teritorijos (vnt.)</v>
      </c>
      <c r="F47" s="241">
        <f>'Visi duomenys'!AR43</f>
        <v>1</v>
      </c>
      <c r="G47" s="241" t="str">
        <f>'Visi duomenys'!AS43</f>
        <v>P.B.209</v>
      </c>
      <c r="H47" s="241" t="str">
        <f>'Visi duomenys'!AT43</f>
        <v>Numatomo apsilankymų remiamuose kultūros ir gamtos paveldo objektuose bei turistų traukos vietose skaičiaus padidėjimas  (apsilankymai per metus)</v>
      </c>
      <c r="I47" s="241">
        <f>'Visi duomenys'!AU43</f>
        <v>7600</v>
      </c>
      <c r="J47" s="241">
        <f>'Visi duomenys'!AV43</f>
        <v>0</v>
      </c>
      <c r="K47" s="241">
        <f>'Visi duomenys'!AW43</f>
        <v>0</v>
      </c>
      <c r="L47" s="241">
        <f>'Visi duomenys'!AX43</f>
        <v>0</v>
      </c>
      <c r="M47" s="241">
        <f>'Visi duomenys'!AY43</f>
        <v>0</v>
      </c>
      <c r="N47" s="241">
        <f>'Visi duomenys'!AZ43</f>
        <v>0</v>
      </c>
      <c r="O47" s="241">
        <f>'Visi duomenys'!BA43</f>
        <v>0</v>
      </c>
      <c r="P47" s="241">
        <f>'Visi duomenys'!BB43</f>
        <v>0</v>
      </c>
      <c r="Q47" s="241">
        <f>'Visi duomenys'!BC43</f>
        <v>0</v>
      </c>
      <c r="R47" s="241">
        <f>'Visi duomenys'!BD43</f>
        <v>0</v>
      </c>
      <c r="S47" s="241">
        <f>'Visi duomenys'!BE43</f>
        <v>0</v>
      </c>
      <c r="T47" s="241">
        <f>'Visi duomenys'!BF43</f>
        <v>0</v>
      </c>
      <c r="U47" s="241">
        <f>'Visi duomenys'!BG43</f>
        <v>0</v>
      </c>
    </row>
    <row r="48" spans="1:21" x14ac:dyDescent="0.25">
      <c r="A48" s="241" t="str">
        <f>'Visi duomenys'!A44</f>
        <v>1.2.2.2.2</v>
      </c>
      <c r="B48" s="241" t="str">
        <f>'Visi duomenys'!B44</f>
        <v>R083302-440000-1160</v>
      </c>
      <c r="C48" s="242" t="str">
        <f>'Visi duomenys'!D44</f>
        <v>Požerės Kristaus Atsimainymo bažnyčios komplekso aktualizavimas vietos bendruomenės poreikiams</v>
      </c>
      <c r="D48" s="241" t="str">
        <f>'Visi duomenys'!AP44</f>
        <v>P.S.335</v>
      </c>
      <c r="E48" s="241" t="str">
        <f>'Visi duomenys'!AQ44</f>
        <v>Sutvarkyti, įrengti ir pritaikyti lankymui gamtos ir kultūros paveldo objektai ir teritorijos (vnt.)</v>
      </c>
      <c r="F48" s="241">
        <f>'Visi duomenys'!AR44</f>
        <v>1</v>
      </c>
      <c r="G48" s="241" t="str">
        <f>'Visi duomenys'!AS44</f>
        <v>P.B.209</v>
      </c>
      <c r="H48" s="241" t="str">
        <f>'Visi duomenys'!AT44</f>
        <v>Numatomo apsilankymų remiamuose kultūros ir gamtos paveldo objektuose bei turistų traukos vietose skaičiaus padidėjimas  (apsilankymai per metus)</v>
      </c>
      <c r="I48" s="241">
        <f>'Visi duomenys'!AU44</f>
        <v>150</v>
      </c>
      <c r="J48" s="241">
        <f>'Visi duomenys'!AV44</f>
        <v>0</v>
      </c>
      <c r="K48" s="241">
        <f>'Visi duomenys'!AW44</f>
        <v>0</v>
      </c>
      <c r="L48" s="241">
        <f>'Visi duomenys'!AX44</f>
        <v>0</v>
      </c>
      <c r="M48" s="241">
        <f>'Visi duomenys'!AY44</f>
        <v>0</v>
      </c>
      <c r="N48" s="241">
        <f>'Visi duomenys'!AZ44</f>
        <v>0</v>
      </c>
      <c r="O48" s="241">
        <f>'Visi duomenys'!BA44</f>
        <v>0</v>
      </c>
      <c r="P48" s="241">
        <f>'Visi duomenys'!BB44</f>
        <v>0</v>
      </c>
      <c r="Q48" s="241">
        <f>'Visi duomenys'!BC44</f>
        <v>0</v>
      </c>
      <c r="R48" s="241">
        <f>'Visi duomenys'!BD44</f>
        <v>0</v>
      </c>
      <c r="S48" s="241">
        <f>'Visi duomenys'!BE44</f>
        <v>0</v>
      </c>
      <c r="T48" s="241">
        <f>'Visi duomenys'!BF44</f>
        <v>0</v>
      </c>
      <c r="U48" s="241">
        <f>'Visi duomenys'!BG44</f>
        <v>0</v>
      </c>
    </row>
    <row r="49" spans="1:21" x14ac:dyDescent="0.25">
      <c r="A49" s="241" t="str">
        <f>'Visi duomenys'!A45</f>
        <v>1.2.2.2.3</v>
      </c>
      <c r="B49" s="241" t="str">
        <f>'Visi duomenys'!B45</f>
        <v>R083302-440000-1161</v>
      </c>
      <c r="C49" s="242" t="str">
        <f>'Visi duomenys'!D45</f>
        <v>Buvusio Kristijono Donelaičio gimnazijos pastato Vilniaus g. 46, Pagėgiai, aktų salės ir vidaus laiptų paveldosaugos vertingųjų savybių sutvarkymas</v>
      </c>
      <c r="D49" s="241" t="str">
        <f>'Visi duomenys'!AP45</f>
        <v>P.S.335</v>
      </c>
      <c r="E49" s="241" t="str">
        <f>'Visi duomenys'!AQ45</f>
        <v>Sutvarkyti, įrengti ir pritaikyti lankymui gamtos ir kultūros paveldo objektai ir teritorijos (vnt.)</v>
      </c>
      <c r="F49" s="241">
        <f>'Visi duomenys'!AR45</f>
        <v>1</v>
      </c>
      <c r="G49" s="241" t="str">
        <f>'Visi duomenys'!AS45</f>
        <v>P.B.209</v>
      </c>
      <c r="H49" s="241" t="str">
        <f>'Visi duomenys'!AT45</f>
        <v>Numatomo apsilankymų remiamuose kultūros ir gamtos paveldo objektuose bei turistų traukos vietose skaičiaus padidėjimas  (apsilankymai per metus)</v>
      </c>
      <c r="I49" s="241">
        <f>'Visi duomenys'!AU45</f>
        <v>100</v>
      </c>
      <c r="J49" s="241">
        <f>'Visi duomenys'!AV45</f>
        <v>0</v>
      </c>
      <c r="K49" s="241">
        <f>'Visi duomenys'!AW45</f>
        <v>0</v>
      </c>
      <c r="L49" s="241">
        <f>'Visi duomenys'!AX45</f>
        <v>0</v>
      </c>
      <c r="M49" s="241">
        <f>'Visi duomenys'!AY45</f>
        <v>0</v>
      </c>
      <c r="N49" s="241">
        <f>'Visi duomenys'!AZ45</f>
        <v>0</v>
      </c>
      <c r="O49" s="241">
        <f>'Visi duomenys'!BA45</f>
        <v>0</v>
      </c>
      <c r="P49" s="241">
        <f>'Visi duomenys'!BB45</f>
        <v>0</v>
      </c>
      <c r="Q49" s="241">
        <f>'Visi duomenys'!BC45</f>
        <v>0</v>
      </c>
      <c r="R49" s="241">
        <f>'Visi duomenys'!BD45</f>
        <v>0</v>
      </c>
      <c r="S49" s="241">
        <f>'Visi duomenys'!BE45</f>
        <v>0</v>
      </c>
      <c r="T49" s="241">
        <f>'Visi duomenys'!BF45</f>
        <v>0</v>
      </c>
      <c r="U49" s="241">
        <f>'Visi duomenys'!BG45</f>
        <v>0</v>
      </c>
    </row>
    <row r="50" spans="1:21" x14ac:dyDescent="0.25">
      <c r="A50" s="241" t="str">
        <f>'Visi duomenys'!A46</f>
        <v>1.2.2.2.4</v>
      </c>
      <c r="B50" s="241" t="str">
        <f>'Visi duomenys'!B46</f>
        <v>R083302-440000-1162</v>
      </c>
      <c r="C50" s="242" t="str">
        <f>'Visi duomenys'!D46</f>
        <v>Mažosios Lietuvos Jurbarko krašto kultūros centro aktualizavimas</v>
      </c>
      <c r="D50" s="241" t="str">
        <f>'Visi duomenys'!AP46</f>
        <v>P.S.335</v>
      </c>
      <c r="E50" s="241" t="str">
        <f>'Visi duomenys'!AQ46</f>
        <v>Sutvarkyti, įrengti ir pritaikyti lankymui gamtos ir kultūros paveldo objektai ir teritorijos (vnt.)</v>
      </c>
      <c r="F50" s="241">
        <f>'Visi duomenys'!AR46</f>
        <v>1</v>
      </c>
      <c r="G50" s="241" t="str">
        <f>'Visi duomenys'!AS46</f>
        <v>P.B.209</v>
      </c>
      <c r="H50" s="241" t="str">
        <f>'Visi duomenys'!AT46</f>
        <v>Numatomo apsilankymų remiamuose kultūros ir gamtos paveldo objektuose bei turistų traukos vietose skaičiaus padidėjimas  (apsilankymai per metus)</v>
      </c>
      <c r="I50" s="241">
        <f>'Visi duomenys'!AU46</f>
        <v>1000</v>
      </c>
      <c r="J50" s="241">
        <f>'Visi duomenys'!AV46</f>
        <v>0</v>
      </c>
      <c r="K50" s="241">
        <f>'Visi duomenys'!AW46</f>
        <v>0</v>
      </c>
      <c r="L50" s="241">
        <f>'Visi duomenys'!AX46</f>
        <v>0</v>
      </c>
      <c r="M50" s="241">
        <f>'Visi duomenys'!AY46</f>
        <v>0</v>
      </c>
      <c r="N50" s="241">
        <f>'Visi duomenys'!AZ46</f>
        <v>0</v>
      </c>
      <c r="O50" s="241">
        <f>'Visi duomenys'!BA46</f>
        <v>0</v>
      </c>
      <c r="P50" s="241">
        <f>'Visi duomenys'!BB46</f>
        <v>0</v>
      </c>
      <c r="Q50" s="241">
        <f>'Visi duomenys'!BC46</f>
        <v>0</v>
      </c>
      <c r="R50" s="241">
        <f>'Visi duomenys'!BD46</f>
        <v>0</v>
      </c>
      <c r="S50" s="241">
        <f>'Visi duomenys'!BE46</f>
        <v>0</v>
      </c>
      <c r="T50" s="241">
        <f>'Visi duomenys'!BF46</f>
        <v>0</v>
      </c>
      <c r="U50" s="241">
        <f>'Visi duomenys'!BG46</f>
        <v>0</v>
      </c>
    </row>
    <row r="51" spans="1:21" x14ac:dyDescent="0.25">
      <c r="A51" s="240" t="str">
        <f>'Visi duomenys'!A47</f>
        <v>1.2.3.</v>
      </c>
      <c r="B51" s="240" t="str">
        <f>'Visi duomenys'!B47</f>
        <v/>
      </c>
      <c r="C51" s="244" t="str">
        <f>'Visi duomenys'!D47</f>
        <v xml:space="preserve">Uždavinys. Vykdyti informacines marketingo priemones, skatinančias viešąsias ir privačias investicijas  į rekreacijos ir turizmo sistemos plėtrą, gerinti turizmo įvaizdį ir didinti paslaugų prieinamumą.  </v>
      </c>
      <c r="D51" s="239">
        <f>'Visi duomenys'!AP47</f>
        <v>0</v>
      </c>
      <c r="E51" s="239">
        <f>'Visi duomenys'!AQ47</f>
        <v>0</v>
      </c>
      <c r="F51" s="239">
        <f>'Visi duomenys'!AR47</f>
        <v>0</v>
      </c>
      <c r="G51" s="239">
        <f>'Visi duomenys'!AS47</f>
        <v>0</v>
      </c>
      <c r="H51" s="239">
        <f>'Visi duomenys'!AT47</f>
        <v>0</v>
      </c>
      <c r="I51" s="239">
        <f>'Visi duomenys'!AU47</f>
        <v>0</v>
      </c>
      <c r="J51" s="239">
        <f>'Visi duomenys'!AV47</f>
        <v>0</v>
      </c>
      <c r="K51" s="239">
        <f>'Visi duomenys'!AW47</f>
        <v>0</v>
      </c>
      <c r="L51" s="239">
        <f>'Visi duomenys'!AX47</f>
        <v>0</v>
      </c>
      <c r="M51" s="239">
        <f>'Visi duomenys'!AY47</f>
        <v>0</v>
      </c>
      <c r="N51" s="239">
        <f>'Visi duomenys'!AZ47</f>
        <v>0</v>
      </c>
      <c r="O51" s="239">
        <f>'Visi duomenys'!BA47</f>
        <v>0</v>
      </c>
      <c r="P51" s="239">
        <f>'Visi duomenys'!BB47</f>
        <v>0</v>
      </c>
      <c r="Q51" s="239">
        <f>'Visi duomenys'!BC47</f>
        <v>0</v>
      </c>
      <c r="R51" s="239">
        <f>'Visi duomenys'!BD47</f>
        <v>0</v>
      </c>
      <c r="S51" s="239">
        <f>'Visi duomenys'!BE47</f>
        <v>0</v>
      </c>
      <c r="T51" s="239">
        <f>'Visi duomenys'!BF47</f>
        <v>0</v>
      </c>
      <c r="U51" s="239">
        <f>'Visi duomenys'!BG47</f>
        <v>0</v>
      </c>
    </row>
    <row r="52" spans="1:21" x14ac:dyDescent="0.25">
      <c r="A52" s="240" t="str">
        <f>'Visi duomenys'!A48</f>
        <v>1.2.3.1</v>
      </c>
      <c r="B52" s="240" t="str">
        <f>'Visi duomenys'!B48</f>
        <v/>
      </c>
      <c r="C52" s="244" t="str">
        <f>'Visi duomenys'!D48</f>
        <v>Priemonė: Savivaldybes jungiančių turizmo trasų ir turizmo maršrutų informacinės infrastruktūros plėtra</v>
      </c>
      <c r="D52" s="239">
        <f>'Visi duomenys'!AP48</f>
        <v>0</v>
      </c>
      <c r="E52" s="239">
        <f>'Visi duomenys'!AQ48</f>
        <v>0</v>
      </c>
      <c r="F52" s="239">
        <f>'Visi duomenys'!AR48</f>
        <v>0</v>
      </c>
      <c r="G52" s="239">
        <f>'Visi duomenys'!AS48</f>
        <v>0</v>
      </c>
      <c r="H52" s="239">
        <f>'Visi duomenys'!AT48</f>
        <v>0</v>
      </c>
      <c r="I52" s="239">
        <f>'Visi duomenys'!AU48</f>
        <v>0</v>
      </c>
      <c r="J52" s="239">
        <f>'Visi duomenys'!AV48</f>
        <v>0</v>
      </c>
      <c r="K52" s="239">
        <f>'Visi duomenys'!AW48</f>
        <v>0</v>
      </c>
      <c r="L52" s="239">
        <f>'Visi duomenys'!AX48</f>
        <v>0</v>
      </c>
      <c r="M52" s="239">
        <f>'Visi duomenys'!AY48</f>
        <v>0</v>
      </c>
      <c r="N52" s="239">
        <f>'Visi duomenys'!AZ48</f>
        <v>0</v>
      </c>
      <c r="O52" s="239">
        <f>'Visi duomenys'!BA48</f>
        <v>0</v>
      </c>
      <c r="P52" s="239">
        <f>'Visi duomenys'!BB48</f>
        <v>0</v>
      </c>
      <c r="Q52" s="239">
        <f>'Visi duomenys'!BC48</f>
        <v>0</v>
      </c>
      <c r="R52" s="239">
        <f>'Visi duomenys'!BD48</f>
        <v>0</v>
      </c>
      <c r="S52" s="239">
        <f>'Visi duomenys'!BE48</f>
        <v>0</v>
      </c>
      <c r="T52" s="239">
        <f>'Visi duomenys'!BF48</f>
        <v>0</v>
      </c>
      <c r="U52" s="239">
        <f>'Visi duomenys'!BG48</f>
        <v>0</v>
      </c>
    </row>
    <row r="53" spans="1:21" x14ac:dyDescent="0.25">
      <c r="A53" s="241" t="str">
        <f>'Visi duomenys'!A49</f>
        <v>1.2.3.1.1</v>
      </c>
      <c r="B53" s="241" t="str">
        <f>'Visi duomenys'!B49</f>
        <v>R088821-420000-1165</v>
      </c>
      <c r="C53" s="242" t="str">
        <f>'Visi duomenys'!D49</f>
        <v>Savivaldybes jungiančių turizmo trasų ir turizmo maršrutų infrastruktūros plėtra Tauragės regione</v>
      </c>
      <c r="D53" s="241" t="str">
        <f>'Visi duomenys'!AP49</f>
        <v>P.N.817</v>
      </c>
      <c r="E53" s="241" t="str">
        <f>'Visi duomenys'!AQ49</f>
        <v>Įrengti ženklinimo infrastruktūros objektai</v>
      </c>
      <c r="F53" s="241">
        <f>'Visi duomenys'!AR49</f>
        <v>80</v>
      </c>
      <c r="G53" s="241">
        <f>'Visi duomenys'!AS49</f>
        <v>0</v>
      </c>
      <c r="H53" s="241">
        <f>'Visi duomenys'!AT49</f>
        <v>0</v>
      </c>
      <c r="I53" s="241">
        <f>'Visi duomenys'!AU49</f>
        <v>0</v>
      </c>
      <c r="J53" s="241">
        <f>'Visi duomenys'!AV49</f>
        <v>0</v>
      </c>
      <c r="K53" s="241">
        <f>'Visi duomenys'!AW49</f>
        <v>0</v>
      </c>
      <c r="L53" s="241">
        <f>'Visi duomenys'!AX49</f>
        <v>0</v>
      </c>
      <c r="M53" s="241">
        <f>'Visi duomenys'!AY49</f>
        <v>0</v>
      </c>
      <c r="N53" s="241">
        <f>'Visi duomenys'!AZ49</f>
        <v>0</v>
      </c>
      <c r="O53" s="241">
        <f>'Visi duomenys'!BA49</f>
        <v>0</v>
      </c>
      <c r="P53" s="241">
        <f>'Visi duomenys'!BB49</f>
        <v>0</v>
      </c>
      <c r="Q53" s="241">
        <f>'Visi duomenys'!BC49</f>
        <v>0</v>
      </c>
      <c r="R53" s="241">
        <f>'Visi duomenys'!BD49</f>
        <v>0</v>
      </c>
      <c r="S53" s="241">
        <f>'Visi duomenys'!BE49</f>
        <v>0</v>
      </c>
      <c r="T53" s="241">
        <f>'Visi duomenys'!BF49</f>
        <v>0</v>
      </c>
      <c r="U53" s="241">
        <f>'Visi duomenys'!BG49</f>
        <v>0</v>
      </c>
    </row>
    <row r="54" spans="1:21" x14ac:dyDescent="0.25">
      <c r="A54" s="240" t="str">
        <f>'Visi duomenys'!A50</f>
        <v>2.</v>
      </c>
      <c r="B54" s="240">
        <f>'Visi duomenys'!B50</f>
        <v>0</v>
      </c>
      <c r="C54" s="244" t="str">
        <f>'Visi duomenys'!D50</f>
        <v>Prioritetas. DARNI, SVEIKA, BESIMOKANTI BENDRUOMENĖ</v>
      </c>
      <c r="D54" s="239">
        <f>'Visi duomenys'!AP50</f>
        <v>0</v>
      </c>
      <c r="E54" s="239">
        <f>'Visi duomenys'!AQ50</f>
        <v>0</v>
      </c>
      <c r="F54" s="239">
        <f>'Visi duomenys'!AR50</f>
        <v>0</v>
      </c>
      <c r="G54" s="239">
        <f>'Visi duomenys'!AS50</f>
        <v>0</v>
      </c>
      <c r="H54" s="239">
        <f>'Visi duomenys'!AT50</f>
        <v>0</v>
      </c>
      <c r="I54" s="239">
        <f>'Visi duomenys'!AU50</f>
        <v>0</v>
      </c>
      <c r="J54" s="239">
        <f>'Visi duomenys'!AV50</f>
        <v>0</v>
      </c>
      <c r="K54" s="239">
        <f>'Visi duomenys'!AW50</f>
        <v>0</v>
      </c>
      <c r="L54" s="239">
        <f>'Visi duomenys'!AX50</f>
        <v>0</v>
      </c>
      <c r="M54" s="239">
        <f>'Visi duomenys'!AY50</f>
        <v>0</v>
      </c>
      <c r="N54" s="239">
        <f>'Visi duomenys'!AZ50</f>
        <v>0</v>
      </c>
      <c r="O54" s="239">
        <f>'Visi duomenys'!BA50</f>
        <v>0</v>
      </c>
      <c r="P54" s="239">
        <f>'Visi duomenys'!BB50</f>
        <v>0</v>
      </c>
      <c r="Q54" s="239">
        <f>'Visi duomenys'!BC50</f>
        <v>0</v>
      </c>
      <c r="R54" s="239">
        <f>'Visi duomenys'!BD50</f>
        <v>0</v>
      </c>
      <c r="S54" s="239">
        <f>'Visi duomenys'!BE50</f>
        <v>0</v>
      </c>
      <c r="T54" s="239">
        <f>'Visi duomenys'!BF50</f>
        <v>0</v>
      </c>
      <c r="U54" s="239">
        <f>'Visi duomenys'!BG50</f>
        <v>0</v>
      </c>
    </row>
    <row r="55" spans="1:21" x14ac:dyDescent="0.25">
      <c r="A55" s="240" t="str">
        <f>'Visi duomenys'!A51</f>
        <v>2.1.</v>
      </c>
      <c r="B55" s="240" t="str">
        <f>'Visi duomenys'!B51</f>
        <v/>
      </c>
      <c r="C55" s="244" t="str">
        <f>'Visi duomenys'!D51</f>
        <v xml:space="preserve">Tikslas. Gerinti viešųjų sveikatos apsaugos, švietimo ir socialinių paslaugų teikimo kokybę, didinti jų prieinamumą gyventojams. </v>
      </c>
      <c r="D55" s="239">
        <f>'Visi duomenys'!AP51</f>
        <v>0</v>
      </c>
      <c r="E55" s="239">
        <f>'Visi duomenys'!AQ51</f>
        <v>0</v>
      </c>
      <c r="F55" s="239">
        <f>'Visi duomenys'!AR51</f>
        <v>0</v>
      </c>
      <c r="G55" s="239">
        <f>'Visi duomenys'!AS51</f>
        <v>0</v>
      </c>
      <c r="H55" s="239">
        <f>'Visi duomenys'!AT51</f>
        <v>0</v>
      </c>
      <c r="I55" s="239">
        <f>'Visi duomenys'!AU51</f>
        <v>0</v>
      </c>
      <c r="J55" s="239">
        <f>'Visi duomenys'!AV51</f>
        <v>0</v>
      </c>
      <c r="K55" s="239">
        <f>'Visi duomenys'!AW51</f>
        <v>0</v>
      </c>
      <c r="L55" s="239">
        <f>'Visi duomenys'!AX51</f>
        <v>0</v>
      </c>
      <c r="M55" s="239">
        <f>'Visi duomenys'!AY51</f>
        <v>0</v>
      </c>
      <c r="N55" s="239">
        <f>'Visi duomenys'!AZ51</f>
        <v>0</v>
      </c>
      <c r="O55" s="239">
        <f>'Visi duomenys'!BA51</f>
        <v>0</v>
      </c>
      <c r="P55" s="239">
        <f>'Visi duomenys'!BB51</f>
        <v>0</v>
      </c>
      <c r="Q55" s="239">
        <f>'Visi duomenys'!BC51</f>
        <v>0</v>
      </c>
      <c r="R55" s="239">
        <f>'Visi duomenys'!BD51</f>
        <v>0</v>
      </c>
      <c r="S55" s="239">
        <f>'Visi duomenys'!BE51</f>
        <v>0</v>
      </c>
      <c r="T55" s="239">
        <f>'Visi duomenys'!BF51</f>
        <v>0</v>
      </c>
      <c r="U55" s="239">
        <f>'Visi duomenys'!BG51</f>
        <v>0</v>
      </c>
    </row>
    <row r="56" spans="1:21" x14ac:dyDescent="0.25">
      <c r="A56" s="240" t="str">
        <f>'Visi duomenys'!A52</f>
        <v>2.1.1.</v>
      </c>
      <c r="B56" s="240" t="str">
        <f>'Visi duomenys'!B52</f>
        <v/>
      </c>
      <c r="C56" s="244" t="str">
        <f>'Visi duomenys'!D52</f>
        <v>Uždavinys. Padidinti bendrojo ugdymo, priešmokyklinio ir ikimokyklinio bei neformaliojo švietimo įstaigų tinklo efektyvumą, plėtoti vaikų ir jaunimo ugdymo galimybes ir prieinamumą.</v>
      </c>
      <c r="D56" s="239">
        <f>'Visi duomenys'!AP52</f>
        <v>0</v>
      </c>
      <c r="E56" s="239">
        <f>'Visi duomenys'!AQ52</f>
        <v>0</v>
      </c>
      <c r="F56" s="239">
        <f>'Visi duomenys'!AR52</f>
        <v>0</v>
      </c>
      <c r="G56" s="239">
        <f>'Visi duomenys'!AS52</f>
        <v>0</v>
      </c>
      <c r="H56" s="239">
        <f>'Visi duomenys'!AT52</f>
        <v>0</v>
      </c>
      <c r="I56" s="239">
        <f>'Visi duomenys'!AU52</f>
        <v>0</v>
      </c>
      <c r="J56" s="239">
        <f>'Visi duomenys'!AV52</f>
        <v>0</v>
      </c>
      <c r="K56" s="239">
        <f>'Visi duomenys'!AW52</f>
        <v>0</v>
      </c>
      <c r="L56" s="239">
        <f>'Visi duomenys'!AX52</f>
        <v>0</v>
      </c>
      <c r="M56" s="239">
        <f>'Visi duomenys'!AY52</f>
        <v>0</v>
      </c>
      <c r="N56" s="239">
        <f>'Visi duomenys'!AZ52</f>
        <v>0</v>
      </c>
      <c r="O56" s="239">
        <f>'Visi duomenys'!BA52</f>
        <v>0</v>
      </c>
      <c r="P56" s="239">
        <f>'Visi duomenys'!BB52</f>
        <v>0</v>
      </c>
      <c r="Q56" s="239">
        <f>'Visi duomenys'!BC52</f>
        <v>0</v>
      </c>
      <c r="R56" s="239">
        <f>'Visi duomenys'!BD52</f>
        <v>0</v>
      </c>
      <c r="S56" s="239">
        <f>'Visi duomenys'!BE52</f>
        <v>0</v>
      </c>
      <c r="T56" s="239">
        <f>'Visi duomenys'!BF52</f>
        <v>0</v>
      </c>
      <c r="U56" s="239">
        <f>'Visi duomenys'!BG52</f>
        <v>0</v>
      </c>
    </row>
    <row r="57" spans="1:21" x14ac:dyDescent="0.25">
      <c r="A57" s="240" t="str">
        <f>'Visi duomenys'!A53</f>
        <v>2.1.1.1</v>
      </c>
      <c r="B57" s="240" t="str">
        <f>'Visi duomenys'!B53</f>
        <v/>
      </c>
      <c r="C57" s="244" t="str">
        <f>'Visi duomenys'!D53</f>
        <v>Priemonė: Mokyklų tinklo efektyvumo didinimas „Modernizuoti bendrojo ugdymo įstaigas ir aprūpinti jas gamtos, technologijų, menų ir kitų mokslų laboratorijų įranga“</v>
      </c>
      <c r="D57" s="239">
        <f>'Visi duomenys'!AP53</f>
        <v>0</v>
      </c>
      <c r="E57" s="239">
        <f>'Visi duomenys'!AQ53</f>
        <v>0</v>
      </c>
      <c r="F57" s="239">
        <f>'Visi duomenys'!AR53</f>
        <v>0</v>
      </c>
      <c r="G57" s="239">
        <f>'Visi duomenys'!AS53</f>
        <v>0</v>
      </c>
      <c r="H57" s="239">
        <f>'Visi duomenys'!AT53</f>
        <v>0</v>
      </c>
      <c r="I57" s="239">
        <f>'Visi duomenys'!AU53</f>
        <v>0</v>
      </c>
      <c r="J57" s="239">
        <f>'Visi duomenys'!AV53</f>
        <v>0</v>
      </c>
      <c r="K57" s="239">
        <f>'Visi duomenys'!AW53</f>
        <v>0</v>
      </c>
      <c r="L57" s="239">
        <f>'Visi duomenys'!AX53</f>
        <v>0</v>
      </c>
      <c r="M57" s="239">
        <f>'Visi duomenys'!AY53</f>
        <v>0</v>
      </c>
      <c r="N57" s="239">
        <f>'Visi duomenys'!AZ53</f>
        <v>0</v>
      </c>
      <c r="O57" s="239">
        <f>'Visi duomenys'!BA53</f>
        <v>0</v>
      </c>
      <c r="P57" s="239">
        <f>'Visi duomenys'!BB53</f>
        <v>0</v>
      </c>
      <c r="Q57" s="239">
        <f>'Visi duomenys'!BC53</f>
        <v>0</v>
      </c>
      <c r="R57" s="239">
        <f>'Visi duomenys'!BD53</f>
        <v>0</v>
      </c>
      <c r="S57" s="239">
        <f>'Visi duomenys'!BE53</f>
        <v>0</v>
      </c>
      <c r="T57" s="239">
        <f>'Visi duomenys'!BF53</f>
        <v>0</v>
      </c>
      <c r="U57" s="239">
        <f>'Visi duomenys'!BG53</f>
        <v>0</v>
      </c>
    </row>
    <row r="58" spans="1:21" x14ac:dyDescent="0.25">
      <c r="A58" s="241" t="str">
        <f>'Visi duomenys'!A54</f>
        <v>2.1.1.1.1</v>
      </c>
      <c r="B58" s="241" t="str">
        <f>'Visi duomenys'!B54</f>
        <v>R087724-220000-1169</v>
      </c>
      <c r="C58" s="242" t="str">
        <f>'Visi duomenys'!D54</f>
        <v>Šilalės Simono Gaudėšiaus gimnazijos pastato dalies patalpų modernizavimas ir aprūpinimas įranga</v>
      </c>
      <c r="D58" s="241" t="str">
        <f>'Visi duomenys'!AP54</f>
        <v>P.B.235</v>
      </c>
      <c r="E58" s="241" t="str">
        <f>'Visi duomenys'!AQ54</f>
        <v>Investicijas gavusios vaikų priežiūros arba švietimo infrastruktūros pajėgumas (skaičius)</v>
      </c>
      <c r="F58" s="241">
        <f>'Visi duomenys'!AR54</f>
        <v>480</v>
      </c>
      <c r="G58" s="241" t="str">
        <f>'Visi duomenys'!AS54</f>
        <v>P.N.722</v>
      </c>
      <c r="H58" s="241" t="str">
        <f>'Visi duomenys'!AT54</f>
        <v>Pagal veiksmų programą ERPF lėšomis atnaujintos bendrojo ugdymo mokyklos (skaičius)</v>
      </c>
      <c r="I58" s="241">
        <f>'Visi duomenys'!AU54</f>
        <v>1</v>
      </c>
      <c r="J58" s="241">
        <f>'Visi duomenys'!AV54</f>
        <v>0</v>
      </c>
      <c r="K58" s="241">
        <f>'Visi duomenys'!AW54</f>
        <v>0</v>
      </c>
      <c r="L58" s="241">
        <f>'Visi duomenys'!AX54</f>
        <v>0</v>
      </c>
      <c r="M58" s="241">
        <f>'Visi duomenys'!AY54</f>
        <v>0</v>
      </c>
      <c r="N58" s="241">
        <f>'Visi duomenys'!AZ54</f>
        <v>0</v>
      </c>
      <c r="O58" s="241">
        <f>'Visi duomenys'!BA54</f>
        <v>0</v>
      </c>
      <c r="P58" s="241">
        <f>'Visi duomenys'!BB54</f>
        <v>0</v>
      </c>
      <c r="Q58" s="241">
        <f>'Visi duomenys'!BC54</f>
        <v>0</v>
      </c>
      <c r="R58" s="241">
        <f>'Visi duomenys'!BD54</f>
        <v>0</v>
      </c>
      <c r="S58" s="241">
        <f>'Visi duomenys'!BE54</f>
        <v>0</v>
      </c>
      <c r="T58" s="241">
        <f>'Visi duomenys'!BF54</f>
        <v>0</v>
      </c>
      <c r="U58" s="241">
        <f>'Visi duomenys'!BG54</f>
        <v>0</v>
      </c>
    </row>
    <row r="59" spans="1:21" x14ac:dyDescent="0.25">
      <c r="A59" s="241" t="str">
        <f>'Visi duomenys'!A55</f>
        <v>2.1.1.1.2</v>
      </c>
      <c r="B59" s="241" t="str">
        <f>'Visi duomenys'!B55</f>
        <v>R087724-220000-1170</v>
      </c>
      <c r="C59" s="242" t="str">
        <f>'Visi duomenys'!D55</f>
        <v>Mokyklų tinklo efektyvumo didinimas Pagėgių Algimanto Mackaus gimnazijoje</v>
      </c>
      <c r="D59" s="241" t="str">
        <f>'Visi duomenys'!AP55</f>
        <v>P.B.235</v>
      </c>
      <c r="E59" s="241" t="str">
        <f>'Visi duomenys'!AQ55</f>
        <v>Investicijas gavusios vaikų priežiūros arba švietimo infrastruktūros pajėgumas (skaičius)</v>
      </c>
      <c r="F59" s="241">
        <f>'Visi duomenys'!AR55</f>
        <v>344</v>
      </c>
      <c r="G59" s="241" t="str">
        <f>'Visi duomenys'!AS55</f>
        <v>P.N.722</v>
      </c>
      <c r="H59" s="241" t="str">
        <f>'Visi duomenys'!AT55</f>
        <v>Pagal veiksmų programą ERPF lėšomis atnaujintos bendrojo ugdymo mokyklos (skaičius)</v>
      </c>
      <c r="I59" s="241">
        <f>'Visi duomenys'!AU55</f>
        <v>1</v>
      </c>
      <c r="J59" s="241">
        <f>'Visi duomenys'!AV55</f>
        <v>0</v>
      </c>
      <c r="K59" s="241">
        <f>'Visi duomenys'!AW55</f>
        <v>0</v>
      </c>
      <c r="L59" s="241">
        <f>'Visi duomenys'!AX55</f>
        <v>0</v>
      </c>
      <c r="M59" s="241">
        <f>'Visi duomenys'!AY55</f>
        <v>0</v>
      </c>
      <c r="N59" s="241">
        <f>'Visi duomenys'!AZ55</f>
        <v>0</v>
      </c>
      <c r="O59" s="241">
        <f>'Visi duomenys'!BA55</f>
        <v>0</v>
      </c>
      <c r="P59" s="241">
        <f>'Visi duomenys'!BB55</f>
        <v>0</v>
      </c>
      <c r="Q59" s="241">
        <f>'Visi duomenys'!BC55</f>
        <v>0</v>
      </c>
      <c r="R59" s="241">
        <f>'Visi duomenys'!BD55</f>
        <v>0</v>
      </c>
      <c r="S59" s="241">
        <f>'Visi duomenys'!BE55</f>
        <v>0</v>
      </c>
      <c r="T59" s="241">
        <f>'Visi duomenys'!BF55</f>
        <v>0</v>
      </c>
      <c r="U59" s="241">
        <f>'Visi duomenys'!BG55</f>
        <v>0</v>
      </c>
    </row>
    <row r="60" spans="1:21" x14ac:dyDescent="0.25">
      <c r="A60" s="241" t="str">
        <f>'Visi duomenys'!A56</f>
        <v>2.1.1.1.3</v>
      </c>
      <c r="B60" s="241" t="str">
        <f>'Visi duomenys'!B56</f>
        <v>R087724-220000-1171</v>
      </c>
      <c r="C60" s="242" t="str">
        <f>'Visi duomenys'!D56</f>
        <v>Ikimokyklinio ir priešmokyklinio ugdymo patalpų įrengimas Eržvilko gimnazijoje</v>
      </c>
      <c r="D60" s="241" t="str">
        <f>'Visi duomenys'!AP56</f>
        <v>P.B.235</v>
      </c>
      <c r="E60" s="241" t="str">
        <f>'Visi duomenys'!AQ56</f>
        <v>Investicijas gavusios vaikų priežiūros arba švietimo infrastruktūros pajėgumas (skaičius)</v>
      </c>
      <c r="F60" s="241">
        <f>'Visi duomenys'!AR56</f>
        <v>250</v>
      </c>
      <c r="G60" s="241" t="str">
        <f>'Visi duomenys'!AS56</f>
        <v>P.N.722</v>
      </c>
      <c r="H60" s="241" t="str">
        <f>'Visi duomenys'!AT56</f>
        <v>Pagal veiksmų programą ERPF lėšomis atnaujintos bendrojo ugdymo mokyklos (skaičius)</v>
      </c>
      <c r="I60" s="241">
        <f>'Visi duomenys'!AU56</f>
        <v>1</v>
      </c>
      <c r="J60" s="241" t="str">
        <f>'Visi duomenys'!AV56</f>
        <v>P.S.380</v>
      </c>
      <c r="K60" s="241" t="str">
        <f>'Visi duomenys'!AW56</f>
        <v>Pagal veiksmų programą ERPF lėšomis sukurtos naujos ikimokyklinio ir priešmokyklinio ugdymo vietos</v>
      </c>
      <c r="L60" s="241">
        <f>'Visi duomenys'!AX56</f>
        <v>20</v>
      </c>
      <c r="M60" s="241">
        <f>'Visi duomenys'!AY56</f>
        <v>0</v>
      </c>
      <c r="N60" s="241">
        <f>'Visi duomenys'!AZ56</f>
        <v>0</v>
      </c>
      <c r="O60" s="241">
        <f>'Visi duomenys'!BA56</f>
        <v>0</v>
      </c>
      <c r="P60" s="241">
        <f>'Visi duomenys'!BB56</f>
        <v>0</v>
      </c>
      <c r="Q60" s="241">
        <f>'Visi duomenys'!BC56</f>
        <v>0</v>
      </c>
      <c r="R60" s="241">
        <f>'Visi duomenys'!BD56</f>
        <v>0</v>
      </c>
      <c r="S60" s="241">
        <f>'Visi duomenys'!BE56</f>
        <v>0</v>
      </c>
      <c r="T60" s="241">
        <f>'Visi duomenys'!BF56</f>
        <v>0</v>
      </c>
      <c r="U60" s="241">
        <f>'Visi duomenys'!BG56</f>
        <v>0</v>
      </c>
    </row>
    <row r="61" spans="1:21" x14ac:dyDescent="0.25">
      <c r="A61" s="241" t="str">
        <f>'Visi duomenys'!A57</f>
        <v>2.1.1.1.4</v>
      </c>
      <c r="B61" s="241" t="str">
        <f>'Visi duomenys'!B57</f>
        <v>R087724-220000-1172</v>
      </c>
      <c r="C61" s="242" t="str">
        <f>'Visi duomenys'!D57</f>
        <v>Tauragės Martyno Mažvydo progimnazijos modernizavimas</v>
      </c>
      <c r="D61" s="241" t="str">
        <f>'Visi duomenys'!AP57</f>
        <v>P.B.235</v>
      </c>
      <c r="E61" s="241" t="str">
        <f>'Visi duomenys'!AQ57</f>
        <v>Investicijas gavusios vaikų priežiūros arba švietimo infrastruktūros pajėgumas (skaičius)</v>
      </c>
      <c r="F61" s="241">
        <f>'Visi duomenys'!AR57</f>
        <v>550</v>
      </c>
      <c r="G61" s="241" t="str">
        <f>'Visi duomenys'!AS57</f>
        <v>P.N.722</v>
      </c>
      <c r="H61" s="241" t="str">
        <f>'Visi duomenys'!AT57</f>
        <v>Pagal veiksmų programą ERPF lėšomis atnaujintos bendrojo ugdymo mokyklos (skaičius)</v>
      </c>
      <c r="I61" s="241">
        <f>'Visi duomenys'!AU57</f>
        <v>1</v>
      </c>
      <c r="J61" s="241">
        <f>'Visi duomenys'!AV57</f>
        <v>0</v>
      </c>
      <c r="K61" s="241">
        <f>'Visi duomenys'!AW57</f>
        <v>0</v>
      </c>
      <c r="L61" s="241">
        <f>'Visi duomenys'!AX57</f>
        <v>0</v>
      </c>
      <c r="M61" s="241">
        <f>'Visi duomenys'!AY57</f>
        <v>0</v>
      </c>
      <c r="N61" s="241">
        <f>'Visi duomenys'!AZ57</f>
        <v>0</v>
      </c>
      <c r="O61" s="241">
        <f>'Visi duomenys'!BA57</f>
        <v>0</v>
      </c>
      <c r="P61" s="241">
        <f>'Visi duomenys'!BB57</f>
        <v>0</v>
      </c>
      <c r="Q61" s="241">
        <f>'Visi duomenys'!BC57</f>
        <v>0</v>
      </c>
      <c r="R61" s="241">
        <f>'Visi duomenys'!BD57</f>
        <v>0</v>
      </c>
      <c r="S61" s="241">
        <f>'Visi duomenys'!BE57</f>
        <v>0</v>
      </c>
      <c r="T61" s="241">
        <f>'Visi duomenys'!BF57</f>
        <v>0</v>
      </c>
      <c r="U61" s="241">
        <f>'Visi duomenys'!BG57</f>
        <v>0</v>
      </c>
    </row>
    <row r="62" spans="1:21" x14ac:dyDescent="0.25">
      <c r="A62" s="240" t="str">
        <f>'Visi duomenys'!A58</f>
        <v>2.1.1.2</v>
      </c>
      <c r="B62" s="240" t="str">
        <f>'Visi duomenys'!B58</f>
        <v/>
      </c>
      <c r="C62" s="244" t="str">
        <f>'Visi duomenys'!D58</f>
        <v>Priemonė: Neformaliojo švietimo infrastruktūros tobulinimas „Plėtoti vaikų ir jauninimo neformaliojo ugdymo galimybes (ypač kaimo vietovėse)“</v>
      </c>
      <c r="D62" s="239">
        <f>'Visi duomenys'!AP58</f>
        <v>0</v>
      </c>
      <c r="E62" s="239">
        <f>'Visi duomenys'!AQ58</f>
        <v>0</v>
      </c>
      <c r="F62" s="239">
        <f>'Visi duomenys'!AR58</f>
        <v>0</v>
      </c>
      <c r="G62" s="239">
        <f>'Visi duomenys'!AS58</f>
        <v>0</v>
      </c>
      <c r="H62" s="239">
        <f>'Visi duomenys'!AT58</f>
        <v>0</v>
      </c>
      <c r="I62" s="239">
        <f>'Visi duomenys'!AU58</f>
        <v>0</v>
      </c>
      <c r="J62" s="239">
        <f>'Visi duomenys'!AV58</f>
        <v>0</v>
      </c>
      <c r="K62" s="239">
        <f>'Visi duomenys'!AW58</f>
        <v>0</v>
      </c>
      <c r="L62" s="239">
        <f>'Visi duomenys'!AX58</f>
        <v>0</v>
      </c>
      <c r="M62" s="239">
        <f>'Visi duomenys'!AY58</f>
        <v>0</v>
      </c>
      <c r="N62" s="239">
        <f>'Visi duomenys'!AZ58</f>
        <v>0</v>
      </c>
      <c r="O62" s="239">
        <f>'Visi duomenys'!BA58</f>
        <v>0</v>
      </c>
      <c r="P62" s="239">
        <f>'Visi duomenys'!BB58</f>
        <v>0</v>
      </c>
      <c r="Q62" s="239">
        <f>'Visi duomenys'!BC58</f>
        <v>0</v>
      </c>
      <c r="R62" s="239">
        <f>'Visi duomenys'!BD58</f>
        <v>0</v>
      </c>
      <c r="S62" s="239">
        <f>'Visi duomenys'!BE58</f>
        <v>0</v>
      </c>
      <c r="T62" s="239">
        <f>'Visi duomenys'!BF58</f>
        <v>0</v>
      </c>
      <c r="U62" s="239">
        <f>'Visi duomenys'!BG58</f>
        <v>0</v>
      </c>
    </row>
    <row r="63" spans="1:21" x14ac:dyDescent="0.25">
      <c r="A63" s="241" t="str">
        <f>'Visi duomenys'!A59</f>
        <v>2.1.1.2.1</v>
      </c>
      <c r="B63" s="241" t="str">
        <f>'Visi duomenys'!B59</f>
        <v>R087725-240000-1174</v>
      </c>
      <c r="C63" s="242" t="str">
        <f>'Visi duomenys'!D59</f>
        <v>Neformaliojo švietimo infrastruktūros tobulinimas Pagėgių meno ir sporto mokykloje</v>
      </c>
      <c r="D63" s="241" t="str">
        <f>'Visi duomenys'!AP59</f>
        <v>P.N.723</v>
      </c>
      <c r="E63" s="241" t="str">
        <f>'Visi duomenys'!AQ59</f>
        <v>Pagal veiksmų programą ERPF lėšomis atnaujintos neformaliojo ugdymo mokyklos (skaičius)</v>
      </c>
      <c r="F63" s="241">
        <f>'Visi duomenys'!AR59</f>
        <v>1</v>
      </c>
      <c r="G63" s="241" t="str">
        <f>'Visi duomenys'!AS59</f>
        <v>P.B.235</v>
      </c>
      <c r="H63" s="241" t="str">
        <f>'Visi duomenys'!AT59</f>
        <v>Investicijas gavusios vaikų priežiūros arba švietimo infrastruktūros pajėgumas (skaičius)</v>
      </c>
      <c r="I63" s="241">
        <f>'Visi duomenys'!AU59</f>
        <v>342</v>
      </c>
      <c r="J63" s="241">
        <f>'Visi duomenys'!AV59</f>
        <v>0</v>
      </c>
      <c r="K63" s="241">
        <f>'Visi duomenys'!AW59</f>
        <v>0</v>
      </c>
      <c r="L63" s="241">
        <f>'Visi duomenys'!AX59</f>
        <v>0</v>
      </c>
      <c r="M63" s="241">
        <f>'Visi duomenys'!AY59</f>
        <v>0</v>
      </c>
      <c r="N63" s="241">
        <f>'Visi duomenys'!AZ59</f>
        <v>0</v>
      </c>
      <c r="O63" s="241">
        <f>'Visi duomenys'!BA59</f>
        <v>0</v>
      </c>
      <c r="P63" s="241">
        <f>'Visi duomenys'!BB59</f>
        <v>0</v>
      </c>
      <c r="Q63" s="241">
        <f>'Visi duomenys'!BC59</f>
        <v>0</v>
      </c>
      <c r="R63" s="241">
        <f>'Visi duomenys'!BD59</f>
        <v>0</v>
      </c>
      <c r="S63" s="241">
        <f>'Visi duomenys'!BE59</f>
        <v>0</v>
      </c>
      <c r="T63" s="241">
        <f>'Visi duomenys'!BF59</f>
        <v>0</v>
      </c>
      <c r="U63" s="241">
        <f>'Visi duomenys'!BG59</f>
        <v>0</v>
      </c>
    </row>
    <row r="64" spans="1:21" x14ac:dyDescent="0.25">
      <c r="A64" s="241" t="str">
        <f>'Visi duomenys'!A60</f>
        <v>2.1.1.2.2</v>
      </c>
      <c r="B64" s="241" t="str">
        <f>'Visi duomenys'!B60</f>
        <v>R087725-240000-1175</v>
      </c>
      <c r="C64" s="242" t="str">
        <f>'Visi duomenys'!D60</f>
        <v>Jurbarko Antano Sodeikos meno mokyklos atnaujinimas ir pritaikymas neformaliajam ugdymui</v>
      </c>
      <c r="D64" s="241" t="str">
        <f>'Visi duomenys'!AP60</f>
        <v>P.N.723</v>
      </c>
      <c r="E64" s="241" t="str">
        <f>'Visi duomenys'!AQ60</f>
        <v>Pagal veiksmų programą ERPF lėšomis atnaujintos neformaliojo ugdymo mokyklos (skaičius)</v>
      </c>
      <c r="F64" s="241">
        <f>'Visi duomenys'!AR60</f>
        <v>1</v>
      </c>
      <c r="G64" s="241" t="str">
        <f>'Visi duomenys'!AS60</f>
        <v>P.B.235</v>
      </c>
      <c r="H64" s="241" t="str">
        <f>'Visi duomenys'!AT60</f>
        <v>Investicijas gavusios vaikų priežiūros arba švietimo infrastruktūros pajėgumas (skaičius)</v>
      </c>
      <c r="I64" s="241">
        <f>'Visi duomenys'!AU60</f>
        <v>269</v>
      </c>
      <c r="J64" s="241">
        <f>'Visi duomenys'!AV60</f>
        <v>0</v>
      </c>
      <c r="K64" s="241">
        <f>'Visi duomenys'!AW60</f>
        <v>0</v>
      </c>
      <c r="L64" s="241">
        <f>'Visi duomenys'!AX60</f>
        <v>0</v>
      </c>
      <c r="M64" s="241">
        <f>'Visi duomenys'!AY60</f>
        <v>0</v>
      </c>
      <c r="N64" s="241">
        <f>'Visi duomenys'!AZ60</f>
        <v>0</v>
      </c>
      <c r="O64" s="241">
        <f>'Visi duomenys'!BA60</f>
        <v>0</v>
      </c>
      <c r="P64" s="241">
        <f>'Visi duomenys'!BB60</f>
        <v>0</v>
      </c>
      <c r="Q64" s="241">
        <f>'Visi duomenys'!BC60</f>
        <v>0</v>
      </c>
      <c r="R64" s="241">
        <f>'Visi duomenys'!BD60</f>
        <v>0</v>
      </c>
      <c r="S64" s="241">
        <f>'Visi duomenys'!BE60</f>
        <v>0</v>
      </c>
      <c r="T64" s="241">
        <f>'Visi duomenys'!BF60</f>
        <v>0</v>
      </c>
      <c r="U64" s="241">
        <f>'Visi duomenys'!BG60</f>
        <v>0</v>
      </c>
    </row>
    <row r="65" spans="1:21" x14ac:dyDescent="0.25">
      <c r="A65" s="241" t="str">
        <f>'Visi duomenys'!A61</f>
        <v>2.1.1.2.3</v>
      </c>
      <c r="B65" s="241" t="str">
        <f>'Visi duomenys'!B61</f>
        <v>R087725-240000-1176</v>
      </c>
      <c r="C65" s="242" t="str">
        <f>'Visi duomenys'!D61</f>
        <v>Vaikų ir jaunimo neformalaus ugdymosi galimybių plėtra Tauragės Moksleivių kūrybos centre</v>
      </c>
      <c r="D65" s="241" t="str">
        <f>'Visi duomenys'!AP61</f>
        <v>P.N.723</v>
      </c>
      <c r="E65" s="241" t="str">
        <f>'Visi duomenys'!AQ61</f>
        <v>Pagal veiksmų programą ERPF lėšomis atnaujintos neformaliojo ugdymo mokyklos (skaičius)</v>
      </c>
      <c r="F65" s="241">
        <f>'Visi duomenys'!AR61</f>
        <v>1</v>
      </c>
      <c r="G65" s="241" t="str">
        <f>'Visi duomenys'!AS61</f>
        <v>P.B.235</v>
      </c>
      <c r="H65" s="241" t="str">
        <f>'Visi duomenys'!AT61</f>
        <v>Investicijas gavusios vaikų priežiūros arba švietimo infrastruktūros pajėgumas (skaičius)</v>
      </c>
      <c r="I65" s="241">
        <f>'Visi duomenys'!AU61</f>
        <v>1000</v>
      </c>
      <c r="J65" s="241">
        <f>'Visi duomenys'!AV61</f>
        <v>0</v>
      </c>
      <c r="K65" s="241">
        <f>'Visi duomenys'!AW61</f>
        <v>0</v>
      </c>
      <c r="L65" s="241">
        <f>'Visi duomenys'!AX61</f>
        <v>0</v>
      </c>
      <c r="M65" s="241">
        <f>'Visi duomenys'!AY61</f>
        <v>0</v>
      </c>
      <c r="N65" s="241">
        <f>'Visi duomenys'!AZ61</f>
        <v>0</v>
      </c>
      <c r="O65" s="241">
        <f>'Visi duomenys'!BA61</f>
        <v>0</v>
      </c>
      <c r="P65" s="241">
        <f>'Visi duomenys'!BB61</f>
        <v>0</v>
      </c>
      <c r="Q65" s="241">
        <f>'Visi duomenys'!BC61</f>
        <v>0</v>
      </c>
      <c r="R65" s="241">
        <f>'Visi duomenys'!BD61</f>
        <v>0</v>
      </c>
      <c r="S65" s="241">
        <f>'Visi duomenys'!BE61</f>
        <v>0</v>
      </c>
      <c r="T65" s="241">
        <f>'Visi duomenys'!BF61</f>
        <v>0</v>
      </c>
      <c r="U65" s="241">
        <f>'Visi duomenys'!BG61</f>
        <v>0</v>
      </c>
    </row>
    <row r="66" spans="1:21" x14ac:dyDescent="0.25">
      <c r="A66" s="241" t="str">
        <f>'Visi duomenys'!A62</f>
        <v>2.1.1.2.4</v>
      </c>
      <c r="B66" s="241" t="str">
        <f>'Visi duomenys'!B62</f>
        <v>R087725-240000-1177</v>
      </c>
      <c r="C66" s="242" t="str">
        <f>'Visi duomenys'!D62</f>
        <v>Šilalės meno mokyklos infrastruktūros tobulinimas plėtojant vaikų ir jaunimo neformaliojo ugdymo galimybes</v>
      </c>
      <c r="D66" s="241" t="str">
        <f>'Visi duomenys'!AP62</f>
        <v>P.N.723</v>
      </c>
      <c r="E66" s="241" t="str">
        <f>'Visi duomenys'!AQ62</f>
        <v>Pagal veiksmų programą ERPF lėšomis atnaujintos neformaliojo ugdymo mokyklos (skaičius)</v>
      </c>
      <c r="F66" s="241">
        <f>'Visi duomenys'!AR62</f>
        <v>1</v>
      </c>
      <c r="G66" s="241" t="str">
        <f>'Visi duomenys'!AS62</f>
        <v>P.B.235</v>
      </c>
      <c r="H66" s="241" t="str">
        <f>'Visi duomenys'!AT62</f>
        <v>Investicijas gavusios vaikų priežiūros arba švietimo infrastruktūros pajėgumas (skaičius)</v>
      </c>
      <c r="I66" s="241">
        <f>'Visi duomenys'!AU62</f>
        <v>60</v>
      </c>
      <c r="J66" s="241">
        <f>'Visi duomenys'!AV62</f>
        <v>0</v>
      </c>
      <c r="K66" s="241">
        <f>'Visi duomenys'!AW62</f>
        <v>0</v>
      </c>
      <c r="L66" s="241">
        <f>'Visi duomenys'!AX62</f>
        <v>0</v>
      </c>
      <c r="M66" s="241">
        <f>'Visi duomenys'!AY62</f>
        <v>0</v>
      </c>
      <c r="N66" s="241">
        <f>'Visi duomenys'!AZ62</f>
        <v>0</v>
      </c>
      <c r="O66" s="241">
        <f>'Visi duomenys'!BA62</f>
        <v>0</v>
      </c>
      <c r="P66" s="241">
        <f>'Visi duomenys'!BB62</f>
        <v>0</v>
      </c>
      <c r="Q66" s="241">
        <f>'Visi duomenys'!BC62</f>
        <v>0</v>
      </c>
      <c r="R66" s="241">
        <f>'Visi duomenys'!BD62</f>
        <v>0</v>
      </c>
      <c r="S66" s="241">
        <f>'Visi duomenys'!BE62</f>
        <v>0</v>
      </c>
      <c r="T66" s="241">
        <f>'Visi duomenys'!BF62</f>
        <v>0</v>
      </c>
      <c r="U66" s="241">
        <f>'Visi duomenys'!BG62</f>
        <v>0</v>
      </c>
    </row>
    <row r="67" spans="1:21" x14ac:dyDescent="0.25">
      <c r="A67" s="240" t="str">
        <f>'Visi duomenys'!A63</f>
        <v>2.1.1.3</v>
      </c>
      <c r="B67" s="240" t="str">
        <f>'Visi duomenys'!B63</f>
        <v/>
      </c>
      <c r="C67" s="244" t="str">
        <f>'Visi duomenys'!D63</f>
        <v>Priemonė: Ikimokyklinio ir priešmokyklinio ugdymo prieinamumo didinimas</v>
      </c>
      <c r="D67" s="239">
        <f>'Visi duomenys'!AP63</f>
        <v>0</v>
      </c>
      <c r="E67" s="239">
        <f>'Visi duomenys'!AQ63</f>
        <v>0</v>
      </c>
      <c r="F67" s="239">
        <f>'Visi duomenys'!AR63</f>
        <v>0</v>
      </c>
      <c r="G67" s="239">
        <f>'Visi duomenys'!AS63</f>
        <v>0</v>
      </c>
      <c r="H67" s="239">
        <f>'Visi duomenys'!AT63</f>
        <v>0</v>
      </c>
      <c r="I67" s="239">
        <f>'Visi duomenys'!AU63</f>
        <v>0</v>
      </c>
      <c r="J67" s="239">
        <f>'Visi duomenys'!AV63</f>
        <v>0</v>
      </c>
      <c r="K67" s="239">
        <f>'Visi duomenys'!AW63</f>
        <v>0</v>
      </c>
      <c r="L67" s="239">
        <f>'Visi duomenys'!AX63</f>
        <v>0</v>
      </c>
      <c r="M67" s="239">
        <f>'Visi duomenys'!AY63</f>
        <v>0</v>
      </c>
      <c r="N67" s="239">
        <f>'Visi duomenys'!AZ63</f>
        <v>0</v>
      </c>
      <c r="O67" s="239">
        <f>'Visi duomenys'!BA63</f>
        <v>0</v>
      </c>
      <c r="P67" s="239">
        <f>'Visi duomenys'!BB63</f>
        <v>0</v>
      </c>
      <c r="Q67" s="239">
        <f>'Visi duomenys'!BC63</f>
        <v>0</v>
      </c>
      <c r="R67" s="239">
        <f>'Visi duomenys'!BD63</f>
        <v>0</v>
      </c>
      <c r="S67" s="239">
        <f>'Visi duomenys'!BE63</f>
        <v>0</v>
      </c>
      <c r="T67" s="239">
        <f>'Visi duomenys'!BF63</f>
        <v>0</v>
      </c>
      <c r="U67" s="239">
        <f>'Visi duomenys'!BG63</f>
        <v>0</v>
      </c>
    </row>
    <row r="68" spans="1:21" x14ac:dyDescent="0.25">
      <c r="A68" s="241" t="str">
        <f>'Visi duomenys'!A64</f>
        <v>2.1.1.3.1</v>
      </c>
      <c r="B68" s="241" t="str">
        <f>'Visi duomenys'!B64</f>
        <v>R087705-230000-1179</v>
      </c>
      <c r="C68" s="242" t="str">
        <f>'Visi duomenys'!D64</f>
        <v>Ikimokyklinio ugdymo prieinamumo didinimas Šilalės mieste</v>
      </c>
      <c r="D68" s="241" t="str">
        <f>'Visi duomenys'!AP64</f>
        <v>P.B.235</v>
      </c>
      <c r="E68" s="241" t="str">
        <f>'Visi duomenys'!AQ64</f>
        <v>Investicijas gavusios vaikų priežiūros arba švietimo infrastruktūros pajėgumas (skaičius)</v>
      </c>
      <c r="F68" s="241">
        <f>'Visi duomenys'!AR64</f>
        <v>261</v>
      </c>
      <c r="G68" s="241" t="str">
        <f>'Visi duomenys'!AS64</f>
        <v>P.S.380</v>
      </c>
      <c r="H68" s="241" t="str">
        <f>'Visi duomenys'!AT64</f>
        <v>Pagal veiksmų programą ERPF lėšomis sukurtos naujos ikimokyklinio ir priešmokyklinio ugdymo vietos</v>
      </c>
      <c r="I68" s="241">
        <f>'Visi duomenys'!AU64</f>
        <v>100</v>
      </c>
      <c r="J68" s="241" t="str">
        <f>'Visi duomenys'!AV64</f>
        <v>P.N.717</v>
      </c>
      <c r="K68" s="241" t="str">
        <f>'Visi duomenys'!AW64</f>
        <v>Pagal veiksmų programą ERPF lėšomis atnaujintos ikimokyklinio ir priešmokyklinio ugdymo mokyklos</v>
      </c>
      <c r="L68" s="241">
        <f>'Visi duomenys'!AX64</f>
        <v>1</v>
      </c>
      <c r="M68" s="241">
        <f>'Visi duomenys'!AY64</f>
        <v>0</v>
      </c>
      <c r="N68" s="241">
        <f>'Visi duomenys'!AZ64</f>
        <v>0</v>
      </c>
      <c r="O68" s="241">
        <f>'Visi duomenys'!BA64</f>
        <v>0</v>
      </c>
      <c r="P68" s="241">
        <f>'Visi duomenys'!BB64</f>
        <v>0</v>
      </c>
      <c r="Q68" s="241">
        <f>'Visi duomenys'!BC64</f>
        <v>0</v>
      </c>
      <c r="R68" s="241">
        <f>'Visi duomenys'!BD64</f>
        <v>0</v>
      </c>
      <c r="S68" s="241">
        <f>'Visi duomenys'!BE64</f>
        <v>0</v>
      </c>
      <c r="T68" s="241">
        <f>'Visi duomenys'!BF64</f>
        <v>0</v>
      </c>
      <c r="U68" s="241">
        <f>'Visi duomenys'!BG64</f>
        <v>0</v>
      </c>
    </row>
    <row r="69" spans="1:21" x14ac:dyDescent="0.25">
      <c r="A69" s="241" t="str">
        <f>'Visi duomenys'!A65</f>
        <v>2.1.1.3.2</v>
      </c>
      <c r="B69" s="241" t="str">
        <f>'Visi duomenys'!B65</f>
        <v>R087705-230000-1180</v>
      </c>
      <c r="C69" s="242" t="str">
        <f>'Visi duomenys'!D65</f>
        <v>Ikimokyklinio ir priešmokyklinio ugdymo prieinamumo didinimas Rotulių lopšelyje-darželyje</v>
      </c>
      <c r="D69" s="241" t="str">
        <f>'Visi duomenys'!AP65</f>
        <v>P.B.235</v>
      </c>
      <c r="E69" s="241" t="str">
        <f>'Visi duomenys'!AQ65</f>
        <v>Investicijas gavusios vaikų priežiūros arba švietimo infrastruktūros pajėgumas (skaičius)</v>
      </c>
      <c r="F69" s="241">
        <f>'Visi duomenys'!AR65</f>
        <v>34</v>
      </c>
      <c r="G69" s="241" t="str">
        <f>'Visi duomenys'!AS65</f>
        <v>P.N.717</v>
      </c>
      <c r="H69" s="241" t="str">
        <f>'Visi duomenys'!AT65</f>
        <v>Pagal veiksmų programą ERPF lėšomis atnaujintos ikimokyklinio ir priešmokyklinio ugdymo mokyklos</v>
      </c>
      <c r="I69" s="241">
        <f>'Visi duomenys'!AU65</f>
        <v>1</v>
      </c>
      <c r="J69" s="241" t="str">
        <f>'Visi duomenys'!AV65</f>
        <v>P.N.743</v>
      </c>
      <c r="K69" s="241" t="str">
        <f>'Visi duomenys'!AW65</f>
        <v>Pagal veiksmų programą ERPF lėšomis atnaujintos ikimokyklinio ir/ar priešmokyklinio ugdymo grupės</v>
      </c>
      <c r="L69" s="241">
        <f>'Visi duomenys'!AX65</f>
        <v>2</v>
      </c>
      <c r="M69" s="241">
        <f>'Visi duomenys'!AY65</f>
        <v>0</v>
      </c>
      <c r="N69" s="241">
        <f>'Visi duomenys'!AZ65</f>
        <v>0</v>
      </c>
      <c r="O69" s="241">
        <f>'Visi duomenys'!BA65</f>
        <v>0</v>
      </c>
      <c r="P69" s="241">
        <f>'Visi duomenys'!BB65</f>
        <v>0</v>
      </c>
      <c r="Q69" s="241">
        <f>'Visi duomenys'!BC65</f>
        <v>0</v>
      </c>
      <c r="R69" s="241">
        <f>'Visi duomenys'!BD65</f>
        <v>0</v>
      </c>
      <c r="S69" s="241">
        <f>'Visi duomenys'!BE65</f>
        <v>0</v>
      </c>
      <c r="T69" s="241">
        <f>'Visi duomenys'!BF65</f>
        <v>0</v>
      </c>
      <c r="U69" s="241">
        <f>'Visi duomenys'!BG65</f>
        <v>0</v>
      </c>
    </row>
    <row r="70" spans="1:21" x14ac:dyDescent="0.25">
      <c r="A70" s="241" t="str">
        <f>'Visi duomenys'!A66</f>
        <v>2.1.1.3.3</v>
      </c>
      <c r="B70" s="241" t="str">
        <f>'Visi duomenys'!B66</f>
        <v>R087705-230000-1181</v>
      </c>
      <c r="C70" s="242" t="str">
        <f>'Visi duomenys'!D66</f>
        <v>Ikimokyklinio ir priešmokyklinio ugdymo prieinamumo didinimas, modernizuojant Tauragės vaikų reabilitacijos centro-mokyklos „Pušelė“ ugdymo aplinką</v>
      </c>
      <c r="D70" s="241" t="str">
        <f>'Visi duomenys'!AP66</f>
        <v>P.B.235</v>
      </c>
      <c r="E70" s="241" t="str">
        <f>'Visi duomenys'!AQ66</f>
        <v>Investicijas gavusios vaikų priežiūros arba švietimo infrastruktūros pajėgumas (skaičius)</v>
      </c>
      <c r="F70" s="241">
        <f>'Visi duomenys'!AR66</f>
        <v>245</v>
      </c>
      <c r="G70" s="241" t="str">
        <f>'Visi duomenys'!AS66</f>
        <v>P.N.717</v>
      </c>
      <c r="H70" s="241" t="str">
        <f>'Visi duomenys'!AT66</f>
        <v>Pagal veiksmų programą ERPF lėšomis atnaujintos ikimokyklinio ir priešmokyklinio ugdymo mokyklos</v>
      </c>
      <c r="I70" s="241">
        <f>'Visi duomenys'!AU66</f>
        <v>1</v>
      </c>
      <c r="J70" s="241" t="str">
        <f>'Visi duomenys'!AV66</f>
        <v>P.N.743</v>
      </c>
      <c r="K70" s="241" t="str">
        <f>'Visi duomenys'!AW66</f>
        <v>Pagal veiksmų programą ERPF lėšomis atnaujintos ikimokyklinio ir/ar priešmokyklinio ugdymo grupės</v>
      </c>
      <c r="L70" s="241">
        <f>'Visi duomenys'!AX66</f>
        <v>6</v>
      </c>
      <c r="M70" s="241">
        <f>'Visi duomenys'!AY66</f>
        <v>0</v>
      </c>
      <c r="N70" s="241">
        <f>'Visi duomenys'!AZ66</f>
        <v>0</v>
      </c>
      <c r="O70" s="241">
        <f>'Visi duomenys'!BA66</f>
        <v>0</v>
      </c>
      <c r="P70" s="241">
        <f>'Visi duomenys'!BB66</f>
        <v>0</v>
      </c>
      <c r="Q70" s="241">
        <f>'Visi duomenys'!BC66</f>
        <v>0</v>
      </c>
      <c r="R70" s="241">
        <f>'Visi duomenys'!BD66</f>
        <v>0</v>
      </c>
      <c r="S70" s="241">
        <f>'Visi duomenys'!BE66</f>
        <v>0</v>
      </c>
      <c r="T70" s="241">
        <f>'Visi duomenys'!BF66</f>
        <v>0</v>
      </c>
      <c r="U70" s="241">
        <f>'Visi duomenys'!BG66</f>
        <v>0</v>
      </c>
    </row>
    <row r="71" spans="1:21" x14ac:dyDescent="0.25">
      <c r="A71" s="240" t="str">
        <f>'Visi duomenys'!A67</f>
        <v>2.1.2.</v>
      </c>
      <c r="B71" s="240" t="str">
        <f>'Visi duomenys'!B67</f>
        <v/>
      </c>
      <c r="C71" s="244" t="str">
        <f>'Visi duomenys'!D67</f>
        <v>Uždavinys. Gerinti sveikatos priežiūros įstaigų infrastruktūrą, kelti paslaugų kokybę ir jų prieinamumą (ypač tikslinėms grupėms), diegti sveiko senėjimo procesą regione.</v>
      </c>
      <c r="D71" s="239">
        <f>'Visi duomenys'!AP67</f>
        <v>0</v>
      </c>
      <c r="E71" s="239">
        <f>'Visi duomenys'!AQ67</f>
        <v>0</v>
      </c>
      <c r="F71" s="239">
        <f>'Visi duomenys'!AR67</f>
        <v>0</v>
      </c>
      <c r="G71" s="239">
        <f>'Visi duomenys'!AS67</f>
        <v>0</v>
      </c>
      <c r="H71" s="239">
        <f>'Visi duomenys'!AT67</f>
        <v>0</v>
      </c>
      <c r="I71" s="239">
        <f>'Visi duomenys'!AU67</f>
        <v>0</v>
      </c>
      <c r="J71" s="239">
        <f>'Visi duomenys'!AV67</f>
        <v>0</v>
      </c>
      <c r="K71" s="239">
        <f>'Visi duomenys'!AW67</f>
        <v>0</v>
      </c>
      <c r="L71" s="239">
        <f>'Visi duomenys'!AX67</f>
        <v>0</v>
      </c>
      <c r="M71" s="239">
        <f>'Visi duomenys'!AY67</f>
        <v>0</v>
      </c>
      <c r="N71" s="239">
        <f>'Visi duomenys'!AZ67</f>
        <v>0</v>
      </c>
      <c r="O71" s="239">
        <f>'Visi duomenys'!BA67</f>
        <v>0</v>
      </c>
      <c r="P71" s="239">
        <f>'Visi duomenys'!BB67</f>
        <v>0</v>
      </c>
      <c r="Q71" s="239">
        <f>'Visi duomenys'!BC67</f>
        <v>0</v>
      </c>
      <c r="R71" s="239">
        <f>'Visi duomenys'!BD67</f>
        <v>0</v>
      </c>
      <c r="S71" s="239">
        <f>'Visi duomenys'!BE67</f>
        <v>0</v>
      </c>
      <c r="T71" s="239">
        <f>'Visi duomenys'!BF67</f>
        <v>0</v>
      </c>
      <c r="U71" s="239">
        <f>'Visi duomenys'!BG67</f>
        <v>0</v>
      </c>
    </row>
    <row r="72" spans="1:21" x14ac:dyDescent="0.25">
      <c r="A72" s="240" t="str">
        <f>'Visi duomenys'!A68</f>
        <v>2.1.2.1</v>
      </c>
      <c r="B72" s="240" t="str">
        <f>'Visi duomenys'!B68</f>
        <v/>
      </c>
      <c r="C72" s="244" t="str">
        <f>'Visi duomenys'!D68</f>
        <v>Priemonė: Sveikos gyvensenos skatinimas Tauragės regione</v>
      </c>
      <c r="D72" s="239">
        <f>'Visi duomenys'!AP68</f>
        <v>0</v>
      </c>
      <c r="E72" s="239">
        <f>'Visi duomenys'!AQ68</f>
        <v>0</v>
      </c>
      <c r="F72" s="239">
        <f>'Visi duomenys'!AR68</f>
        <v>0</v>
      </c>
      <c r="G72" s="239">
        <f>'Visi duomenys'!AS68</f>
        <v>0</v>
      </c>
      <c r="H72" s="239">
        <f>'Visi duomenys'!AT68</f>
        <v>0</v>
      </c>
      <c r="I72" s="239">
        <f>'Visi duomenys'!AU68</f>
        <v>0</v>
      </c>
      <c r="J72" s="239">
        <f>'Visi duomenys'!AV68</f>
        <v>0</v>
      </c>
      <c r="K72" s="239">
        <f>'Visi duomenys'!AW68</f>
        <v>0</v>
      </c>
      <c r="L72" s="239">
        <f>'Visi duomenys'!AX68</f>
        <v>0</v>
      </c>
      <c r="M72" s="239">
        <f>'Visi duomenys'!AY68</f>
        <v>0</v>
      </c>
      <c r="N72" s="239">
        <f>'Visi duomenys'!AZ68</f>
        <v>0</v>
      </c>
      <c r="O72" s="239">
        <f>'Visi duomenys'!BA68</f>
        <v>0</v>
      </c>
      <c r="P72" s="239">
        <f>'Visi duomenys'!BB68</f>
        <v>0</v>
      </c>
      <c r="Q72" s="239">
        <f>'Visi duomenys'!BC68</f>
        <v>0</v>
      </c>
      <c r="R72" s="239">
        <f>'Visi duomenys'!BD68</f>
        <v>0</v>
      </c>
      <c r="S72" s="239">
        <f>'Visi duomenys'!BE68</f>
        <v>0</v>
      </c>
      <c r="T72" s="239">
        <f>'Visi duomenys'!BF68</f>
        <v>0</v>
      </c>
      <c r="U72" s="239">
        <f>'Visi duomenys'!BG68</f>
        <v>0</v>
      </c>
    </row>
    <row r="73" spans="1:21" x14ac:dyDescent="0.25">
      <c r="A73" s="241" t="str">
        <f>'Visi duomenys'!A69</f>
        <v>2.1.2.1.1</v>
      </c>
      <c r="B73" s="241" t="str">
        <f>'Visi duomenys'!B69</f>
        <v>R086630-470000-1184</v>
      </c>
      <c r="C73" s="242" t="str">
        <f>'Visi duomenys'!D69</f>
        <v>Sveikos gyvensenos skatinimas Pagėgių savivaldybėje</v>
      </c>
      <c r="D73" s="241" t="str">
        <f>'Visi duomenys'!AP69</f>
        <v>P.S.372</v>
      </c>
      <c r="E73" s="241" t="str">
        <f>'Visi duomenys'!AQ69</f>
        <v>Tikslinių grupių asmenys, kurie dalyvauja informavimo, švietimo ir mokymo renginiuose bei sveikatos raštingumą didinančiose veiklose</v>
      </c>
      <c r="F73" s="241">
        <f>'Visi duomenys'!AR69</f>
        <v>431</v>
      </c>
      <c r="G73" s="241">
        <f>'Visi duomenys'!AS69</f>
        <v>0</v>
      </c>
      <c r="H73" s="241">
        <f>'Visi duomenys'!AT69</f>
        <v>0</v>
      </c>
      <c r="I73" s="241">
        <f>'Visi duomenys'!AU69</f>
        <v>0</v>
      </c>
      <c r="J73" s="241">
        <f>'Visi duomenys'!AV69</f>
        <v>0</v>
      </c>
      <c r="K73" s="241">
        <f>'Visi duomenys'!AW69</f>
        <v>0</v>
      </c>
      <c r="L73" s="241">
        <f>'Visi duomenys'!AX69</f>
        <v>0</v>
      </c>
      <c r="M73" s="241">
        <f>'Visi duomenys'!AY69</f>
        <v>0</v>
      </c>
      <c r="N73" s="241">
        <f>'Visi duomenys'!AZ69</f>
        <v>0</v>
      </c>
      <c r="O73" s="241">
        <f>'Visi duomenys'!BA69</f>
        <v>0</v>
      </c>
      <c r="P73" s="241">
        <f>'Visi duomenys'!BB69</f>
        <v>0</v>
      </c>
      <c r="Q73" s="241">
        <f>'Visi duomenys'!BC69</f>
        <v>0</v>
      </c>
      <c r="R73" s="241">
        <f>'Visi duomenys'!BD69</f>
        <v>0</v>
      </c>
      <c r="S73" s="241">
        <f>'Visi duomenys'!BE69</f>
        <v>0</v>
      </c>
      <c r="T73" s="241">
        <f>'Visi duomenys'!BF69</f>
        <v>0</v>
      </c>
      <c r="U73" s="241">
        <f>'Visi duomenys'!BG69</f>
        <v>0</v>
      </c>
    </row>
    <row r="74" spans="1:21" x14ac:dyDescent="0.25">
      <c r="A74" s="241" t="str">
        <f>'Visi duomenys'!A70</f>
        <v>2.1.2.1.2</v>
      </c>
      <c r="B74" s="241" t="str">
        <f>'Visi duomenys'!B70</f>
        <v>R086630-470000-1185</v>
      </c>
      <c r="C74" s="242" t="str">
        <f>'Visi duomenys'!D70</f>
        <v>Jurbarko rajono gyventojų sveikos gyvensenos skatinimas</v>
      </c>
      <c r="D74" s="241" t="str">
        <f>'Visi duomenys'!AP70</f>
        <v>P.S.372</v>
      </c>
      <c r="E74" s="241" t="str">
        <f>'Visi duomenys'!AQ70</f>
        <v>Tikslinių grupių asmenys, kurie dalyvauja informavimo, švietimo ir mokymo renginiuose bei sveikatos raštingumą didinančiose veiklose</v>
      </c>
      <c r="F74" s="241">
        <f>'Visi duomenys'!AR70</f>
        <v>1177</v>
      </c>
      <c r="G74" s="241" t="str">
        <f>'Visi duomenys'!AS70</f>
        <v>P.N.671</v>
      </c>
      <c r="H74" s="241" t="str">
        <f>'Visi duomenys'!AT70</f>
        <v>Modernizuoti savivaldybių visuomenės sveikatos biurai</v>
      </c>
      <c r="I74" s="241">
        <f>'Visi duomenys'!AU70</f>
        <v>1</v>
      </c>
      <c r="J74" s="241">
        <f>'Visi duomenys'!AV70</f>
        <v>0</v>
      </c>
      <c r="K74" s="241">
        <f>'Visi duomenys'!AW70</f>
        <v>0</v>
      </c>
      <c r="L74" s="241">
        <f>'Visi duomenys'!AX70</f>
        <v>0</v>
      </c>
      <c r="M74" s="241">
        <f>'Visi duomenys'!AY70</f>
        <v>0</v>
      </c>
      <c r="N74" s="241">
        <f>'Visi duomenys'!AZ70</f>
        <v>0</v>
      </c>
      <c r="O74" s="241">
        <f>'Visi duomenys'!BA70</f>
        <v>0</v>
      </c>
      <c r="P74" s="241">
        <f>'Visi duomenys'!BB70</f>
        <v>0</v>
      </c>
      <c r="Q74" s="241">
        <f>'Visi duomenys'!BC70</f>
        <v>0</v>
      </c>
      <c r="R74" s="241">
        <f>'Visi duomenys'!BD70</f>
        <v>0</v>
      </c>
      <c r="S74" s="241">
        <f>'Visi duomenys'!BE70</f>
        <v>0</v>
      </c>
      <c r="T74" s="241">
        <f>'Visi duomenys'!BF70</f>
        <v>0</v>
      </c>
      <c r="U74" s="241">
        <f>'Visi duomenys'!BG70</f>
        <v>0</v>
      </c>
    </row>
    <row r="75" spans="1:21" x14ac:dyDescent="0.25">
      <c r="A75" s="241" t="str">
        <f>'Visi duomenys'!A71</f>
        <v>2.1.2.1.3</v>
      </c>
      <c r="B75" s="241" t="str">
        <f>'Visi duomenys'!B71</f>
        <v>R086630-470000-1186</v>
      </c>
      <c r="C75" s="242" t="str">
        <f>'Visi duomenys'!D71</f>
        <v>Sveikam gyvenimui sakome - TAIP!</v>
      </c>
      <c r="D75" s="241" t="str">
        <f>'Visi duomenys'!AP71</f>
        <v>P.S.372</v>
      </c>
      <c r="E75" s="241" t="str">
        <f>'Visi duomenys'!AQ71</f>
        <v>Tikslinių grupių asmenys, kurie dalyvavo informavimo, švietimo ir mokymo renginiuose bei sveikatos raštingumą didinančiose veiklose</v>
      </c>
      <c r="F75" s="241">
        <f>'Visi duomenys'!AR71</f>
        <v>1615</v>
      </c>
      <c r="G75" s="241">
        <f>'Visi duomenys'!AS71</f>
        <v>0</v>
      </c>
      <c r="H75" s="241">
        <f>'Visi duomenys'!AT71</f>
        <v>0</v>
      </c>
      <c r="I75" s="241">
        <f>'Visi duomenys'!AU71</f>
        <v>0</v>
      </c>
      <c r="J75" s="241">
        <f>'Visi duomenys'!AV71</f>
        <v>0</v>
      </c>
      <c r="K75" s="241">
        <f>'Visi duomenys'!AW71</f>
        <v>0</v>
      </c>
      <c r="L75" s="241">
        <f>'Visi duomenys'!AX71</f>
        <v>0</v>
      </c>
      <c r="M75" s="241">
        <f>'Visi duomenys'!AY71</f>
        <v>0</v>
      </c>
      <c r="N75" s="241">
        <f>'Visi duomenys'!AZ71</f>
        <v>0</v>
      </c>
      <c r="O75" s="241">
        <f>'Visi duomenys'!BA71</f>
        <v>0</v>
      </c>
      <c r="P75" s="241">
        <f>'Visi duomenys'!BB71</f>
        <v>0</v>
      </c>
      <c r="Q75" s="241">
        <f>'Visi duomenys'!BC71</f>
        <v>0</v>
      </c>
      <c r="R75" s="241">
        <f>'Visi duomenys'!BD71</f>
        <v>0</v>
      </c>
      <c r="S75" s="241">
        <f>'Visi duomenys'!BE71</f>
        <v>0</v>
      </c>
      <c r="T75" s="241">
        <f>'Visi duomenys'!BF71</f>
        <v>0</v>
      </c>
      <c r="U75" s="241">
        <f>'Visi duomenys'!BG71</f>
        <v>0</v>
      </c>
    </row>
    <row r="76" spans="1:21" x14ac:dyDescent="0.25">
      <c r="A76" s="241" t="str">
        <f>'Visi duomenys'!A72</f>
        <v>2.1.2.1.4</v>
      </c>
      <c r="B76" s="241" t="str">
        <f>'Visi duomenys'!B72</f>
        <v>R086630-470000-1187</v>
      </c>
      <c r="C76" s="242" t="str">
        <f>'Visi duomenys'!D72</f>
        <v>Šilalės rajono gyventojų sveikatos stiprinimas ir sveikos gyvensenos ugdymas</v>
      </c>
      <c r="D76" s="241" t="str">
        <f>'Visi duomenys'!AP72</f>
        <v>P.S.372</v>
      </c>
      <c r="E76" s="241" t="str">
        <f>'Visi duomenys'!AQ72</f>
        <v>Tikslinių grupių asmenys, kurie dalyvavo informavimo, švietimo ir mokymo renginiuose bei sveikatos raštingumą didinačiose veiklose (skaičius)</v>
      </c>
      <c r="F76" s="241">
        <f>'Visi duomenys'!AR72</f>
        <v>1024</v>
      </c>
      <c r="G76" s="241">
        <f>'Visi duomenys'!AS72</f>
        <v>0</v>
      </c>
      <c r="H76" s="241">
        <f>'Visi duomenys'!AT72</f>
        <v>0</v>
      </c>
      <c r="I76" s="241">
        <f>'Visi duomenys'!AU72</f>
        <v>0</v>
      </c>
      <c r="J76" s="241">
        <f>'Visi duomenys'!AV72</f>
        <v>0</v>
      </c>
      <c r="K76" s="241">
        <f>'Visi duomenys'!AW72</f>
        <v>0</v>
      </c>
      <c r="L76" s="241">
        <f>'Visi duomenys'!AX72</f>
        <v>0</v>
      </c>
      <c r="M76" s="241">
        <f>'Visi duomenys'!AY72</f>
        <v>0</v>
      </c>
      <c r="N76" s="241">
        <f>'Visi duomenys'!AZ72</f>
        <v>0</v>
      </c>
      <c r="O76" s="241">
        <f>'Visi duomenys'!BA72</f>
        <v>0</v>
      </c>
      <c r="P76" s="241">
        <f>'Visi duomenys'!BB72</f>
        <v>0</v>
      </c>
      <c r="Q76" s="241">
        <f>'Visi duomenys'!BC72</f>
        <v>0</v>
      </c>
      <c r="R76" s="241">
        <f>'Visi duomenys'!BD72</f>
        <v>0</v>
      </c>
      <c r="S76" s="241">
        <f>'Visi duomenys'!BE72</f>
        <v>0</v>
      </c>
      <c r="T76" s="241">
        <f>'Visi duomenys'!BF72</f>
        <v>0</v>
      </c>
      <c r="U76" s="241">
        <f>'Visi duomenys'!BG72</f>
        <v>0</v>
      </c>
    </row>
    <row r="77" spans="1:21" x14ac:dyDescent="0.25">
      <c r="A77" s="240" t="str">
        <f>'Visi duomenys'!A73</f>
        <v>2.1.2.2</v>
      </c>
      <c r="B77" s="240" t="str">
        <f>'Visi duomenys'!B73</f>
        <v/>
      </c>
      <c r="C77" s="244" t="str">
        <f>'Visi duomenys'!D73</f>
        <v>Priemonė: Priemonių, gerinančių ambulatorinių sveikatos priežiūros paslaugų prieinamumą tuberkulioze sergantiems asmenims, įgyvendinimas</v>
      </c>
      <c r="D77" s="239">
        <f>'Visi duomenys'!AP73</f>
        <v>0</v>
      </c>
      <c r="E77" s="239">
        <f>'Visi duomenys'!AQ73</f>
        <v>0</v>
      </c>
      <c r="F77" s="239">
        <f>'Visi duomenys'!AR73</f>
        <v>0</v>
      </c>
      <c r="G77" s="239">
        <f>'Visi duomenys'!AS73</f>
        <v>0</v>
      </c>
      <c r="H77" s="239">
        <f>'Visi duomenys'!AT73</f>
        <v>0</v>
      </c>
      <c r="I77" s="239">
        <f>'Visi duomenys'!AU73</f>
        <v>0</v>
      </c>
      <c r="J77" s="239">
        <f>'Visi duomenys'!AV73</f>
        <v>0</v>
      </c>
      <c r="K77" s="239">
        <f>'Visi duomenys'!AW73</f>
        <v>0</v>
      </c>
      <c r="L77" s="239">
        <f>'Visi duomenys'!AX73</f>
        <v>0</v>
      </c>
      <c r="M77" s="239">
        <f>'Visi duomenys'!AY73</f>
        <v>0</v>
      </c>
      <c r="N77" s="239">
        <f>'Visi duomenys'!AZ73</f>
        <v>0</v>
      </c>
      <c r="O77" s="239">
        <f>'Visi duomenys'!BA73</f>
        <v>0</v>
      </c>
      <c r="P77" s="239">
        <f>'Visi duomenys'!BB73</f>
        <v>0</v>
      </c>
      <c r="Q77" s="239">
        <f>'Visi duomenys'!BC73</f>
        <v>0</v>
      </c>
      <c r="R77" s="239">
        <f>'Visi duomenys'!BD73</f>
        <v>0</v>
      </c>
      <c r="S77" s="239">
        <f>'Visi duomenys'!BE73</f>
        <v>0</v>
      </c>
      <c r="T77" s="239">
        <f>'Visi duomenys'!BF73</f>
        <v>0</v>
      </c>
      <c r="U77" s="239">
        <f>'Visi duomenys'!BG73</f>
        <v>0</v>
      </c>
    </row>
    <row r="78" spans="1:21" x14ac:dyDescent="0.25">
      <c r="A78" s="241" t="str">
        <f>'Visi duomenys'!A74</f>
        <v>2.1.2.2.1</v>
      </c>
      <c r="B78" s="241" t="str">
        <f>'Visi duomenys'!B74</f>
        <v>R086615-470000-1189</v>
      </c>
      <c r="C78" s="242" t="str">
        <f>'Visi duomenys'!D74</f>
        <v>Priemonių, gerinančių ambulatorinių asmens sveikatos priežiūros paslaugų prieinamumą tuberkulioze sergantiems asmenims Jurbarko rajone, įgyvendinimas</v>
      </c>
      <c r="D78" s="241" t="str">
        <f>'Visi duomenys'!AP74</f>
        <v>P.N.604</v>
      </c>
      <c r="E78" s="241" t="str">
        <f>'Visi duomenys'!AQ74</f>
        <v>Tuberkulioze sergantys pacientai, kuriems buvo suteiktos socialinės paramos priemonės (maisto talonų dalijimas) tuberkuliozės ambulatorinio gydymo metu</v>
      </c>
      <c r="F78" s="241">
        <f>'Visi duomenys'!AR74</f>
        <v>28</v>
      </c>
      <c r="G78" s="241">
        <f>'Visi duomenys'!AS74</f>
        <v>0</v>
      </c>
      <c r="H78" s="241">
        <f>'Visi duomenys'!AT74</f>
        <v>0</v>
      </c>
      <c r="I78" s="241">
        <f>'Visi duomenys'!AU74</f>
        <v>0</v>
      </c>
      <c r="J78" s="241">
        <f>'Visi duomenys'!AV74</f>
        <v>0</v>
      </c>
      <c r="K78" s="241">
        <f>'Visi duomenys'!AW74</f>
        <v>0</v>
      </c>
      <c r="L78" s="241">
        <f>'Visi duomenys'!AX74</f>
        <v>0</v>
      </c>
      <c r="M78" s="241">
        <f>'Visi duomenys'!AY74</f>
        <v>0</v>
      </c>
      <c r="N78" s="241">
        <f>'Visi duomenys'!AZ74</f>
        <v>0</v>
      </c>
      <c r="O78" s="241">
        <f>'Visi duomenys'!BA74</f>
        <v>0</v>
      </c>
      <c r="P78" s="241">
        <f>'Visi duomenys'!BB74</f>
        <v>0</v>
      </c>
      <c r="Q78" s="241">
        <f>'Visi duomenys'!BC74</f>
        <v>0</v>
      </c>
      <c r="R78" s="241">
        <f>'Visi duomenys'!BD74</f>
        <v>0</v>
      </c>
      <c r="S78" s="241">
        <f>'Visi duomenys'!BE74</f>
        <v>0</v>
      </c>
      <c r="T78" s="241">
        <f>'Visi duomenys'!BF74</f>
        <v>0</v>
      </c>
      <c r="U78" s="241">
        <f>'Visi duomenys'!BG74</f>
        <v>0</v>
      </c>
    </row>
    <row r="79" spans="1:21" x14ac:dyDescent="0.25">
      <c r="A79" s="241" t="str">
        <f>'Visi duomenys'!A75</f>
        <v>2.1.2.2.2</v>
      </c>
      <c r="B79" s="241" t="str">
        <f>'Visi duomenys'!B75</f>
        <v>R086615-470000-1190</v>
      </c>
      <c r="C79" s="242" t="str">
        <f>'Visi duomenys'!D75</f>
        <v>Pagėgių savivaldybės gyventojų sergančių tuberkulioze, sveikatos priežiūros paslaugų prieinamumo gerinimas</v>
      </c>
      <c r="D79" s="241" t="str">
        <f>'Visi duomenys'!AP75</f>
        <v>P.N.604</v>
      </c>
      <c r="E79" s="241" t="str">
        <f>'Visi duomenys'!AQ75</f>
        <v>Tuberkulioze sergantys pacientai, kuriems buvo suteiktos socialinės paramos priemonės (maisto talonų dalijimas) tuberkuliozės ambulatorinio gydymo metu</v>
      </c>
      <c r="F79" s="241">
        <f>'Visi duomenys'!AR75</f>
        <v>9</v>
      </c>
      <c r="G79" s="241">
        <f>'Visi duomenys'!AS75</f>
        <v>0</v>
      </c>
      <c r="H79" s="241">
        <f>'Visi duomenys'!AT75</f>
        <v>0</v>
      </c>
      <c r="I79" s="241">
        <f>'Visi duomenys'!AU75</f>
        <v>0</v>
      </c>
      <c r="J79" s="241">
        <f>'Visi duomenys'!AV75</f>
        <v>0</v>
      </c>
      <c r="K79" s="241">
        <f>'Visi duomenys'!AW75</f>
        <v>0</v>
      </c>
      <c r="L79" s="241">
        <f>'Visi duomenys'!AX75</f>
        <v>0</v>
      </c>
      <c r="M79" s="241">
        <f>'Visi duomenys'!AY75</f>
        <v>0</v>
      </c>
      <c r="N79" s="241">
        <f>'Visi duomenys'!AZ75</f>
        <v>0</v>
      </c>
      <c r="O79" s="241">
        <f>'Visi duomenys'!BA75</f>
        <v>0</v>
      </c>
      <c r="P79" s="241">
        <f>'Visi duomenys'!BB75</f>
        <v>0</v>
      </c>
      <c r="Q79" s="241">
        <f>'Visi duomenys'!BC75</f>
        <v>0</v>
      </c>
      <c r="R79" s="241">
        <f>'Visi duomenys'!BD75</f>
        <v>0</v>
      </c>
      <c r="S79" s="241">
        <f>'Visi duomenys'!BE75</f>
        <v>0</v>
      </c>
      <c r="T79" s="241">
        <f>'Visi duomenys'!BF75</f>
        <v>0</v>
      </c>
      <c r="U79" s="241">
        <f>'Visi duomenys'!BG75</f>
        <v>0</v>
      </c>
    </row>
    <row r="80" spans="1:21" x14ac:dyDescent="0.25">
      <c r="A80" s="241" t="str">
        <f>'Visi duomenys'!A76</f>
        <v>2.1.2.2.3</v>
      </c>
      <c r="B80" s="241" t="str">
        <f>'Visi duomenys'!B76</f>
        <v>R086615-470000-1191</v>
      </c>
      <c r="C80" s="242" t="str">
        <f>'Visi duomenys'!D76</f>
        <v>Ambulatorinių sveikatos priežiūros paslaugų prieinamumo Šilalės PSPC gerinimas tuberkulioze sergantiems asmenims</v>
      </c>
      <c r="D80" s="241" t="str">
        <f>'Visi duomenys'!AP76</f>
        <v>P.N.604</v>
      </c>
      <c r="E80" s="241" t="str">
        <f>'Visi duomenys'!AQ76</f>
        <v>Tuberkulioze sergantys pacientai, kuriems buvo suteiktos socialinės paramos priemonės (maisto talonų dalijimas) tuberkuliozės ambulatorinio gydymo metu</v>
      </c>
      <c r="F80" s="241">
        <f>'Visi duomenys'!AR76</f>
        <v>25</v>
      </c>
      <c r="G80" s="241">
        <f>'Visi duomenys'!AS76</f>
        <v>0</v>
      </c>
      <c r="H80" s="241">
        <f>'Visi duomenys'!AT76</f>
        <v>0</v>
      </c>
      <c r="I80" s="241">
        <f>'Visi duomenys'!AU76</f>
        <v>0</v>
      </c>
      <c r="J80" s="241">
        <f>'Visi duomenys'!AV76</f>
        <v>0</v>
      </c>
      <c r="K80" s="241">
        <f>'Visi duomenys'!AW76</f>
        <v>0</v>
      </c>
      <c r="L80" s="241">
        <f>'Visi duomenys'!AX76</f>
        <v>0</v>
      </c>
      <c r="M80" s="241">
        <f>'Visi duomenys'!AY76</f>
        <v>0</v>
      </c>
      <c r="N80" s="241">
        <f>'Visi duomenys'!AZ76</f>
        <v>0</v>
      </c>
      <c r="O80" s="241">
        <f>'Visi duomenys'!BA76</f>
        <v>0</v>
      </c>
      <c r="P80" s="241">
        <f>'Visi duomenys'!BB76</f>
        <v>0</v>
      </c>
      <c r="Q80" s="241">
        <f>'Visi duomenys'!BC76</f>
        <v>0</v>
      </c>
      <c r="R80" s="241">
        <f>'Visi duomenys'!BD76</f>
        <v>0</v>
      </c>
      <c r="S80" s="241">
        <f>'Visi duomenys'!BE76</f>
        <v>0</v>
      </c>
      <c r="T80" s="241">
        <f>'Visi duomenys'!BF76</f>
        <v>0</v>
      </c>
      <c r="U80" s="241">
        <f>'Visi duomenys'!BG76</f>
        <v>0</v>
      </c>
    </row>
    <row r="81" spans="1:21" x14ac:dyDescent="0.25">
      <c r="A81" s="241" t="str">
        <f>'Visi duomenys'!A77</f>
        <v>2.1.2.2.4</v>
      </c>
      <c r="B81" s="241" t="str">
        <f>'Visi duomenys'!B77</f>
        <v>R086615-470000-1192</v>
      </c>
      <c r="C81" s="242" t="str">
        <f>'Visi duomenys'!D77</f>
        <v>Socialinės paramos priemonių teikimas tuberkulioze sergantiems Tauragės rajono gyventojams</v>
      </c>
      <c r="D81" s="241" t="str">
        <f>'Visi duomenys'!AP77</f>
        <v>P.N.604</v>
      </c>
      <c r="E81" s="241" t="str">
        <f>'Visi duomenys'!AQ77</f>
        <v>Tuberkulioze sergantys pacientai, kuriems buvo suteiktos socialinės paramos priemonės (maisto talonų dalijimas) tuberkuliozės ambulatorinio gydymo metu</v>
      </c>
      <c r="F81" s="241">
        <f>'Visi duomenys'!AR77</f>
        <v>38</v>
      </c>
      <c r="G81" s="241">
        <f>'Visi duomenys'!AS77</f>
        <v>0</v>
      </c>
      <c r="H81" s="241">
        <f>'Visi duomenys'!AT77</f>
        <v>0</v>
      </c>
      <c r="I81" s="241">
        <f>'Visi duomenys'!AU77</f>
        <v>0</v>
      </c>
      <c r="J81" s="241">
        <f>'Visi duomenys'!AV77</f>
        <v>0</v>
      </c>
      <c r="K81" s="241">
        <f>'Visi duomenys'!AW77</f>
        <v>0</v>
      </c>
      <c r="L81" s="241">
        <f>'Visi duomenys'!AX77</f>
        <v>0</v>
      </c>
      <c r="M81" s="241">
        <f>'Visi duomenys'!AY77</f>
        <v>0</v>
      </c>
      <c r="N81" s="241">
        <f>'Visi duomenys'!AZ77</f>
        <v>0</v>
      </c>
      <c r="O81" s="241">
        <f>'Visi duomenys'!BA77</f>
        <v>0</v>
      </c>
      <c r="P81" s="241">
        <f>'Visi duomenys'!BB77</f>
        <v>0</v>
      </c>
      <c r="Q81" s="241">
        <f>'Visi duomenys'!BC77</f>
        <v>0</v>
      </c>
      <c r="R81" s="241">
        <f>'Visi duomenys'!BD77</f>
        <v>0</v>
      </c>
      <c r="S81" s="241">
        <f>'Visi duomenys'!BE77</f>
        <v>0</v>
      </c>
      <c r="T81" s="241">
        <f>'Visi duomenys'!BF77</f>
        <v>0</v>
      </c>
      <c r="U81" s="241">
        <f>'Visi duomenys'!BG77</f>
        <v>0</v>
      </c>
    </row>
    <row r="82" spans="1:21" x14ac:dyDescent="0.25">
      <c r="A82" s="240" t="str">
        <f>'Visi duomenys'!A78</f>
        <v>2.1.2.3</v>
      </c>
      <c r="B82" s="240">
        <f>'Visi duomenys'!B78</f>
        <v>0</v>
      </c>
      <c r="C82" s="244" t="str">
        <f>'Visi duomenys'!D78</f>
        <v>Priemonė: Pirminės asmens sveikatos priežiūros veiklos efektyvumo didinimas</v>
      </c>
      <c r="D82" s="239">
        <f>'Visi duomenys'!AP78</f>
        <v>0</v>
      </c>
      <c r="E82" s="239">
        <f>'Visi duomenys'!AQ78</f>
        <v>0</v>
      </c>
      <c r="F82" s="239">
        <f>'Visi duomenys'!AR78</f>
        <v>0</v>
      </c>
      <c r="G82" s="239">
        <f>'Visi duomenys'!AS78</f>
        <v>0</v>
      </c>
      <c r="H82" s="239">
        <f>'Visi duomenys'!AT78</f>
        <v>0</v>
      </c>
      <c r="I82" s="239">
        <f>'Visi duomenys'!AU78</f>
        <v>0</v>
      </c>
      <c r="J82" s="239">
        <f>'Visi duomenys'!AV78</f>
        <v>0</v>
      </c>
      <c r="K82" s="239">
        <f>'Visi duomenys'!AW78</f>
        <v>0</v>
      </c>
      <c r="L82" s="239">
        <f>'Visi duomenys'!AX78</f>
        <v>0</v>
      </c>
      <c r="M82" s="239">
        <f>'Visi duomenys'!AY78</f>
        <v>0</v>
      </c>
      <c r="N82" s="239">
        <f>'Visi duomenys'!AZ78</f>
        <v>0</v>
      </c>
      <c r="O82" s="239">
        <f>'Visi duomenys'!BA78</f>
        <v>0</v>
      </c>
      <c r="P82" s="239">
        <f>'Visi duomenys'!BB78</f>
        <v>0</v>
      </c>
      <c r="Q82" s="239">
        <f>'Visi duomenys'!BC78</f>
        <v>0</v>
      </c>
      <c r="R82" s="239">
        <f>'Visi duomenys'!BD78</f>
        <v>0</v>
      </c>
      <c r="S82" s="239">
        <f>'Visi duomenys'!BE78</f>
        <v>0</v>
      </c>
      <c r="T82" s="239">
        <f>'Visi duomenys'!BF78</f>
        <v>0</v>
      </c>
      <c r="U82" s="239">
        <f>'Visi duomenys'!BG78</f>
        <v>0</v>
      </c>
    </row>
    <row r="83" spans="1:21" x14ac:dyDescent="0.25">
      <c r="A83" s="241" t="str">
        <f>'Visi duomenys'!A79</f>
        <v>2.1.2.3.1</v>
      </c>
      <c r="B83" s="241" t="str">
        <f>'Visi duomenys'!B79</f>
        <v>R086609-270000-0001</v>
      </c>
      <c r="C83" s="242" t="str">
        <f>'Visi duomenys'!D79</f>
        <v>Pagėgių PSPC paslaugų prieinamumo ir kokybės gerinimas</v>
      </c>
      <c r="D83" s="241" t="str">
        <f>'Visi duomenys'!AP79</f>
        <v>P.B.236</v>
      </c>
      <c r="E83" s="241" t="str">
        <f>'Visi duomenys'!AQ79</f>
        <v xml:space="preserve">Gyventojai, turintys galimybę pasinaudoti pagerintomis sveikatos priežiūros paslaugomis </v>
      </c>
      <c r="F83" s="241">
        <f>'Visi duomenys'!AR79</f>
        <v>2500</v>
      </c>
      <c r="G83" s="241" t="str">
        <f>'Visi duomenys'!AS79</f>
        <v>P.S.363</v>
      </c>
      <c r="H83" s="241" t="str">
        <f>'Visi duomenys'!AT79</f>
        <v>Viešąsias sveikatos priežiūros paslaugas teikiančių asmens sveikatos priežiūros įstaigų, kuriose modernizuota paslaugų teikimo infrastruktūra, skaičius</v>
      </c>
      <c r="I83" s="241">
        <f>'Visi duomenys'!AU79</f>
        <v>1</v>
      </c>
      <c r="J83" s="241">
        <f>'Visi duomenys'!AV79</f>
        <v>0</v>
      </c>
      <c r="K83" s="241">
        <f>'Visi duomenys'!AW79</f>
        <v>0</v>
      </c>
      <c r="L83" s="241">
        <f>'Visi duomenys'!AX79</f>
        <v>0</v>
      </c>
      <c r="M83" s="241">
        <f>'Visi duomenys'!AY79</f>
        <v>0</v>
      </c>
      <c r="N83" s="241">
        <f>'Visi duomenys'!AZ79</f>
        <v>0</v>
      </c>
      <c r="O83" s="241">
        <f>'Visi duomenys'!BA79</f>
        <v>0</v>
      </c>
      <c r="P83" s="241">
        <f>'Visi duomenys'!BB79</f>
        <v>0</v>
      </c>
      <c r="Q83" s="241">
        <f>'Visi duomenys'!BC79</f>
        <v>0</v>
      </c>
      <c r="R83" s="241">
        <f>'Visi duomenys'!BD79</f>
        <v>0</v>
      </c>
      <c r="S83" s="241">
        <f>'Visi duomenys'!BE79</f>
        <v>0</v>
      </c>
      <c r="T83" s="241">
        <f>'Visi duomenys'!BF79</f>
        <v>0</v>
      </c>
      <c r="U83" s="241">
        <f>'Visi duomenys'!BG79</f>
        <v>0</v>
      </c>
    </row>
    <row r="84" spans="1:21" x14ac:dyDescent="0.25">
      <c r="A84" s="241" t="str">
        <f>'Visi duomenys'!A80</f>
        <v>2.1.2.3.2</v>
      </c>
      <c r="B84" s="241" t="str">
        <f>'Visi duomenys'!B80</f>
        <v>R086609-270000-0002</v>
      </c>
      <c r="C84" s="242" t="str">
        <f>'Visi duomenys'!D80</f>
        <v>IĮ Pagėgių šeimos centras veiklos efektyvumo gerinimas</v>
      </c>
      <c r="D84" s="241" t="str">
        <f>'Visi duomenys'!AP80</f>
        <v>P.B.236</v>
      </c>
      <c r="E84" s="241" t="str">
        <f>'Visi duomenys'!AQ80</f>
        <v xml:space="preserve">Gyventojai, turintys galimybę pasinaudoti pagerintomis sveikatos priežiūros paslaugomis </v>
      </c>
      <c r="F84" s="241">
        <f>'Visi duomenys'!AR80</f>
        <v>3700</v>
      </c>
      <c r="G84" s="241" t="str">
        <f>'Visi duomenys'!AS80</f>
        <v>P.S.363</v>
      </c>
      <c r="H84" s="241" t="str">
        <f>'Visi duomenys'!AT80</f>
        <v>Viešąsias sveikatos priežiūros paslaugas teikiančių asmens sveikatos priežiūros įstaigų, kuriose modernizuota paslaugų teikimo infrastruktūra, skaičius</v>
      </c>
      <c r="I84" s="241">
        <f>'Visi duomenys'!AU80</f>
        <v>1</v>
      </c>
      <c r="J84" s="241">
        <f>'Visi duomenys'!AV80</f>
        <v>0</v>
      </c>
      <c r="K84" s="241">
        <f>'Visi duomenys'!AW80</f>
        <v>0</v>
      </c>
      <c r="L84" s="241">
        <f>'Visi duomenys'!AX80</f>
        <v>0</v>
      </c>
      <c r="M84" s="241">
        <f>'Visi duomenys'!AY80</f>
        <v>0</v>
      </c>
      <c r="N84" s="241">
        <f>'Visi duomenys'!AZ80</f>
        <v>0</v>
      </c>
      <c r="O84" s="241">
        <f>'Visi duomenys'!BA80</f>
        <v>0</v>
      </c>
      <c r="P84" s="241">
        <f>'Visi duomenys'!BB80</f>
        <v>0</v>
      </c>
      <c r="Q84" s="241">
        <f>'Visi duomenys'!BC80</f>
        <v>0</v>
      </c>
      <c r="R84" s="241">
        <f>'Visi duomenys'!BD80</f>
        <v>0</v>
      </c>
      <c r="S84" s="241">
        <f>'Visi duomenys'!BE80</f>
        <v>0</v>
      </c>
      <c r="T84" s="241">
        <f>'Visi duomenys'!BF80</f>
        <v>0</v>
      </c>
      <c r="U84" s="241">
        <f>'Visi duomenys'!BG80</f>
        <v>0</v>
      </c>
    </row>
    <row r="85" spans="1:21" x14ac:dyDescent="0.25">
      <c r="A85" s="241" t="str">
        <f>'Visi duomenys'!A81</f>
        <v>2.1.2.3.3</v>
      </c>
      <c r="B85" s="241" t="str">
        <f>'Visi duomenys'!B81</f>
        <v>R086609-270000-0003</v>
      </c>
      <c r="C85" s="242" t="str">
        <f>'Visi duomenys'!D81</f>
        <v>Jurbarko rajono viešųjų pirminės sveikatos priežiūros įstaigų veiklos efektyvumo didinimas</v>
      </c>
      <c r="D85" s="241" t="str">
        <f>'Visi duomenys'!AP81</f>
        <v>P.B.236</v>
      </c>
      <c r="E85" s="241" t="str">
        <f>'Visi duomenys'!AQ81</f>
        <v xml:space="preserve">Gyventojai, turintys galimybę pasinaudoti pagerintomis sveikatos priežiūros paslaugomis </v>
      </c>
      <c r="F85" s="241">
        <f>'Visi duomenys'!AR81</f>
        <v>16488</v>
      </c>
      <c r="G85" s="241" t="str">
        <f>'Visi duomenys'!AS81</f>
        <v>P.S.363</v>
      </c>
      <c r="H85" s="241" t="str">
        <f>'Visi duomenys'!AT81</f>
        <v>Viešąsias sveikatos priežiūros paslaugas teikiančių asmens sveikatos priežiūros įstaigų, kuriose modernizuota paslaugų teikimo infrastruktūra, skaičius</v>
      </c>
      <c r="I85" s="241">
        <f>'Visi duomenys'!AU81</f>
        <v>5</v>
      </c>
      <c r="J85" s="241">
        <f>'Visi duomenys'!AV81</f>
        <v>0</v>
      </c>
      <c r="K85" s="241">
        <f>'Visi duomenys'!AW81</f>
        <v>0</v>
      </c>
      <c r="L85" s="241">
        <f>'Visi duomenys'!AX81</f>
        <v>0</v>
      </c>
      <c r="M85" s="241">
        <f>'Visi duomenys'!AY81</f>
        <v>0</v>
      </c>
      <c r="N85" s="241">
        <f>'Visi duomenys'!AZ81</f>
        <v>0</v>
      </c>
      <c r="O85" s="241">
        <f>'Visi duomenys'!BA81</f>
        <v>0</v>
      </c>
      <c r="P85" s="241">
        <f>'Visi duomenys'!BB81</f>
        <v>0</v>
      </c>
      <c r="Q85" s="241">
        <f>'Visi duomenys'!BC81</f>
        <v>0</v>
      </c>
      <c r="R85" s="241">
        <f>'Visi duomenys'!BD81</f>
        <v>0</v>
      </c>
      <c r="S85" s="241">
        <f>'Visi duomenys'!BE81</f>
        <v>0</v>
      </c>
      <c r="T85" s="241">
        <f>'Visi duomenys'!BF81</f>
        <v>0</v>
      </c>
      <c r="U85" s="241">
        <f>'Visi duomenys'!BG81</f>
        <v>0</v>
      </c>
    </row>
    <row r="86" spans="1:21" x14ac:dyDescent="0.25">
      <c r="A86" s="241" t="str">
        <f>'Visi duomenys'!A82</f>
        <v>2.1.2.3.4</v>
      </c>
      <c r="B86" s="241" t="str">
        <f>'Visi duomenys'!B82</f>
        <v>R086609-270000-0004</v>
      </c>
      <c r="C86" s="242" t="str">
        <f>'Visi duomenys'!D82</f>
        <v>UAB Jurbarko šeimos klinikos pirminės asmens sveikatos priežiūros veiklos efektyvumo didinimas</v>
      </c>
      <c r="D86" s="241" t="str">
        <f>'Visi duomenys'!AP82</f>
        <v>P.B.236</v>
      </c>
      <c r="E86" s="241" t="str">
        <f>'Visi duomenys'!AQ82</f>
        <v xml:space="preserve">Gyventojai, turintys galimybę pasinaudoti pagerintomis sveikatos priežiūros paslaugomis </v>
      </c>
      <c r="F86" s="241">
        <f>'Visi duomenys'!AR82</f>
        <v>2513</v>
      </c>
      <c r="G86" s="241" t="str">
        <f>'Visi duomenys'!AS82</f>
        <v>P.S.363</v>
      </c>
      <c r="H86" s="241" t="str">
        <f>'Visi duomenys'!AT82</f>
        <v>Viešąsias sveikatos priežiūros paslaugas teikiančių asmens sveikatos priežiūros įstaigų, kuriose modernizuota paslaugų teikimo infrastruktūra, skaičius</v>
      </c>
      <c r="I86" s="241">
        <f>'Visi duomenys'!AU82</f>
        <v>1</v>
      </c>
      <c r="J86" s="241">
        <f>'Visi duomenys'!AV82</f>
        <v>0</v>
      </c>
      <c r="K86" s="241">
        <f>'Visi duomenys'!AW82</f>
        <v>0</v>
      </c>
      <c r="L86" s="241">
        <f>'Visi duomenys'!AX82</f>
        <v>0</v>
      </c>
      <c r="M86" s="241">
        <f>'Visi duomenys'!AY82</f>
        <v>0</v>
      </c>
      <c r="N86" s="241">
        <f>'Visi duomenys'!AZ82</f>
        <v>0</v>
      </c>
      <c r="O86" s="241">
        <f>'Visi duomenys'!BA82</f>
        <v>0</v>
      </c>
      <c r="P86" s="241">
        <f>'Visi duomenys'!BB82</f>
        <v>0</v>
      </c>
      <c r="Q86" s="241">
        <f>'Visi duomenys'!BC82</f>
        <v>0</v>
      </c>
      <c r="R86" s="241">
        <f>'Visi duomenys'!BD82</f>
        <v>0</v>
      </c>
      <c r="S86" s="241">
        <f>'Visi duomenys'!BE82</f>
        <v>0</v>
      </c>
      <c r="T86" s="241">
        <f>'Visi duomenys'!BF82</f>
        <v>0</v>
      </c>
      <c r="U86" s="241">
        <f>'Visi duomenys'!BG82</f>
        <v>0</v>
      </c>
    </row>
    <row r="87" spans="1:21" x14ac:dyDescent="0.25">
      <c r="A87" s="241" t="str">
        <f>'Visi duomenys'!A83</f>
        <v>2.1.2.3.5</v>
      </c>
      <c r="B87" s="241" t="str">
        <f>'Visi duomenys'!B83</f>
        <v>R086609-270000-0005</v>
      </c>
      <c r="C87" s="242" t="str">
        <f>'Visi duomenys'!D83</f>
        <v>N. Dungveckienės šeimos klinikos pirminės asmens sveikatos priežiūros veiklos efektyvumo didinimas</v>
      </c>
      <c r="D87" s="241" t="str">
        <f>'Visi duomenys'!AP83</f>
        <v>P.B.236</v>
      </c>
      <c r="E87" s="241" t="str">
        <f>'Visi duomenys'!AQ83</f>
        <v xml:space="preserve">Gyventojai, turintys galimybę pasinaudoti pagerintomis sveikatos priežiūros paslaugomis </v>
      </c>
      <c r="F87" s="241">
        <f>'Visi duomenys'!AR83</f>
        <v>2472</v>
      </c>
      <c r="G87" s="241" t="str">
        <f>'Visi duomenys'!AS83</f>
        <v>P.S.363</v>
      </c>
      <c r="H87" s="241" t="str">
        <f>'Visi duomenys'!AT83</f>
        <v>Viešąsias sveikatos priežiūros paslaugas teikiančių asmens sveikatos priežiūros įstaigų, kuriose modernizuota paslaugų teikimo infrastruktūra, skaičius</v>
      </c>
      <c r="I87" s="241">
        <f>'Visi duomenys'!AU83</f>
        <v>1</v>
      </c>
      <c r="J87" s="241">
        <f>'Visi duomenys'!AV83</f>
        <v>0</v>
      </c>
      <c r="K87" s="241">
        <f>'Visi duomenys'!AW83</f>
        <v>0</v>
      </c>
      <c r="L87" s="241">
        <f>'Visi duomenys'!AX83</f>
        <v>0</v>
      </c>
      <c r="M87" s="241">
        <f>'Visi duomenys'!AY83</f>
        <v>0</v>
      </c>
      <c r="N87" s="241">
        <f>'Visi duomenys'!AZ83</f>
        <v>0</v>
      </c>
      <c r="O87" s="241">
        <f>'Visi duomenys'!BA83</f>
        <v>0</v>
      </c>
      <c r="P87" s="241">
        <f>'Visi duomenys'!BB83</f>
        <v>0</v>
      </c>
      <c r="Q87" s="241">
        <f>'Visi duomenys'!BC83</f>
        <v>0</v>
      </c>
      <c r="R87" s="241">
        <f>'Visi duomenys'!BD83</f>
        <v>0</v>
      </c>
      <c r="S87" s="241">
        <f>'Visi duomenys'!BE83</f>
        <v>0</v>
      </c>
      <c r="T87" s="241">
        <f>'Visi duomenys'!BF83</f>
        <v>0</v>
      </c>
      <c r="U87" s="241">
        <f>'Visi duomenys'!BG83</f>
        <v>0</v>
      </c>
    </row>
    <row r="88" spans="1:21" x14ac:dyDescent="0.25">
      <c r="A88" s="241" t="str">
        <f>'Visi duomenys'!A84</f>
        <v>2.1.2.3.6</v>
      </c>
      <c r="B88" s="241" t="str">
        <f>'Visi duomenys'!B84</f>
        <v>R086609-270000-0006</v>
      </c>
      <c r="C88" s="242" t="str">
        <f>'Visi duomenys'!D84</f>
        <v>T.Švedko gydytojos kabineto pirminės asmens sveikatos priežiūros veiklos efektyvumo didinimas</v>
      </c>
      <c r="D88" s="241" t="str">
        <f>'Visi duomenys'!AP84</f>
        <v>P.B.236</v>
      </c>
      <c r="E88" s="241" t="str">
        <f>'Visi duomenys'!AQ84</f>
        <v xml:space="preserve">Gyventojai, turintys galimybę pasinaudoti pagerintomis sveikatos priežiūros paslaugomis </v>
      </c>
      <c r="F88" s="241">
        <f>'Visi duomenys'!AR84</f>
        <v>1409</v>
      </c>
      <c r="G88" s="241" t="str">
        <f>'Visi duomenys'!AS84</f>
        <v>P.S.363</v>
      </c>
      <c r="H88" s="241" t="str">
        <f>'Visi duomenys'!AT84</f>
        <v>Viešąsias sveikatos priežiūros paslaugas teikiančių asmens sveikatos priežiūros įstaigų, kuriose modernizuota paslaugų teikimo infrastruktūra, skaičius</v>
      </c>
      <c r="I88" s="241">
        <f>'Visi duomenys'!AU84</f>
        <v>1</v>
      </c>
      <c r="J88" s="241">
        <f>'Visi duomenys'!AV84</f>
        <v>0</v>
      </c>
      <c r="K88" s="241">
        <f>'Visi duomenys'!AW84</f>
        <v>0</v>
      </c>
      <c r="L88" s="241">
        <f>'Visi duomenys'!AX84</f>
        <v>0</v>
      </c>
      <c r="M88" s="241">
        <f>'Visi duomenys'!AY84</f>
        <v>0</v>
      </c>
      <c r="N88" s="241">
        <f>'Visi duomenys'!AZ84</f>
        <v>0</v>
      </c>
      <c r="O88" s="241">
        <f>'Visi duomenys'!BA84</f>
        <v>0</v>
      </c>
      <c r="P88" s="241">
        <f>'Visi duomenys'!BB84</f>
        <v>0</v>
      </c>
      <c r="Q88" s="241">
        <f>'Visi duomenys'!BC84</f>
        <v>0</v>
      </c>
      <c r="R88" s="241">
        <f>'Visi duomenys'!BD84</f>
        <v>0</v>
      </c>
      <c r="S88" s="241">
        <f>'Visi duomenys'!BE84</f>
        <v>0</v>
      </c>
      <c r="T88" s="241">
        <f>'Visi duomenys'!BF84</f>
        <v>0</v>
      </c>
      <c r="U88" s="241">
        <f>'Visi duomenys'!BG84</f>
        <v>0</v>
      </c>
    </row>
    <row r="89" spans="1:21" x14ac:dyDescent="0.25">
      <c r="A89" s="241" t="str">
        <f>'Visi duomenys'!A85</f>
        <v>2.1.2.3.7</v>
      </c>
      <c r="B89" s="241" t="str">
        <f>'Visi duomenys'!B85</f>
        <v>R086609-270000-0007</v>
      </c>
      <c r="C89" s="242" t="str">
        <f>'Visi duomenys'!D85</f>
        <v>V. R. Petkinienės IĮ „Philema“ pirminės asmens sveikatos priežiūros veiklos efektyvumo didinimas</v>
      </c>
      <c r="D89" s="241" t="str">
        <f>'Visi duomenys'!AP85</f>
        <v>P.B.236</v>
      </c>
      <c r="E89" s="241" t="str">
        <f>'Visi duomenys'!AQ85</f>
        <v xml:space="preserve">Gyventojai, turintys galimybę pasinaudoti pagerintomis sveikatos priežiūros paslaugomis </v>
      </c>
      <c r="F89" s="241">
        <f>'Visi duomenys'!AR85</f>
        <v>2354</v>
      </c>
      <c r="G89" s="241" t="str">
        <f>'Visi duomenys'!AS85</f>
        <v>P.S.363</v>
      </c>
      <c r="H89" s="241" t="str">
        <f>'Visi duomenys'!AT85</f>
        <v>Viešąsias sveikatos priežiūros paslaugas teikiančių asmens sveikatos priežiūros įstaigų, kuriose modernizuota paslaugų teikimo infrastruktūra, skaičius</v>
      </c>
      <c r="I89" s="241">
        <f>'Visi duomenys'!AU85</f>
        <v>1</v>
      </c>
      <c r="J89" s="241">
        <f>'Visi duomenys'!AV85</f>
        <v>0</v>
      </c>
      <c r="K89" s="241">
        <f>'Visi duomenys'!AW85</f>
        <v>0</v>
      </c>
      <c r="L89" s="241">
        <f>'Visi duomenys'!AX85</f>
        <v>0</v>
      </c>
      <c r="M89" s="241">
        <f>'Visi duomenys'!AY85</f>
        <v>0</v>
      </c>
      <c r="N89" s="241">
        <f>'Visi duomenys'!AZ85</f>
        <v>0</v>
      </c>
      <c r="O89" s="241">
        <f>'Visi duomenys'!BA85</f>
        <v>0</v>
      </c>
      <c r="P89" s="241">
        <f>'Visi duomenys'!BB85</f>
        <v>0</v>
      </c>
      <c r="Q89" s="241">
        <f>'Visi duomenys'!BC85</f>
        <v>0</v>
      </c>
      <c r="R89" s="241">
        <f>'Visi duomenys'!BD85</f>
        <v>0</v>
      </c>
      <c r="S89" s="241">
        <f>'Visi duomenys'!BE85</f>
        <v>0</v>
      </c>
      <c r="T89" s="241">
        <f>'Visi duomenys'!BF85</f>
        <v>0</v>
      </c>
      <c r="U89" s="241">
        <f>'Visi duomenys'!BG85</f>
        <v>0</v>
      </c>
    </row>
    <row r="90" spans="1:21" x14ac:dyDescent="0.25">
      <c r="A90" s="241" t="str">
        <f>'Visi duomenys'!A86</f>
        <v>2.1.2.3.8</v>
      </c>
      <c r="B90" s="241" t="str">
        <f>'Visi duomenys'!B86</f>
        <v>R086609-270000-0008</v>
      </c>
      <c r="C90" s="242" t="str">
        <f>'Visi duomenys'!D86</f>
        <v>Sveikatos priežiūros paslaugų prieinamumo gerinimas VšĮ Šilalės pirminės sveikatos priežiūros centre</v>
      </c>
      <c r="D90" s="241" t="str">
        <f>'Visi duomenys'!AP86</f>
        <v>P.B.236</v>
      </c>
      <c r="E90" s="241" t="str">
        <f>'Visi duomenys'!AQ86</f>
        <v xml:space="preserve">Gyventojai, turintys galimybę pasinaudoti pagerintomis sveikatos priežiūros paslaugomis </v>
      </c>
      <c r="F90" s="241">
        <f>'Visi duomenys'!AR86</f>
        <v>6018</v>
      </c>
      <c r="G90" s="241" t="str">
        <f>'Visi duomenys'!AS86</f>
        <v>P.S.363</v>
      </c>
      <c r="H90" s="241" t="str">
        <f>'Visi duomenys'!AT86</f>
        <v>Viešąsias sveikatos priežiūros paslaugas teikiančių asmens sveikatos priežiūros įstaigų, kuriose modernizuota paslaugų teikimo infrastruktūra, skaičius</v>
      </c>
      <c r="I90" s="241">
        <f>'Visi duomenys'!AU86</f>
        <v>1</v>
      </c>
      <c r="J90" s="241">
        <f>'Visi duomenys'!AV86</f>
        <v>0</v>
      </c>
      <c r="K90" s="241">
        <f>'Visi duomenys'!AW86</f>
        <v>0</v>
      </c>
      <c r="L90" s="241">
        <f>'Visi duomenys'!AX86</f>
        <v>0</v>
      </c>
      <c r="M90" s="241">
        <f>'Visi duomenys'!AY86</f>
        <v>0</v>
      </c>
      <c r="N90" s="241">
        <f>'Visi duomenys'!AZ86</f>
        <v>0</v>
      </c>
      <c r="O90" s="241">
        <f>'Visi duomenys'!BA86</f>
        <v>0</v>
      </c>
      <c r="P90" s="241">
        <f>'Visi duomenys'!BB86</f>
        <v>0</v>
      </c>
      <c r="Q90" s="241">
        <f>'Visi duomenys'!BC86</f>
        <v>0</v>
      </c>
      <c r="R90" s="241">
        <f>'Visi duomenys'!BD86</f>
        <v>0</v>
      </c>
      <c r="S90" s="241">
        <f>'Visi duomenys'!BE86</f>
        <v>0</v>
      </c>
      <c r="T90" s="241">
        <f>'Visi duomenys'!BF86</f>
        <v>0</v>
      </c>
      <c r="U90" s="241">
        <f>'Visi duomenys'!BG86</f>
        <v>0</v>
      </c>
    </row>
    <row r="91" spans="1:21" x14ac:dyDescent="0.25">
      <c r="A91" s="241" t="str">
        <f>'Visi duomenys'!A87</f>
        <v>2.1.2.3.9</v>
      </c>
      <c r="B91" s="241" t="str">
        <f>'Visi duomenys'!B87</f>
        <v>R086609-270000-0009</v>
      </c>
      <c r="C91" s="242" t="str">
        <f>'Visi duomenys'!D87</f>
        <v>Gyventojų sveikatos priežiūros paslaugų gerinimas ir priklausomybės nuo opioidų mažinimas</v>
      </c>
      <c r="D91" s="241" t="str">
        <f>'Visi duomenys'!AP87</f>
        <v>P.B.236</v>
      </c>
      <c r="E91" s="241" t="str">
        <f>'Visi duomenys'!AQ87</f>
        <v xml:space="preserve">Gyventojai, turintys galimybę pasinaudoti pagerintomis sveikatos priežiūros paslaugomis </v>
      </c>
      <c r="F91" s="241">
        <f>'Visi duomenys'!AR87</f>
        <v>2231</v>
      </c>
      <c r="G91" s="241" t="str">
        <f>'Visi duomenys'!AS87</f>
        <v>P.S.363</v>
      </c>
      <c r="H91" s="241" t="str">
        <f>'Visi duomenys'!AT87</f>
        <v>Viešąsias sveikatos priežiūros paslaugas teikiančių asmens sveikatos priežiūros įstaigų, kuriose modernizuota paslaugų teikimo infrastruktūra, skaičius</v>
      </c>
      <c r="I91" s="241">
        <f>'Visi duomenys'!AU87</f>
        <v>3</v>
      </c>
      <c r="J91" s="241">
        <f>'Visi duomenys'!AV87</f>
        <v>0</v>
      </c>
      <c r="K91" s="241">
        <f>'Visi duomenys'!AW87</f>
        <v>0</v>
      </c>
      <c r="L91" s="241">
        <f>'Visi duomenys'!AX87</f>
        <v>0</v>
      </c>
      <c r="M91" s="241">
        <f>'Visi duomenys'!AY87</f>
        <v>0</v>
      </c>
      <c r="N91" s="241">
        <f>'Visi duomenys'!AZ87</f>
        <v>0</v>
      </c>
      <c r="O91" s="241">
        <f>'Visi duomenys'!BA87</f>
        <v>0</v>
      </c>
      <c r="P91" s="241">
        <f>'Visi duomenys'!BB87</f>
        <v>0</v>
      </c>
      <c r="Q91" s="241">
        <f>'Visi duomenys'!BC87</f>
        <v>0</v>
      </c>
      <c r="R91" s="241">
        <f>'Visi duomenys'!BD87</f>
        <v>0</v>
      </c>
      <c r="S91" s="241">
        <f>'Visi duomenys'!BE87</f>
        <v>0</v>
      </c>
      <c r="T91" s="241">
        <f>'Visi duomenys'!BF87</f>
        <v>0</v>
      </c>
      <c r="U91" s="241">
        <f>'Visi duomenys'!BG87</f>
        <v>0</v>
      </c>
    </row>
    <row r="92" spans="1:21" x14ac:dyDescent="0.25">
      <c r="A92" s="241" t="str">
        <f>'Visi duomenys'!A88</f>
        <v>2.1.2.3.10</v>
      </c>
      <c r="B92" s="241" t="str">
        <f>'Visi duomenys'!B88</f>
        <v>R086609-270000-0010</v>
      </c>
      <c r="C92" s="242" t="str">
        <f>'Visi duomenys'!D88</f>
        <v>Ambulatorinių sveikatos priežiūros paslaugų prieinamumo gerinimas Viešojoje įstaigoje Pajūrio ambulatorijoje</v>
      </c>
      <c r="D92" s="241" t="str">
        <f>'Visi duomenys'!AP88</f>
        <v>P.B.236</v>
      </c>
      <c r="E92" s="241" t="str">
        <f>'Visi duomenys'!AQ88</f>
        <v xml:space="preserve">Gyventojai, turintys galimybę pasinaudoti pagerintomis sveikatos priežiūros paslaugomis </v>
      </c>
      <c r="F92" s="241">
        <f>'Visi duomenys'!AR88</f>
        <v>1137</v>
      </c>
      <c r="G92" s="241" t="str">
        <f>'Visi duomenys'!AS88</f>
        <v>P.S.363</v>
      </c>
      <c r="H92" s="241" t="str">
        <f>'Visi duomenys'!AT88</f>
        <v>Viešąsias sveikatos priežiūros paslaugas teikiančių asmens sveikatos priežiūros įstaigų, kuriose modernizuota paslaugų teikimo infrastruktūra, skaičius</v>
      </c>
      <c r="I92" s="241">
        <f>'Visi duomenys'!AU88</f>
        <v>1</v>
      </c>
      <c r="J92" s="241">
        <f>'Visi duomenys'!AV88</f>
        <v>0</v>
      </c>
      <c r="K92" s="241">
        <f>'Visi duomenys'!AW88</f>
        <v>0</v>
      </c>
      <c r="L92" s="241">
        <f>'Visi duomenys'!AX88</f>
        <v>0</v>
      </c>
      <c r="M92" s="241">
        <f>'Visi duomenys'!AY88</f>
        <v>0</v>
      </c>
      <c r="N92" s="241">
        <f>'Visi duomenys'!AZ88</f>
        <v>0</v>
      </c>
      <c r="O92" s="241">
        <f>'Visi duomenys'!BA88</f>
        <v>0</v>
      </c>
      <c r="P92" s="241">
        <f>'Visi duomenys'!BB88</f>
        <v>0</v>
      </c>
      <c r="Q92" s="241">
        <f>'Visi duomenys'!BC88</f>
        <v>0</v>
      </c>
      <c r="R92" s="241">
        <f>'Visi duomenys'!BD88</f>
        <v>0</v>
      </c>
      <c r="S92" s="241">
        <f>'Visi duomenys'!BE88</f>
        <v>0</v>
      </c>
      <c r="T92" s="241">
        <f>'Visi duomenys'!BF88</f>
        <v>0</v>
      </c>
      <c r="U92" s="241">
        <f>'Visi duomenys'!BG88</f>
        <v>0</v>
      </c>
    </row>
    <row r="93" spans="1:21" x14ac:dyDescent="0.25">
      <c r="A93" s="241" t="str">
        <f>'Visi duomenys'!A89</f>
        <v>2.1.2.3.11</v>
      </c>
      <c r="B93" s="241" t="str">
        <f>'Visi duomenys'!B89</f>
        <v>R086609-270000-0011</v>
      </c>
      <c r="C93" s="242" t="str">
        <f>'Visi duomenys'!D89</f>
        <v>VšĮ Laukuvos ambulatorijos teikiamų paslaugų kokybės gerinimas</v>
      </c>
      <c r="D93" s="241" t="str">
        <f>'Visi duomenys'!AP89</f>
        <v>P.B.236</v>
      </c>
      <c r="E93" s="241" t="str">
        <f>'Visi duomenys'!AQ89</f>
        <v xml:space="preserve">Gyventojai, turintys galimybę pasinaudoti pagerintomis sveikatos priežiūros paslaugomis </v>
      </c>
      <c r="F93" s="241">
        <f>'Visi duomenys'!AR89</f>
        <v>1141</v>
      </c>
      <c r="G93" s="241" t="str">
        <f>'Visi duomenys'!AS89</f>
        <v>P.S.363</v>
      </c>
      <c r="H93" s="241" t="str">
        <f>'Visi duomenys'!AT89</f>
        <v>Viešąsias sveikatos priežiūros paslaugas teikiančių asmens sveikatos priežiūros įstaigų, kuriose modernizuota paslaugų teikimo infrastruktūra, skaičius</v>
      </c>
      <c r="I93" s="241">
        <f>'Visi duomenys'!AU89</f>
        <v>1</v>
      </c>
      <c r="J93" s="241">
        <f>'Visi duomenys'!AV89</f>
        <v>0</v>
      </c>
      <c r="K93" s="241">
        <f>'Visi duomenys'!AW89</f>
        <v>0</v>
      </c>
      <c r="L93" s="241">
        <f>'Visi duomenys'!AX89</f>
        <v>0</v>
      </c>
      <c r="M93" s="241">
        <f>'Visi duomenys'!AY89</f>
        <v>0</v>
      </c>
      <c r="N93" s="241">
        <f>'Visi duomenys'!AZ89</f>
        <v>0</v>
      </c>
      <c r="O93" s="241">
        <f>'Visi duomenys'!BA89</f>
        <v>0</v>
      </c>
      <c r="P93" s="241">
        <f>'Visi duomenys'!BB89</f>
        <v>0</v>
      </c>
      <c r="Q93" s="241">
        <f>'Visi duomenys'!BC89</f>
        <v>0</v>
      </c>
      <c r="R93" s="241">
        <f>'Visi duomenys'!BD89</f>
        <v>0</v>
      </c>
      <c r="S93" s="241">
        <f>'Visi duomenys'!BE89</f>
        <v>0</v>
      </c>
      <c r="T93" s="241">
        <f>'Visi duomenys'!BF89</f>
        <v>0</v>
      </c>
      <c r="U93" s="241">
        <f>'Visi duomenys'!BG89</f>
        <v>0</v>
      </c>
    </row>
    <row r="94" spans="1:21" x14ac:dyDescent="0.25">
      <c r="A94" s="241" t="str">
        <f>'Visi duomenys'!A90</f>
        <v>2.1.2.3.12</v>
      </c>
      <c r="B94" s="241" t="str">
        <f>'Visi duomenys'!B90</f>
        <v>R086609-270000-0012</v>
      </c>
      <c r="C94" s="242" t="str">
        <f>'Visi duomenys'!D90</f>
        <v>Ambulatorinių sveikatos priežiūros paslaugų prieinamumo gerinimas VšĮ Kvėdarnos ambulatorijoje</v>
      </c>
      <c r="D94" s="241" t="str">
        <f>'Visi duomenys'!AP90</f>
        <v>P.B.236</v>
      </c>
      <c r="E94" s="241" t="str">
        <f>'Visi duomenys'!AQ90</f>
        <v xml:space="preserve">Gyventojai, turintys galimybę pasinaudoti pagerintomis sveikatos priežiūros paslaugomis </v>
      </c>
      <c r="F94" s="241">
        <f>'Visi duomenys'!AR90</f>
        <v>1235</v>
      </c>
      <c r="G94" s="241" t="str">
        <f>'Visi duomenys'!AS90</f>
        <v>P.S.363</v>
      </c>
      <c r="H94" s="241" t="str">
        <f>'Visi duomenys'!AT90</f>
        <v>Viešąsias sveikatos priežiūros paslaugas teikiančių asmens sveikatos priežiūros įstaigų, kuriose modernizuota paslaugų teikimo infrastruktūra, skaičius</v>
      </c>
      <c r="I94" s="241">
        <f>'Visi duomenys'!AU90</f>
        <v>1</v>
      </c>
      <c r="J94" s="241">
        <f>'Visi duomenys'!AV90</f>
        <v>0</v>
      </c>
      <c r="K94" s="241">
        <f>'Visi duomenys'!AW90</f>
        <v>0</v>
      </c>
      <c r="L94" s="241">
        <f>'Visi duomenys'!AX90</f>
        <v>0</v>
      </c>
      <c r="M94" s="241">
        <f>'Visi duomenys'!AY90</f>
        <v>0</v>
      </c>
      <c r="N94" s="241">
        <f>'Visi duomenys'!AZ90</f>
        <v>0</v>
      </c>
      <c r="O94" s="241">
        <f>'Visi duomenys'!BA90</f>
        <v>0</v>
      </c>
      <c r="P94" s="241">
        <f>'Visi duomenys'!BB90</f>
        <v>0</v>
      </c>
      <c r="Q94" s="241">
        <f>'Visi duomenys'!BC90</f>
        <v>0</v>
      </c>
      <c r="R94" s="241">
        <f>'Visi duomenys'!BD90</f>
        <v>0</v>
      </c>
      <c r="S94" s="241">
        <f>'Visi duomenys'!BE90</f>
        <v>0</v>
      </c>
      <c r="T94" s="241">
        <f>'Visi duomenys'!BF90</f>
        <v>0</v>
      </c>
      <c r="U94" s="241">
        <f>'Visi duomenys'!BG90</f>
        <v>0</v>
      </c>
    </row>
    <row r="95" spans="1:21" x14ac:dyDescent="0.25">
      <c r="A95" s="241" t="str">
        <f>'Visi duomenys'!A91</f>
        <v>2.1.2.3.13</v>
      </c>
      <c r="B95" s="241" t="str">
        <f>'Visi duomenys'!B91</f>
        <v>R086609-270000-0013</v>
      </c>
      <c r="C95" s="242" t="str">
        <f>'Visi duomenys'!D91</f>
        <v>VšĮ Kaltinėnų PSPC paslaugų kokybės gerinimas</v>
      </c>
      <c r="D95" s="241" t="str">
        <f>'Visi duomenys'!AP91</f>
        <v>P.B.236</v>
      </c>
      <c r="E95" s="241" t="str">
        <f>'Visi duomenys'!AQ91</f>
        <v xml:space="preserve">Gyventojai, turintys galimybę pasinaudoti pagerintomis sveikatos priežiūros paslaugomis </v>
      </c>
      <c r="F95" s="241">
        <f>'Visi duomenys'!AR91</f>
        <v>960</v>
      </c>
      <c r="G95" s="241" t="str">
        <f>'Visi duomenys'!AS91</f>
        <v>P.S.363</v>
      </c>
      <c r="H95" s="241" t="str">
        <f>'Visi duomenys'!AT91</f>
        <v>Viešąsias sveikatos priežiūros paslaugas teikiančių asmens sveikatos priežiūros įstaigų, kuriose modernizuota paslaugų teikimo infrastruktūra, skaičius</v>
      </c>
      <c r="I95" s="241">
        <f>'Visi duomenys'!AU91</f>
        <v>1</v>
      </c>
      <c r="J95" s="241">
        <f>'Visi duomenys'!AV91</f>
        <v>0</v>
      </c>
      <c r="K95" s="241">
        <f>'Visi duomenys'!AW91</f>
        <v>0</v>
      </c>
      <c r="L95" s="241">
        <f>'Visi duomenys'!AX91</f>
        <v>0</v>
      </c>
      <c r="M95" s="241">
        <f>'Visi duomenys'!AY91</f>
        <v>0</v>
      </c>
      <c r="N95" s="241">
        <f>'Visi duomenys'!AZ91</f>
        <v>0</v>
      </c>
      <c r="O95" s="241">
        <f>'Visi duomenys'!BA91</f>
        <v>0</v>
      </c>
      <c r="P95" s="241">
        <f>'Visi duomenys'!BB91</f>
        <v>0</v>
      </c>
      <c r="Q95" s="241">
        <f>'Visi duomenys'!BC91</f>
        <v>0</v>
      </c>
      <c r="R95" s="241">
        <f>'Visi duomenys'!BD91</f>
        <v>0</v>
      </c>
      <c r="S95" s="241">
        <f>'Visi duomenys'!BE91</f>
        <v>0</v>
      </c>
      <c r="T95" s="241">
        <f>'Visi duomenys'!BF91</f>
        <v>0</v>
      </c>
      <c r="U95" s="241">
        <f>'Visi duomenys'!BG91</f>
        <v>0</v>
      </c>
    </row>
    <row r="96" spans="1:21" x14ac:dyDescent="0.25">
      <c r="A96" s="241" t="str">
        <f>'Visi duomenys'!A92</f>
        <v>2.1.2.3.14</v>
      </c>
      <c r="B96" s="241" t="str">
        <f>'Visi duomenys'!B92</f>
        <v>R086609-270000-0014</v>
      </c>
      <c r="C96" s="242" t="str">
        <f>'Visi duomenys'!D92</f>
        <v>VšĮ Tauragės rajono pirminės sveikatos priežiūros centro veiklos efektyvumo didinimas</v>
      </c>
      <c r="D96" s="241" t="str">
        <f>'Visi duomenys'!AP92</f>
        <v>P.B.236</v>
      </c>
      <c r="E96" s="241" t="str">
        <f>'Visi duomenys'!AQ92</f>
        <v xml:space="preserve">Gyventojai, turintys galimybę pasinaudoti pagerintomis sveikatos priežiūros paslaugomis </v>
      </c>
      <c r="F96" s="241">
        <f>'Visi duomenys'!AR92</f>
        <v>12800</v>
      </c>
      <c r="G96" s="241" t="str">
        <f>'Visi duomenys'!AS92</f>
        <v>P.S.363</v>
      </c>
      <c r="H96" s="241" t="str">
        <f>'Visi duomenys'!AT92</f>
        <v>Viešąsias sveikatos priežiūros paslaugas teikiančių asmens sveikatos priežiūros įstaigų, kuriose modernizuota paslaugų teikimo infrastruktūra, skaičius</v>
      </c>
      <c r="I96" s="241">
        <f>'Visi duomenys'!AU92</f>
        <v>1</v>
      </c>
      <c r="J96" s="241">
        <f>'Visi duomenys'!AV92</f>
        <v>0</v>
      </c>
      <c r="K96" s="241">
        <f>'Visi duomenys'!AW92</f>
        <v>0</v>
      </c>
      <c r="L96" s="241">
        <f>'Visi duomenys'!AX92</f>
        <v>0</v>
      </c>
      <c r="M96" s="241">
        <f>'Visi duomenys'!AY92</f>
        <v>0</v>
      </c>
      <c r="N96" s="241">
        <f>'Visi duomenys'!AZ92</f>
        <v>0</v>
      </c>
      <c r="O96" s="241">
        <f>'Visi duomenys'!BA92</f>
        <v>0</v>
      </c>
      <c r="P96" s="241">
        <f>'Visi duomenys'!BB92</f>
        <v>0</v>
      </c>
      <c r="Q96" s="241">
        <f>'Visi duomenys'!BC92</f>
        <v>0</v>
      </c>
      <c r="R96" s="241">
        <f>'Visi duomenys'!BD92</f>
        <v>0</v>
      </c>
      <c r="S96" s="241">
        <f>'Visi duomenys'!BE92</f>
        <v>0</v>
      </c>
      <c r="T96" s="241">
        <f>'Visi duomenys'!BF92</f>
        <v>0</v>
      </c>
      <c r="U96" s="241">
        <f>'Visi duomenys'!BG92</f>
        <v>0</v>
      </c>
    </row>
    <row r="97" spans="1:21" x14ac:dyDescent="0.25">
      <c r="A97" s="241" t="str">
        <f>'Visi duomenys'!A93</f>
        <v>2.1.2.3.15</v>
      </c>
      <c r="B97" s="241" t="str">
        <f>'Visi duomenys'!B93</f>
        <v>R086609-270000-0015</v>
      </c>
      <c r="C97" s="242" t="str">
        <f>'Visi duomenys'!D93</f>
        <v>UAB ,,Šeimos pulsas" veiklos efektyvumo didinimas</v>
      </c>
      <c r="D97" s="241" t="str">
        <f>'Visi duomenys'!AP93</f>
        <v>P.B.236</v>
      </c>
      <c r="E97" s="241" t="str">
        <f>'Visi duomenys'!AQ93</f>
        <v xml:space="preserve">Gyventojai, turintys galimybę pasinaudoti pagerintomis sveikatos priežiūros paslaugomis </v>
      </c>
      <c r="F97" s="241">
        <f>'Visi duomenys'!AR93</f>
        <v>1600</v>
      </c>
      <c r="G97" s="241" t="str">
        <f>'Visi duomenys'!AS93</f>
        <v>P.S.363</v>
      </c>
      <c r="H97" s="241" t="str">
        <f>'Visi duomenys'!AT93</f>
        <v>Viešąsias sveikatos priežiūros paslaugas teikiančių asmens sveikatos priežiūros įstaigų, kuriose modernizuota paslaugų teikimo infrastruktūra, skaičius</v>
      </c>
      <c r="I97" s="241">
        <f>'Visi duomenys'!AU93</f>
        <v>1</v>
      </c>
      <c r="J97" s="241">
        <f>'Visi duomenys'!AV93</f>
        <v>0</v>
      </c>
      <c r="K97" s="241">
        <f>'Visi duomenys'!AW93</f>
        <v>0</v>
      </c>
      <c r="L97" s="241">
        <f>'Visi duomenys'!AX93</f>
        <v>0</v>
      </c>
      <c r="M97" s="241">
        <f>'Visi duomenys'!AY93</f>
        <v>0</v>
      </c>
      <c r="N97" s="241">
        <f>'Visi duomenys'!AZ93</f>
        <v>0</v>
      </c>
      <c r="O97" s="241">
        <f>'Visi duomenys'!BA93</f>
        <v>0</v>
      </c>
      <c r="P97" s="241">
        <f>'Visi duomenys'!BB93</f>
        <v>0</v>
      </c>
      <c r="Q97" s="241">
        <f>'Visi duomenys'!BC93</f>
        <v>0</v>
      </c>
      <c r="R97" s="241">
        <f>'Visi duomenys'!BD93</f>
        <v>0</v>
      </c>
      <c r="S97" s="241">
        <f>'Visi duomenys'!BE93</f>
        <v>0</v>
      </c>
      <c r="T97" s="241">
        <f>'Visi duomenys'!BF93</f>
        <v>0</v>
      </c>
      <c r="U97" s="241">
        <f>'Visi duomenys'!BG93</f>
        <v>0</v>
      </c>
    </row>
    <row r="98" spans="1:21" x14ac:dyDescent="0.25">
      <c r="A98" s="241" t="str">
        <f>'Visi duomenys'!A94</f>
        <v>2.1.2.3.16</v>
      </c>
      <c r="B98" s="241" t="str">
        <f>'Visi duomenys'!B94</f>
        <v>R086609-270000-0016</v>
      </c>
      <c r="C98" s="242" t="str">
        <f>'Visi duomenys'!D94</f>
        <v>UAB Mažonienės medicinos kabineto veiklos efektyvumo didinimas</v>
      </c>
      <c r="D98" s="241" t="str">
        <f>'Visi duomenys'!AP94</f>
        <v>P.B.236</v>
      </c>
      <c r="E98" s="241" t="str">
        <f>'Visi duomenys'!AQ94</f>
        <v xml:space="preserve">Gyventojai, turintys galimybę pasinaudoti pagerintomis sveikatos priežiūros paslaugomis </v>
      </c>
      <c r="F98" s="241">
        <f>'Visi duomenys'!AR94</f>
        <v>1000</v>
      </c>
      <c r="G98" s="241" t="str">
        <f>'Visi duomenys'!AS94</f>
        <v>P.S.363</v>
      </c>
      <c r="H98" s="241" t="str">
        <f>'Visi duomenys'!AT94</f>
        <v>Viešąsias sveikatos priežiūros paslaugas teikiančių asmens sveikatos priežiūros įstaigų, kuriose modernizuota paslaugų teikimo infrastruktūra, skaičius</v>
      </c>
      <c r="I98" s="241">
        <f>'Visi duomenys'!AU94</f>
        <v>1</v>
      </c>
      <c r="J98" s="241">
        <f>'Visi duomenys'!AV94</f>
        <v>0</v>
      </c>
      <c r="K98" s="241">
        <f>'Visi duomenys'!AW94</f>
        <v>0</v>
      </c>
      <c r="L98" s="241">
        <f>'Visi duomenys'!AX94</f>
        <v>0</v>
      </c>
      <c r="M98" s="241">
        <f>'Visi duomenys'!AY94</f>
        <v>0</v>
      </c>
      <c r="N98" s="241">
        <f>'Visi duomenys'!AZ94</f>
        <v>0</v>
      </c>
      <c r="O98" s="241">
        <f>'Visi duomenys'!BA94</f>
        <v>0</v>
      </c>
      <c r="P98" s="241">
        <f>'Visi duomenys'!BB94</f>
        <v>0</v>
      </c>
      <c r="Q98" s="241">
        <f>'Visi duomenys'!BC94</f>
        <v>0</v>
      </c>
      <c r="R98" s="241">
        <f>'Visi duomenys'!BD94</f>
        <v>0</v>
      </c>
      <c r="S98" s="241">
        <f>'Visi duomenys'!BE94</f>
        <v>0</v>
      </c>
      <c r="T98" s="241">
        <f>'Visi duomenys'!BF94</f>
        <v>0</v>
      </c>
      <c r="U98" s="241">
        <f>'Visi duomenys'!BG94</f>
        <v>0</v>
      </c>
    </row>
    <row r="99" spans="1:21" x14ac:dyDescent="0.25">
      <c r="A99" s="241" t="str">
        <f>'Visi duomenys'!A95</f>
        <v>2.1.2.3.17</v>
      </c>
      <c r="B99" s="241" t="str">
        <f>'Visi duomenys'!B95</f>
        <v>R086609-270000-0017</v>
      </c>
      <c r="C99" s="242" t="str">
        <f>'Visi duomenys'!D95</f>
        <v>UAB InMedica šeimos klinikų Tauragėje ir Skaudvilėje veiklos efektyvumo didinimas</v>
      </c>
      <c r="D99" s="241" t="str">
        <f>'Visi duomenys'!AP95</f>
        <v>P.B.236</v>
      </c>
      <c r="E99" s="241" t="str">
        <f>'Visi duomenys'!AQ95</f>
        <v xml:space="preserve">Gyventojai, turintys galimybę pasinaudoti pagerintomis sveikatos priežiūros paslaugomis </v>
      </c>
      <c r="F99" s="241">
        <f>'Visi duomenys'!AR95</f>
        <v>5000</v>
      </c>
      <c r="G99" s="241" t="str">
        <f>'Visi duomenys'!AS95</f>
        <v>P.S.363</v>
      </c>
      <c r="H99" s="241" t="str">
        <f>'Visi duomenys'!AT95</f>
        <v>Viešąsias sveikatos priežiūros paslaugas teikiančių asmens sveikatos priežiūros įstaigų, kuriose modernizuota paslaugų teikimo infrastruktūra, skaičius</v>
      </c>
      <c r="I99" s="241">
        <f>'Visi duomenys'!AU95</f>
        <v>1</v>
      </c>
      <c r="J99" s="241">
        <f>'Visi duomenys'!AV95</f>
        <v>0</v>
      </c>
      <c r="K99" s="241">
        <f>'Visi duomenys'!AW95</f>
        <v>0</v>
      </c>
      <c r="L99" s="241">
        <f>'Visi duomenys'!AX95</f>
        <v>0</v>
      </c>
      <c r="M99" s="241">
        <f>'Visi duomenys'!AY95</f>
        <v>0</v>
      </c>
      <c r="N99" s="241">
        <f>'Visi duomenys'!AZ95</f>
        <v>0</v>
      </c>
      <c r="O99" s="241">
        <f>'Visi duomenys'!BA95</f>
        <v>0</v>
      </c>
      <c r="P99" s="241">
        <f>'Visi duomenys'!BB95</f>
        <v>0</v>
      </c>
      <c r="Q99" s="241">
        <f>'Visi duomenys'!BC95</f>
        <v>0</v>
      </c>
      <c r="R99" s="241">
        <f>'Visi duomenys'!BD95</f>
        <v>0</v>
      </c>
      <c r="S99" s="241">
        <f>'Visi duomenys'!BE95</f>
        <v>0</v>
      </c>
      <c r="T99" s="241">
        <f>'Visi duomenys'!BF95</f>
        <v>0</v>
      </c>
      <c r="U99" s="241">
        <f>'Visi duomenys'!BG95</f>
        <v>0</v>
      </c>
    </row>
    <row r="100" spans="1:21" x14ac:dyDescent="0.25">
      <c r="A100" s="240" t="str">
        <f>'Visi duomenys'!A96</f>
        <v>2.1.3.</v>
      </c>
      <c r="B100" s="240">
        <f>'Visi duomenys'!B96</f>
        <v>0</v>
      </c>
      <c r="C100" s="244" t="str">
        <f>'Visi duomenys'!D96</f>
        <v>Uždavinys. Padidinti regiono savivaldybių socialinio būsto fondą, pagerinti bendruomenėje teikiamų socialinių paslaugų kokybę ir išplėsti jų prieinamumą.</v>
      </c>
      <c r="D100" s="239">
        <f>'Visi duomenys'!AP96</f>
        <v>0</v>
      </c>
      <c r="E100" s="239">
        <f>'Visi duomenys'!AQ96</f>
        <v>0</v>
      </c>
      <c r="F100" s="239">
        <f>'Visi duomenys'!AR96</f>
        <v>0</v>
      </c>
      <c r="G100" s="239">
        <f>'Visi duomenys'!AS96</f>
        <v>0</v>
      </c>
      <c r="H100" s="239">
        <f>'Visi duomenys'!AT96</f>
        <v>0</v>
      </c>
      <c r="I100" s="239">
        <f>'Visi duomenys'!AU96</f>
        <v>0</v>
      </c>
      <c r="J100" s="239">
        <f>'Visi duomenys'!AV96</f>
        <v>0</v>
      </c>
      <c r="K100" s="239">
        <f>'Visi duomenys'!AW96</f>
        <v>0</v>
      </c>
      <c r="L100" s="239">
        <f>'Visi duomenys'!AX96</f>
        <v>0</v>
      </c>
      <c r="M100" s="239">
        <f>'Visi duomenys'!AY96</f>
        <v>0</v>
      </c>
      <c r="N100" s="239">
        <f>'Visi duomenys'!AZ96</f>
        <v>0</v>
      </c>
      <c r="O100" s="239">
        <f>'Visi duomenys'!BA96</f>
        <v>0</v>
      </c>
      <c r="P100" s="239">
        <f>'Visi duomenys'!BB96</f>
        <v>0</v>
      </c>
      <c r="Q100" s="239">
        <f>'Visi duomenys'!BC96</f>
        <v>0</v>
      </c>
      <c r="R100" s="239">
        <f>'Visi duomenys'!BD96</f>
        <v>0</v>
      </c>
      <c r="S100" s="239">
        <f>'Visi duomenys'!BE96</f>
        <v>0</v>
      </c>
      <c r="T100" s="239">
        <f>'Visi duomenys'!BF96</f>
        <v>0</v>
      </c>
      <c r="U100" s="239">
        <f>'Visi duomenys'!BG96</f>
        <v>0</v>
      </c>
    </row>
    <row r="101" spans="1:21" x14ac:dyDescent="0.25">
      <c r="A101" s="240" t="str">
        <f>'Visi duomenys'!A97</f>
        <v>2.1.3.1</v>
      </c>
      <c r="B101" s="240">
        <f>'Visi duomenys'!B97</f>
        <v>0</v>
      </c>
      <c r="C101" s="244" t="str">
        <f>'Visi duomenys'!D97</f>
        <v>Priemonė: Socialinių paslaugų infrastruktūros plėtra</v>
      </c>
      <c r="D101" s="239">
        <f>'Visi duomenys'!AP97</f>
        <v>0</v>
      </c>
      <c r="E101" s="239">
        <f>'Visi duomenys'!AQ97</f>
        <v>0</v>
      </c>
      <c r="F101" s="239">
        <f>'Visi duomenys'!AR97</f>
        <v>0</v>
      </c>
      <c r="G101" s="239">
        <f>'Visi duomenys'!AS97</f>
        <v>0</v>
      </c>
      <c r="H101" s="239">
        <f>'Visi duomenys'!AT97</f>
        <v>0</v>
      </c>
      <c r="I101" s="239">
        <f>'Visi duomenys'!AU97</f>
        <v>0</v>
      </c>
      <c r="J101" s="239">
        <f>'Visi duomenys'!AV97</f>
        <v>0</v>
      </c>
      <c r="K101" s="239">
        <f>'Visi duomenys'!AW97</f>
        <v>0</v>
      </c>
      <c r="L101" s="239">
        <f>'Visi duomenys'!AX97</f>
        <v>0</v>
      </c>
      <c r="M101" s="239">
        <f>'Visi duomenys'!AY97</f>
        <v>0</v>
      </c>
      <c r="N101" s="239">
        <f>'Visi duomenys'!AZ97</f>
        <v>0</v>
      </c>
      <c r="O101" s="239">
        <f>'Visi duomenys'!BA97</f>
        <v>0</v>
      </c>
      <c r="P101" s="239">
        <f>'Visi duomenys'!BB97</f>
        <v>0</v>
      </c>
      <c r="Q101" s="239">
        <f>'Visi duomenys'!BC97</f>
        <v>0</v>
      </c>
      <c r="R101" s="239">
        <f>'Visi duomenys'!BD97</f>
        <v>0</v>
      </c>
      <c r="S101" s="239">
        <f>'Visi duomenys'!BE97</f>
        <v>0</v>
      </c>
      <c r="T101" s="239">
        <f>'Visi duomenys'!BF97</f>
        <v>0</v>
      </c>
      <c r="U101" s="239">
        <f>'Visi duomenys'!BG97</f>
        <v>0</v>
      </c>
    </row>
    <row r="102" spans="1:21" x14ac:dyDescent="0.25">
      <c r="A102" s="241" t="str">
        <f>'Visi duomenys'!A98</f>
        <v>2.1.3.1.1</v>
      </c>
      <c r="B102" s="241" t="str">
        <f>'Visi duomenys'!B98</f>
        <v>R084407-270000-1196</v>
      </c>
      <c r="C102" s="242" t="str">
        <f>'Visi duomenys'!D98</f>
        <v>Savarankiško gyvenimo namų plėtra senyvo amžiaus asmenims ir (ar) asmenims su negalia Šventupio g. 3, Šiauduvoje, Šilalės r.</v>
      </c>
      <c r="D102" s="241" t="str">
        <f>'Visi duomenys'!AP98</f>
        <v>P.S.361</v>
      </c>
      <c r="E102" s="241" t="str">
        <f>'Visi duomenys'!AQ98</f>
        <v>Investicijas gavę socialinių paslaugų infrastruktūros objektai (vnt.)</v>
      </c>
      <c r="F102" s="241">
        <f>'Visi duomenys'!AR98</f>
        <v>1</v>
      </c>
      <c r="G102" s="241" t="str">
        <f>'Visi duomenys'!AS98</f>
        <v>R.N.403</v>
      </c>
      <c r="H102" s="241" t="str">
        <f>'Visi duomenys'!AT98</f>
        <v xml:space="preserve">Tikslinių grupių asmenys, gavę tiesioginės naudos iš investicijų į socialinių paslaugų infrastruktūrą </v>
      </c>
      <c r="I102" s="241">
        <f>'Visi duomenys'!AU98</f>
        <v>12</v>
      </c>
      <c r="J102" s="241" t="str">
        <f>'Visi duomenys'!AV98</f>
        <v>R.N.404</v>
      </c>
      <c r="K102" s="241" t="str">
        <f>'Visi duomenys'!AW98</f>
        <v xml:space="preserve">Investicijas gavusiose įstaigose esančios vietos socialinių paslaugų gavėjams </v>
      </c>
      <c r="L102" s="241">
        <f>'Visi duomenys'!AX98</f>
        <v>11</v>
      </c>
      <c r="M102" s="241">
        <f>'Visi duomenys'!AY98</f>
        <v>0</v>
      </c>
      <c r="N102" s="241">
        <f>'Visi duomenys'!AZ98</f>
        <v>0</v>
      </c>
      <c r="O102" s="241">
        <f>'Visi duomenys'!BA98</f>
        <v>0</v>
      </c>
      <c r="P102" s="241">
        <f>'Visi duomenys'!BB98</f>
        <v>0</v>
      </c>
      <c r="Q102" s="241">
        <f>'Visi duomenys'!BC98</f>
        <v>0</v>
      </c>
      <c r="R102" s="241">
        <f>'Visi duomenys'!BD98</f>
        <v>0</v>
      </c>
      <c r="S102" s="241">
        <f>'Visi duomenys'!BE98</f>
        <v>0</v>
      </c>
      <c r="T102" s="241">
        <f>'Visi duomenys'!BF98</f>
        <v>0</v>
      </c>
      <c r="U102" s="241">
        <f>'Visi duomenys'!BG98</f>
        <v>0</v>
      </c>
    </row>
    <row r="103" spans="1:21" x14ac:dyDescent="0.25">
      <c r="A103" s="241" t="str">
        <f>'Visi duomenys'!A99</f>
        <v>2.1.3.1.2</v>
      </c>
      <c r="B103" s="241" t="str">
        <f>'Visi duomenys'!B99</f>
        <v>R084407-270000-1197</v>
      </c>
      <c r="C103" s="242" t="str">
        <f>'Visi duomenys'!D99</f>
        <v>Modernizuoti veikiančius palaikomojo gydymo, slaugos ir senelių globos namus Pagėgiuose</v>
      </c>
      <c r="D103" s="241" t="str">
        <f>'Visi duomenys'!AP99</f>
        <v>P.S.361</v>
      </c>
      <c r="E103" s="241" t="str">
        <f>'Visi duomenys'!AQ99</f>
        <v>Investicijas gavę socialinių paslaugų infrastruktūros objektai (vnt.)</v>
      </c>
      <c r="F103" s="241">
        <f>'Visi duomenys'!AR99</f>
        <v>1</v>
      </c>
      <c r="G103" s="241" t="str">
        <f>'Visi duomenys'!AS99</f>
        <v>R.N.403</v>
      </c>
      <c r="H103" s="241" t="str">
        <f>'Visi duomenys'!AT99</f>
        <v xml:space="preserve">Tikslinių grupių asmenys, gavę tiesioginės naudos iš investicijų į socialinių paslaugų infrastruktūrą </v>
      </c>
      <c r="I103" s="241">
        <f>'Visi duomenys'!AU99</f>
        <v>62</v>
      </c>
      <c r="J103" s="241" t="str">
        <f>'Visi duomenys'!AV99</f>
        <v>R.N.404</v>
      </c>
      <c r="K103" s="241" t="str">
        <f>'Visi duomenys'!AW99</f>
        <v xml:space="preserve">Investicijas gavusiose įstaigose esančios vietos socialinių paslaugų gavėjams </v>
      </c>
      <c r="L103" s="241">
        <f>'Visi duomenys'!AX99</f>
        <v>20</v>
      </c>
      <c r="M103" s="241">
        <f>'Visi duomenys'!AY99</f>
        <v>0</v>
      </c>
      <c r="N103" s="241">
        <f>'Visi duomenys'!AZ99</f>
        <v>0</v>
      </c>
      <c r="O103" s="241">
        <f>'Visi duomenys'!BA99</f>
        <v>0</v>
      </c>
      <c r="P103" s="241">
        <f>'Visi duomenys'!BB99</f>
        <v>0</v>
      </c>
      <c r="Q103" s="241">
        <f>'Visi duomenys'!BC99</f>
        <v>0</v>
      </c>
      <c r="R103" s="241">
        <f>'Visi duomenys'!BD99</f>
        <v>0</v>
      </c>
      <c r="S103" s="241">
        <f>'Visi duomenys'!BE99</f>
        <v>0</v>
      </c>
      <c r="T103" s="241">
        <f>'Visi duomenys'!BF99</f>
        <v>0</v>
      </c>
      <c r="U103" s="241">
        <f>'Visi duomenys'!BG99</f>
        <v>0</v>
      </c>
    </row>
    <row r="104" spans="1:21" x14ac:dyDescent="0.25">
      <c r="A104" s="241" t="str">
        <f>'Visi duomenys'!A100</f>
        <v>2.1.3.1.3</v>
      </c>
      <c r="B104" s="241" t="str">
        <f>'Visi duomenys'!B100</f>
        <v>R084407-270000-1198</v>
      </c>
      <c r="C104" s="242" t="str">
        <f>'Visi duomenys'!D100</f>
        <v>Socialinių paslaugų įstaigos modernizavimas ir paslaugų plėtra Jurbarko rajone</v>
      </c>
      <c r="D104" s="241" t="str">
        <f>'Visi duomenys'!AP100</f>
        <v>P.S.361</v>
      </c>
      <c r="E104" s="241" t="str">
        <f>'Visi duomenys'!AQ100</f>
        <v>Investicijas gavę socialinių paslaugų infrastruktūros objektai (vnt.)</v>
      </c>
      <c r="F104" s="241">
        <f>'Visi duomenys'!AR100</f>
        <v>1</v>
      </c>
      <c r="G104" s="241" t="str">
        <f>'Visi duomenys'!AS100</f>
        <v>R.N.403</v>
      </c>
      <c r="H104" s="241" t="str">
        <f>'Visi duomenys'!AT100</f>
        <v xml:space="preserve">Tikslinių grupių asmenys, gavę tiesioginės naudos iš investicijų į socialinių paslaugų infrastruktūrą </v>
      </c>
      <c r="I104" s="241">
        <f>'Visi duomenys'!AU100</f>
        <v>35</v>
      </c>
      <c r="J104" s="241" t="str">
        <f>'Visi duomenys'!AV100</f>
        <v>R.N.404</v>
      </c>
      <c r="K104" s="241" t="str">
        <f>'Visi duomenys'!AW100</f>
        <v xml:space="preserve">Investicijas gavusiose įstaigose esančios vietos socialinių paslaugų gavėjams </v>
      </c>
      <c r="L104" s="241">
        <f>'Visi duomenys'!AX100</f>
        <v>23</v>
      </c>
      <c r="M104" s="241">
        <f>'Visi duomenys'!AY100</f>
        <v>0</v>
      </c>
      <c r="N104" s="241">
        <f>'Visi duomenys'!AZ100</f>
        <v>0</v>
      </c>
      <c r="O104" s="241">
        <f>'Visi duomenys'!BA100</f>
        <v>0</v>
      </c>
      <c r="P104" s="241">
        <f>'Visi duomenys'!BB100</f>
        <v>0</v>
      </c>
      <c r="Q104" s="241">
        <f>'Visi duomenys'!BC100</f>
        <v>0</v>
      </c>
      <c r="R104" s="241">
        <f>'Visi duomenys'!BD100</f>
        <v>0</v>
      </c>
      <c r="S104" s="241">
        <f>'Visi duomenys'!BE100</f>
        <v>0</v>
      </c>
      <c r="T104" s="241">
        <f>'Visi duomenys'!BF100</f>
        <v>0</v>
      </c>
      <c r="U104" s="241">
        <f>'Visi duomenys'!BG100</f>
        <v>0</v>
      </c>
    </row>
    <row r="105" spans="1:21" x14ac:dyDescent="0.25">
      <c r="A105" s="241" t="str">
        <f>'Visi duomenys'!A101</f>
        <v>2.1.3.1.4</v>
      </c>
      <c r="B105" s="241" t="str">
        <f>'Visi duomenys'!B101</f>
        <v>R084407-270000-1199</v>
      </c>
      <c r="C105" s="242" t="str">
        <f>'Visi duomenys'!D101</f>
        <v>Nestacionarių socialinių paslaugų infrastruktūros plėtra Tauragės rajono savivaldybėje</v>
      </c>
      <c r="D105" s="241" t="str">
        <f>'Visi duomenys'!AP101</f>
        <v>P.S.361</v>
      </c>
      <c r="E105" s="241" t="str">
        <f>'Visi duomenys'!AQ101</f>
        <v>Investicijas gavę socialinių paslaugų infrastruktūros objektai (vnt.)</v>
      </c>
      <c r="F105" s="241">
        <f>'Visi duomenys'!AR101</f>
        <v>1</v>
      </c>
      <c r="G105" s="241" t="str">
        <f>'Visi duomenys'!AS101</f>
        <v>R.N.403</v>
      </c>
      <c r="H105" s="241" t="str">
        <f>'Visi duomenys'!AT101</f>
        <v xml:space="preserve">Tikslinių grupių asmenys, gavę tiesioginės naudos iš investicijų į socialinių paslaugų infrastruktūrą </v>
      </c>
      <c r="I105" s="241">
        <f>'Visi duomenys'!AU101</f>
        <v>40</v>
      </c>
      <c r="J105" s="241" t="str">
        <f>'Visi duomenys'!AV101</f>
        <v>R.N.404</v>
      </c>
      <c r="K105" s="241" t="str">
        <f>'Visi duomenys'!AW101</f>
        <v xml:space="preserve">Investicijas gavusiose įstaigose esančios vietos socialinių paslaugų gavėjams </v>
      </c>
      <c r="L105" s="241">
        <f>'Visi duomenys'!AX101</f>
        <v>20</v>
      </c>
      <c r="M105" s="241">
        <f>'Visi duomenys'!AY101</f>
        <v>0</v>
      </c>
      <c r="N105" s="241">
        <f>'Visi duomenys'!AZ101</f>
        <v>0</v>
      </c>
      <c r="O105" s="241">
        <f>'Visi duomenys'!BA101</f>
        <v>0</v>
      </c>
      <c r="P105" s="241">
        <f>'Visi duomenys'!BB101</f>
        <v>0</v>
      </c>
      <c r="Q105" s="241">
        <f>'Visi duomenys'!BC101</f>
        <v>0</v>
      </c>
      <c r="R105" s="241">
        <f>'Visi duomenys'!BD101</f>
        <v>0</v>
      </c>
      <c r="S105" s="241">
        <f>'Visi duomenys'!BE101</f>
        <v>0</v>
      </c>
      <c r="T105" s="241">
        <f>'Visi duomenys'!BF101</f>
        <v>0</v>
      </c>
      <c r="U105" s="241">
        <f>'Visi duomenys'!BG101</f>
        <v>0</v>
      </c>
    </row>
    <row r="106" spans="1:21" x14ac:dyDescent="0.25">
      <c r="A106" s="240" t="str">
        <f>'Visi duomenys'!A102</f>
        <v>2.1.3.2</v>
      </c>
      <c r="B106" s="240" t="str">
        <f>'Visi duomenys'!B102</f>
        <v/>
      </c>
      <c r="C106" s="244" t="str">
        <f>'Visi duomenys'!D102</f>
        <v>Priemonė: Socialinio būsto fondo plėtra</v>
      </c>
      <c r="D106" s="239">
        <f>'Visi duomenys'!AP102</f>
        <v>0</v>
      </c>
      <c r="E106" s="239">
        <f>'Visi duomenys'!AQ102</f>
        <v>0</v>
      </c>
      <c r="F106" s="239">
        <f>'Visi duomenys'!AR102</f>
        <v>0</v>
      </c>
      <c r="G106" s="239">
        <f>'Visi duomenys'!AS102</f>
        <v>0</v>
      </c>
      <c r="H106" s="239">
        <f>'Visi duomenys'!AT102</f>
        <v>0</v>
      </c>
      <c r="I106" s="239">
        <f>'Visi duomenys'!AU102</f>
        <v>0</v>
      </c>
      <c r="J106" s="239">
        <f>'Visi duomenys'!AV102</f>
        <v>0</v>
      </c>
      <c r="K106" s="239">
        <f>'Visi duomenys'!AW102</f>
        <v>0</v>
      </c>
      <c r="L106" s="239">
        <f>'Visi duomenys'!AX102</f>
        <v>0</v>
      </c>
      <c r="M106" s="239">
        <f>'Visi duomenys'!AY102</f>
        <v>0</v>
      </c>
      <c r="N106" s="239">
        <f>'Visi duomenys'!AZ102</f>
        <v>0</v>
      </c>
      <c r="O106" s="239">
        <f>'Visi duomenys'!BA102</f>
        <v>0</v>
      </c>
      <c r="P106" s="239">
        <f>'Visi duomenys'!BB102</f>
        <v>0</v>
      </c>
      <c r="Q106" s="239">
        <f>'Visi duomenys'!BC102</f>
        <v>0</v>
      </c>
      <c r="R106" s="239">
        <f>'Visi duomenys'!BD102</f>
        <v>0</v>
      </c>
      <c r="S106" s="239">
        <f>'Visi duomenys'!BE102</f>
        <v>0</v>
      </c>
      <c r="T106" s="239">
        <f>'Visi duomenys'!BF102</f>
        <v>0</v>
      </c>
      <c r="U106" s="239">
        <f>'Visi duomenys'!BG102</f>
        <v>0</v>
      </c>
    </row>
    <row r="107" spans="1:21" x14ac:dyDescent="0.25">
      <c r="A107" s="241" t="str">
        <f>'Visi duomenys'!A103</f>
        <v>2.1.3.2.1</v>
      </c>
      <c r="B107" s="241" t="str">
        <f>'Visi duomenys'!B103</f>
        <v>R084408-260000-1201</v>
      </c>
      <c r="C107" s="242" t="str">
        <f>'Visi duomenys'!D103</f>
        <v>Socialinio būsto fondo plėtra Šilalės rajono savivaldybėje</v>
      </c>
      <c r="D107" s="241" t="str">
        <f>'Visi duomenys'!AP103</f>
        <v>P.S.362</v>
      </c>
      <c r="E107" s="241" t="str">
        <f>'Visi duomenys'!AQ103</f>
        <v>Naujai įrengtų ar įsigytų socialinių būstų skaičius</v>
      </c>
      <c r="F107" s="241">
        <f>'Visi duomenys'!AR103</f>
        <v>25</v>
      </c>
      <c r="G107" s="241">
        <f>'Visi duomenys'!AS103</f>
        <v>0</v>
      </c>
      <c r="H107" s="241">
        <f>'Visi duomenys'!AT103</f>
        <v>0</v>
      </c>
      <c r="I107" s="241">
        <f>'Visi duomenys'!AU103</f>
        <v>0</v>
      </c>
      <c r="J107" s="241">
        <f>'Visi duomenys'!AV103</f>
        <v>0</v>
      </c>
      <c r="K107" s="241">
        <f>'Visi duomenys'!AW103</f>
        <v>0</v>
      </c>
      <c r="L107" s="241">
        <f>'Visi duomenys'!AX103</f>
        <v>0</v>
      </c>
      <c r="M107" s="241">
        <f>'Visi duomenys'!AY103</f>
        <v>0</v>
      </c>
      <c r="N107" s="241">
        <f>'Visi duomenys'!AZ103</f>
        <v>0</v>
      </c>
      <c r="O107" s="241">
        <f>'Visi duomenys'!BA103</f>
        <v>0</v>
      </c>
      <c r="P107" s="241">
        <f>'Visi duomenys'!BB103</f>
        <v>0</v>
      </c>
      <c r="Q107" s="241">
        <f>'Visi duomenys'!BC103</f>
        <v>0</v>
      </c>
      <c r="R107" s="241">
        <f>'Visi duomenys'!BD103</f>
        <v>0</v>
      </c>
      <c r="S107" s="241">
        <f>'Visi duomenys'!BE103</f>
        <v>0</v>
      </c>
      <c r="T107" s="241">
        <f>'Visi duomenys'!BF103</f>
        <v>0</v>
      </c>
      <c r="U107" s="241">
        <f>'Visi duomenys'!BG103</f>
        <v>0</v>
      </c>
    </row>
    <row r="108" spans="1:21" x14ac:dyDescent="0.25">
      <c r="A108" s="241" t="str">
        <f>'Visi duomenys'!A104</f>
        <v>2.1.3.2.2</v>
      </c>
      <c r="B108" s="241" t="str">
        <f>'Visi duomenys'!B104</f>
        <v>R084408-250000-1202</v>
      </c>
      <c r="C108" s="242" t="str">
        <f>'Visi duomenys'!D104</f>
        <v>Socialinio būsto fondo plėtra Pagėgių savivaldybėje</v>
      </c>
      <c r="D108" s="241" t="str">
        <f>'Visi duomenys'!AP104</f>
        <v>P.S.362</v>
      </c>
      <c r="E108" s="241" t="str">
        <f>'Visi duomenys'!AQ104</f>
        <v>Naujai įrengtų ar įsigytų socialinių būstų skaičius</v>
      </c>
      <c r="F108" s="241">
        <f>'Visi duomenys'!AR104</f>
        <v>6</v>
      </c>
      <c r="G108" s="241">
        <f>'Visi duomenys'!AS104</f>
        <v>0</v>
      </c>
      <c r="H108" s="241">
        <f>'Visi duomenys'!AT104</f>
        <v>0</v>
      </c>
      <c r="I108" s="241">
        <f>'Visi duomenys'!AU104</f>
        <v>0</v>
      </c>
      <c r="J108" s="241">
        <f>'Visi duomenys'!AV104</f>
        <v>0</v>
      </c>
      <c r="K108" s="241">
        <f>'Visi duomenys'!AW104</f>
        <v>0</v>
      </c>
      <c r="L108" s="241">
        <f>'Visi duomenys'!AX104</f>
        <v>0</v>
      </c>
      <c r="M108" s="241">
        <f>'Visi duomenys'!AY104</f>
        <v>0</v>
      </c>
      <c r="N108" s="241">
        <f>'Visi duomenys'!AZ104</f>
        <v>0</v>
      </c>
      <c r="O108" s="241">
        <f>'Visi duomenys'!BA104</f>
        <v>0</v>
      </c>
      <c r="P108" s="241">
        <f>'Visi duomenys'!BB104</f>
        <v>0</v>
      </c>
      <c r="Q108" s="241">
        <f>'Visi duomenys'!BC104</f>
        <v>0</v>
      </c>
      <c r="R108" s="241">
        <f>'Visi duomenys'!BD104</f>
        <v>0</v>
      </c>
      <c r="S108" s="241">
        <f>'Visi duomenys'!BE104</f>
        <v>0</v>
      </c>
      <c r="T108" s="241">
        <f>'Visi duomenys'!BF104</f>
        <v>0</v>
      </c>
      <c r="U108" s="241">
        <f>'Visi duomenys'!BG104</f>
        <v>0</v>
      </c>
    </row>
    <row r="109" spans="1:21" x14ac:dyDescent="0.25">
      <c r="A109" s="241" t="str">
        <f>'Visi duomenys'!A105</f>
        <v>2.1.3.2.3</v>
      </c>
      <c r="B109" s="241" t="str">
        <f>'Visi duomenys'!B105</f>
        <v>R084408-260000-1203</v>
      </c>
      <c r="C109" s="242" t="str">
        <f>'Visi duomenys'!D105</f>
        <v>Socialinio būsto plėtra Jurbarko rajono savivaldybėje</v>
      </c>
      <c r="D109" s="241" t="str">
        <f>'Visi duomenys'!AP105</f>
        <v>P.S.362</v>
      </c>
      <c r="E109" s="241" t="str">
        <f>'Visi duomenys'!AQ105</f>
        <v>Naujai įrengti ar įsigyti socialiniai būstai (vnt.)</v>
      </c>
      <c r="F109" s="241">
        <f>'Visi duomenys'!AR105</f>
        <v>16</v>
      </c>
      <c r="G109" s="241">
        <f>'Visi duomenys'!AS105</f>
        <v>0</v>
      </c>
      <c r="H109" s="241">
        <f>'Visi duomenys'!AT105</f>
        <v>0</v>
      </c>
      <c r="I109" s="241">
        <f>'Visi duomenys'!AU105</f>
        <v>0</v>
      </c>
      <c r="J109" s="241">
        <f>'Visi duomenys'!AV105</f>
        <v>0</v>
      </c>
      <c r="K109" s="241">
        <f>'Visi duomenys'!AW105</f>
        <v>0</v>
      </c>
      <c r="L109" s="241">
        <f>'Visi duomenys'!AX105</f>
        <v>0</v>
      </c>
      <c r="M109" s="241">
        <f>'Visi duomenys'!AY105</f>
        <v>0</v>
      </c>
      <c r="N109" s="241">
        <f>'Visi duomenys'!AZ105</f>
        <v>0</v>
      </c>
      <c r="O109" s="241">
        <f>'Visi duomenys'!BA105</f>
        <v>0</v>
      </c>
      <c r="P109" s="241">
        <f>'Visi duomenys'!BB105</f>
        <v>0</v>
      </c>
      <c r="Q109" s="241">
        <f>'Visi duomenys'!BC105</f>
        <v>0</v>
      </c>
      <c r="R109" s="241">
        <f>'Visi duomenys'!BD105</f>
        <v>0</v>
      </c>
      <c r="S109" s="241">
        <f>'Visi duomenys'!BE105</f>
        <v>0</v>
      </c>
      <c r="T109" s="241">
        <f>'Visi duomenys'!BF105</f>
        <v>0</v>
      </c>
      <c r="U109" s="241">
        <f>'Visi duomenys'!BG105</f>
        <v>0</v>
      </c>
    </row>
    <row r="110" spans="1:21" x14ac:dyDescent="0.25">
      <c r="A110" s="241" t="str">
        <f>'Visi duomenys'!A106</f>
        <v>2.1.3.2.4</v>
      </c>
      <c r="B110" s="241" t="str">
        <f>'Visi duomenys'!B106</f>
        <v>R084408-260000-1204</v>
      </c>
      <c r="C110" s="242" t="str">
        <f>'Visi duomenys'!D106</f>
        <v>Socialinio būsto fondo plėtra Tauragės rajono savivaldybėje</v>
      </c>
      <c r="D110" s="241" t="str">
        <f>'Visi duomenys'!AP106</f>
        <v>P.S.362</v>
      </c>
      <c r="E110" s="241" t="str">
        <f>'Visi duomenys'!AQ106</f>
        <v xml:space="preserve">naujai įrengtų ar įsigytų socialinių būstų skaičius </v>
      </c>
      <c r="F110" s="241">
        <f>'Visi duomenys'!AR106</f>
        <v>42</v>
      </c>
      <c r="G110" s="241">
        <f>'Visi duomenys'!AS106</f>
        <v>0</v>
      </c>
      <c r="H110" s="241">
        <f>'Visi duomenys'!AT106</f>
        <v>0</v>
      </c>
      <c r="I110" s="241">
        <f>'Visi duomenys'!AU106</f>
        <v>0</v>
      </c>
      <c r="J110" s="241">
        <f>'Visi duomenys'!AV106</f>
        <v>0</v>
      </c>
      <c r="K110" s="241">
        <f>'Visi duomenys'!AW106</f>
        <v>0</v>
      </c>
      <c r="L110" s="241">
        <f>'Visi duomenys'!AX106</f>
        <v>0</v>
      </c>
      <c r="M110" s="241">
        <f>'Visi duomenys'!AY106</f>
        <v>0</v>
      </c>
      <c r="N110" s="241">
        <f>'Visi duomenys'!AZ106</f>
        <v>0</v>
      </c>
      <c r="O110" s="241">
        <f>'Visi duomenys'!BA106</f>
        <v>0</v>
      </c>
      <c r="P110" s="241">
        <f>'Visi duomenys'!BB106</f>
        <v>0</v>
      </c>
      <c r="Q110" s="241">
        <f>'Visi duomenys'!BC106</f>
        <v>0</v>
      </c>
      <c r="R110" s="241">
        <f>'Visi duomenys'!BD106</f>
        <v>0</v>
      </c>
      <c r="S110" s="241">
        <f>'Visi duomenys'!BE106</f>
        <v>0</v>
      </c>
      <c r="T110" s="241">
        <f>'Visi duomenys'!BF106</f>
        <v>0</v>
      </c>
      <c r="U110" s="241">
        <f>'Visi duomenys'!BG106</f>
        <v>0</v>
      </c>
    </row>
    <row r="111" spans="1:21" x14ac:dyDescent="0.25">
      <c r="A111" s="240" t="str">
        <f>'Visi duomenys'!A107</f>
        <v>2.2.</v>
      </c>
      <c r="B111" s="240" t="str">
        <f>'Visi duomenys'!B107</f>
        <v/>
      </c>
      <c r="C111" s="244" t="str">
        <f>'Visi duomenys'!D107</f>
        <v xml:space="preserve">Tikslas. Tobulinti viešąjį valdymą savivaldybėse, didinant jo atitikimą visuomenės poreikiams. </v>
      </c>
      <c r="D111" s="239">
        <f>'Visi duomenys'!AP107</f>
        <v>0</v>
      </c>
      <c r="E111" s="239">
        <f>'Visi duomenys'!AQ107</f>
        <v>0</v>
      </c>
      <c r="F111" s="239">
        <f>'Visi duomenys'!AR107</f>
        <v>0</v>
      </c>
      <c r="G111" s="239">
        <f>'Visi duomenys'!AS107</f>
        <v>0</v>
      </c>
      <c r="H111" s="239">
        <f>'Visi duomenys'!AT107</f>
        <v>0</v>
      </c>
      <c r="I111" s="239">
        <f>'Visi duomenys'!AU107</f>
        <v>0</v>
      </c>
      <c r="J111" s="239">
        <f>'Visi duomenys'!AV107</f>
        <v>0</v>
      </c>
      <c r="K111" s="239">
        <f>'Visi duomenys'!AW107</f>
        <v>0</v>
      </c>
      <c r="L111" s="239">
        <f>'Visi duomenys'!AX107</f>
        <v>0</v>
      </c>
      <c r="M111" s="239">
        <f>'Visi duomenys'!AY107</f>
        <v>0</v>
      </c>
      <c r="N111" s="239">
        <f>'Visi duomenys'!AZ107</f>
        <v>0</v>
      </c>
      <c r="O111" s="239">
        <f>'Visi duomenys'!BA107</f>
        <v>0</v>
      </c>
      <c r="P111" s="239">
        <f>'Visi duomenys'!BB107</f>
        <v>0</v>
      </c>
      <c r="Q111" s="239">
        <f>'Visi duomenys'!BC107</f>
        <v>0</v>
      </c>
      <c r="R111" s="239">
        <f>'Visi duomenys'!BD107</f>
        <v>0</v>
      </c>
      <c r="S111" s="239">
        <f>'Visi duomenys'!BE107</f>
        <v>0</v>
      </c>
      <c r="T111" s="239">
        <f>'Visi duomenys'!BF107</f>
        <v>0</v>
      </c>
      <c r="U111" s="239">
        <f>'Visi duomenys'!BG107</f>
        <v>0</v>
      </c>
    </row>
    <row r="112" spans="1:21" x14ac:dyDescent="0.25">
      <c r="A112" s="240" t="str">
        <f>'Visi duomenys'!A108</f>
        <v>2.2.1.</v>
      </c>
      <c r="B112" s="240" t="str">
        <f>'Visi duomenys'!B108</f>
        <v/>
      </c>
      <c r="C112" s="244" t="str">
        <f>'Visi duomenys'!D108</f>
        <v xml:space="preserve">Uždavinys. Stiprinti regiono viešojo valdymo darbuotojų kompetenciją, didinti jų veiklos efektyvumą ir gerinti teikiamų paslaugų kokybę.  </v>
      </c>
      <c r="D112" s="239">
        <f>'Visi duomenys'!AP108</f>
        <v>0</v>
      </c>
      <c r="E112" s="239">
        <f>'Visi duomenys'!AQ108</f>
        <v>0</v>
      </c>
      <c r="F112" s="239">
        <f>'Visi duomenys'!AR108</f>
        <v>0</v>
      </c>
      <c r="G112" s="239">
        <f>'Visi duomenys'!AS108</f>
        <v>0</v>
      </c>
      <c r="H112" s="239">
        <f>'Visi duomenys'!AT108</f>
        <v>0</v>
      </c>
      <c r="I112" s="239">
        <f>'Visi duomenys'!AU108</f>
        <v>0</v>
      </c>
      <c r="J112" s="239">
        <f>'Visi duomenys'!AV108</f>
        <v>0</v>
      </c>
      <c r="K112" s="239">
        <f>'Visi duomenys'!AW108</f>
        <v>0</v>
      </c>
      <c r="L112" s="239">
        <f>'Visi duomenys'!AX108</f>
        <v>0</v>
      </c>
      <c r="M112" s="239">
        <f>'Visi duomenys'!AY108</f>
        <v>0</v>
      </c>
      <c r="N112" s="239">
        <f>'Visi duomenys'!AZ108</f>
        <v>0</v>
      </c>
      <c r="O112" s="239">
        <f>'Visi duomenys'!BA108</f>
        <v>0</v>
      </c>
      <c r="P112" s="239">
        <f>'Visi duomenys'!BB108</f>
        <v>0</v>
      </c>
      <c r="Q112" s="239">
        <f>'Visi duomenys'!BC108</f>
        <v>0</v>
      </c>
      <c r="R112" s="239">
        <f>'Visi duomenys'!BD108</f>
        <v>0</v>
      </c>
      <c r="S112" s="239">
        <f>'Visi duomenys'!BE108</f>
        <v>0</v>
      </c>
      <c r="T112" s="239">
        <f>'Visi duomenys'!BF108</f>
        <v>0</v>
      </c>
      <c r="U112" s="239">
        <f>'Visi duomenys'!BG108</f>
        <v>0</v>
      </c>
    </row>
    <row r="113" spans="1:21" x14ac:dyDescent="0.25">
      <c r="A113" s="240" t="str">
        <f>'Visi duomenys'!A109</f>
        <v>2.2.1.1</v>
      </c>
      <c r="B113" s="240" t="str">
        <f>'Visi duomenys'!B109</f>
        <v/>
      </c>
      <c r="C113" s="244" t="str">
        <f>'Visi duomenys'!D109</f>
        <v>Priemonė: Paslaugų ir asmenų aptarnavimo kokybės gerinimas savivaldybėse</v>
      </c>
      <c r="D113" s="239">
        <f>'Visi duomenys'!AP109</f>
        <v>0</v>
      </c>
      <c r="E113" s="239">
        <f>'Visi duomenys'!AQ109</f>
        <v>0</v>
      </c>
      <c r="F113" s="239">
        <f>'Visi duomenys'!AR109</f>
        <v>0</v>
      </c>
      <c r="G113" s="239">
        <f>'Visi duomenys'!AS109</f>
        <v>0</v>
      </c>
      <c r="H113" s="239">
        <f>'Visi duomenys'!AT109</f>
        <v>0</v>
      </c>
      <c r="I113" s="239">
        <f>'Visi duomenys'!AU109</f>
        <v>0</v>
      </c>
      <c r="J113" s="239">
        <f>'Visi duomenys'!AV109</f>
        <v>0</v>
      </c>
      <c r="K113" s="239">
        <f>'Visi duomenys'!AW109</f>
        <v>0</v>
      </c>
      <c r="L113" s="239">
        <f>'Visi duomenys'!AX109</f>
        <v>0</v>
      </c>
      <c r="M113" s="239">
        <f>'Visi duomenys'!AY109</f>
        <v>0</v>
      </c>
      <c r="N113" s="239">
        <f>'Visi duomenys'!AZ109</f>
        <v>0</v>
      </c>
      <c r="O113" s="239">
        <f>'Visi duomenys'!BA109</f>
        <v>0</v>
      </c>
      <c r="P113" s="239">
        <f>'Visi duomenys'!BB109</f>
        <v>0</v>
      </c>
      <c r="Q113" s="239">
        <f>'Visi duomenys'!BC109</f>
        <v>0</v>
      </c>
      <c r="R113" s="239">
        <f>'Visi duomenys'!BD109</f>
        <v>0</v>
      </c>
      <c r="S113" s="239">
        <f>'Visi duomenys'!BE109</f>
        <v>0</v>
      </c>
      <c r="T113" s="239">
        <f>'Visi duomenys'!BF109</f>
        <v>0</v>
      </c>
      <c r="U113" s="239">
        <f>'Visi duomenys'!BG109</f>
        <v>0</v>
      </c>
    </row>
    <row r="114" spans="1:21" x14ac:dyDescent="0.25">
      <c r="A114" s="241" t="str">
        <f>'Visi duomenys'!A110</f>
        <v>2.2.1.1.1</v>
      </c>
      <c r="B114" s="241" t="str">
        <f>'Visi duomenys'!B110</f>
        <v>R089920-490000-1208</v>
      </c>
      <c r="C114" s="242" t="str">
        <f>'Visi duomenys'!D110</f>
        <v>Paslaugų teikimo ir asmenų aptarnavimo kokybės gerinimas Tauragės regiono savivaldybėse. I etapas</v>
      </c>
      <c r="D114" s="241" t="str">
        <f>'Visi duomenys'!AP110</f>
        <v>P.S.416</v>
      </c>
      <c r="E114" s="241" t="str">
        <f>'Visi duomenys'!AQ110</f>
        <v>Viešojo valdymo institucijų darbuotojai, kurie dalyvavo pagal veiksmų programą  ESF lėšomis vykdytose veiklose, skirtose stiprinti teikiamų paslaugų ir (ar) aptarnavimo kokybės gerinimui reikalingas kompetencijas</v>
      </c>
      <c r="F114" s="241">
        <f>'Visi duomenys'!AR110</f>
        <v>21</v>
      </c>
      <c r="G114" s="241" t="str">
        <f>'Visi duomenys'!AS110</f>
        <v>P.S.415</v>
      </c>
      <c r="H114" s="241" t="str">
        <f>'Visi duomenys'!AT110</f>
        <v>Viešojo valdymo institucijos, pagal veiksmų programą ESF lėšomis įgyvendinusios paslaugų ir (ar) aptarnavimo kokybei gerinti skirtas priemones</v>
      </c>
      <c r="I114" s="241">
        <f>'Visi duomenys'!AU110</f>
        <v>4</v>
      </c>
      <c r="J114" s="241">
        <f>'Visi duomenys'!AV110</f>
        <v>0</v>
      </c>
      <c r="K114" s="241">
        <f>'Visi duomenys'!AW110</f>
        <v>0</v>
      </c>
      <c r="L114" s="241">
        <f>'Visi duomenys'!AX110</f>
        <v>0</v>
      </c>
      <c r="M114" s="241">
        <f>'Visi duomenys'!AY110</f>
        <v>0</v>
      </c>
      <c r="N114" s="241">
        <f>'Visi duomenys'!AZ110</f>
        <v>0</v>
      </c>
      <c r="O114" s="241">
        <f>'Visi duomenys'!BA110</f>
        <v>0</v>
      </c>
      <c r="P114" s="241">
        <f>'Visi duomenys'!BB110</f>
        <v>0</v>
      </c>
      <c r="Q114" s="241">
        <f>'Visi duomenys'!BC110</f>
        <v>0</v>
      </c>
      <c r="R114" s="241">
        <f>'Visi duomenys'!BD110</f>
        <v>0</v>
      </c>
      <c r="S114" s="241">
        <f>'Visi duomenys'!BE110</f>
        <v>0</v>
      </c>
      <c r="T114" s="241">
        <f>'Visi duomenys'!BF110</f>
        <v>0</v>
      </c>
      <c r="U114" s="241">
        <f>'Visi duomenys'!BG110</f>
        <v>0</v>
      </c>
    </row>
    <row r="115" spans="1:21" x14ac:dyDescent="0.25">
      <c r="A115" s="241" t="str">
        <f>'Visi duomenys'!A111</f>
        <v>2.2.1.1.2</v>
      </c>
      <c r="B115" s="241" t="str">
        <f>'Visi duomenys'!B111</f>
        <v>R089920-490000-1209</v>
      </c>
      <c r="C115" s="242" t="str">
        <f>'Visi duomenys'!D111</f>
        <v>Paslaugų teikimo ir asmenų aptarnavimo kokybės gerinimas Tauragės regiono savivaldybėse. II etapas</v>
      </c>
      <c r="D115" s="241" t="str">
        <f>'Visi duomenys'!AP111</f>
        <v>P.S.416</v>
      </c>
      <c r="E115" s="241" t="str">
        <f>'Visi duomenys'!AQ111</f>
        <v>Viešojo valdymo institucijų darbuotojai, kurie dalyvavo pagal veiksmų programą  ESF lėšomis vykdytose veiklose, skirtose stiprinti teikiamų paslaugų ir (ar) aptarnavimo kokybės gerinimui reikalingas kompetencijas</v>
      </c>
      <c r="F115" s="241">
        <f>'Visi duomenys'!AR111</f>
        <v>48</v>
      </c>
      <c r="G115" s="241" t="str">
        <f>'Visi duomenys'!AS111</f>
        <v>P.S.415</v>
      </c>
      <c r="H115" s="241" t="str">
        <f>'Visi duomenys'!AT111</f>
        <v>Viešojo valdymo institucijos, pagal veiksmų programą ESF lėšomis įgyvendinusios paslaugų ir (ar) aptarnavimo kokybei gerinti skirtas priemones</v>
      </c>
      <c r="I115" s="241">
        <f>'Visi duomenys'!AU111</f>
        <v>4</v>
      </c>
      <c r="J115" s="241" t="str">
        <f>'Visi duomenys'!AV111</f>
        <v>P.N.910</v>
      </c>
      <c r="K115" s="241" t="str">
        <f>'Visi duomenys'!AW111</f>
        <v>Parengtos piliečių chartijos</v>
      </c>
      <c r="L115" s="241">
        <f>'Visi duomenys'!AX111</f>
        <v>2</v>
      </c>
      <c r="M115" s="241">
        <f>'Visi duomenys'!AY111</f>
        <v>0</v>
      </c>
      <c r="N115" s="241">
        <f>'Visi duomenys'!AZ111</f>
        <v>0</v>
      </c>
      <c r="O115" s="241">
        <f>'Visi duomenys'!BA111</f>
        <v>0</v>
      </c>
      <c r="P115" s="241">
        <f>'Visi duomenys'!BB111</f>
        <v>0</v>
      </c>
      <c r="Q115" s="241">
        <f>'Visi duomenys'!BC111</f>
        <v>0</v>
      </c>
      <c r="R115" s="241">
        <f>'Visi duomenys'!BD111</f>
        <v>0</v>
      </c>
      <c r="S115" s="241">
        <f>'Visi duomenys'!BE111</f>
        <v>0</v>
      </c>
      <c r="T115" s="241">
        <f>'Visi duomenys'!BF111</f>
        <v>0</v>
      </c>
      <c r="U115" s="241">
        <f>'Visi duomenys'!BG111</f>
        <v>0</v>
      </c>
    </row>
    <row r="116" spans="1:21" x14ac:dyDescent="0.25">
      <c r="A116" s="240" t="str">
        <f>'Visi duomenys'!A112</f>
        <v>3.</v>
      </c>
      <c r="B116" s="240">
        <f>'Visi duomenys'!B112</f>
        <v>0</v>
      </c>
      <c r="C116" s="244" t="str">
        <f>'Visi duomenys'!D112</f>
        <v>Prioritetas. ŽMOGUI PATOGI GYVENTI IR SAUGI APLINKA</v>
      </c>
      <c r="D116" s="239">
        <f>'Visi duomenys'!AP112</f>
        <v>0</v>
      </c>
      <c r="E116" s="239">
        <f>'Visi duomenys'!AQ112</f>
        <v>0</v>
      </c>
      <c r="F116" s="239">
        <f>'Visi duomenys'!AR112</f>
        <v>0</v>
      </c>
      <c r="G116" s="239">
        <f>'Visi duomenys'!AS112</f>
        <v>0</v>
      </c>
      <c r="H116" s="239">
        <f>'Visi duomenys'!AT112</f>
        <v>0</v>
      </c>
      <c r="I116" s="239">
        <f>'Visi duomenys'!AU112</f>
        <v>0</v>
      </c>
      <c r="J116" s="239">
        <f>'Visi duomenys'!AV112</f>
        <v>0</v>
      </c>
      <c r="K116" s="239">
        <f>'Visi duomenys'!AW112</f>
        <v>0</v>
      </c>
      <c r="L116" s="239">
        <f>'Visi duomenys'!AX112</f>
        <v>0</v>
      </c>
      <c r="M116" s="239">
        <f>'Visi duomenys'!AY112</f>
        <v>0</v>
      </c>
      <c r="N116" s="239">
        <f>'Visi duomenys'!AZ112</f>
        <v>0</v>
      </c>
      <c r="O116" s="239">
        <f>'Visi duomenys'!BA112</f>
        <v>0</v>
      </c>
      <c r="P116" s="239">
        <f>'Visi duomenys'!BB112</f>
        <v>0</v>
      </c>
      <c r="Q116" s="239">
        <f>'Visi duomenys'!BC112</f>
        <v>0</v>
      </c>
      <c r="R116" s="239">
        <f>'Visi duomenys'!BD112</f>
        <v>0</v>
      </c>
      <c r="S116" s="239">
        <f>'Visi duomenys'!BE112</f>
        <v>0</v>
      </c>
      <c r="T116" s="239">
        <f>'Visi duomenys'!BF112</f>
        <v>0</v>
      </c>
      <c r="U116" s="239">
        <f>'Visi duomenys'!BG112</f>
        <v>0</v>
      </c>
    </row>
    <row r="117" spans="1:21" x14ac:dyDescent="0.25">
      <c r="A117" s="240" t="str">
        <f>'Visi duomenys'!A113</f>
        <v>3.1.</v>
      </c>
      <c r="B117" s="240" t="str">
        <f>'Visi duomenys'!B113</f>
        <v/>
      </c>
      <c r="C117" s="244" t="str">
        <f>'Visi duomenys'!D113</f>
        <v>Tikslas. Diegti sveiką gyvenamąją aplinką kuriančias vandentvarkos ir atliekų tvarkymo sistemas, didinti paslaugų kokybę ir prieinamumą.</v>
      </c>
      <c r="D117" s="239">
        <f>'Visi duomenys'!AP113</f>
        <v>0</v>
      </c>
      <c r="E117" s="239">
        <f>'Visi duomenys'!AQ113</f>
        <v>0</v>
      </c>
      <c r="F117" s="239">
        <f>'Visi duomenys'!AR113</f>
        <v>0</v>
      </c>
      <c r="G117" s="239">
        <f>'Visi duomenys'!AS113</f>
        <v>0</v>
      </c>
      <c r="H117" s="239">
        <f>'Visi duomenys'!AT113</f>
        <v>0</v>
      </c>
      <c r="I117" s="239">
        <f>'Visi duomenys'!AU113</f>
        <v>0</v>
      </c>
      <c r="J117" s="239">
        <f>'Visi duomenys'!AV113</f>
        <v>0</v>
      </c>
      <c r="K117" s="239">
        <f>'Visi duomenys'!AW113</f>
        <v>0</v>
      </c>
      <c r="L117" s="239">
        <f>'Visi duomenys'!AX113</f>
        <v>0</v>
      </c>
      <c r="M117" s="239">
        <f>'Visi duomenys'!AY113</f>
        <v>0</v>
      </c>
      <c r="N117" s="239">
        <f>'Visi duomenys'!AZ113</f>
        <v>0</v>
      </c>
      <c r="O117" s="239">
        <f>'Visi duomenys'!BA113</f>
        <v>0</v>
      </c>
      <c r="P117" s="239">
        <f>'Visi duomenys'!BB113</f>
        <v>0</v>
      </c>
      <c r="Q117" s="239">
        <f>'Visi duomenys'!BC113</f>
        <v>0</v>
      </c>
      <c r="R117" s="239">
        <f>'Visi duomenys'!BD113</f>
        <v>0</v>
      </c>
      <c r="S117" s="239">
        <f>'Visi duomenys'!BE113</f>
        <v>0</v>
      </c>
      <c r="T117" s="239">
        <f>'Visi duomenys'!BF113</f>
        <v>0</v>
      </c>
      <c r="U117" s="239">
        <f>'Visi duomenys'!BG113</f>
        <v>0</v>
      </c>
    </row>
    <row r="118" spans="1:21" x14ac:dyDescent="0.25">
      <c r="A118" s="240" t="str">
        <f>'Visi duomenys'!A114</f>
        <v>3.1.1.</v>
      </c>
      <c r="B118" s="240" t="str">
        <f>'Visi duomenys'!B114</f>
        <v/>
      </c>
      <c r="C118" s="244" t="str">
        <f>'Visi duomenys'!D114</f>
        <v xml:space="preserve">Uždavinys. Plėsti, renovuoti ir modernizuoti geriamojo vandens ir nuotekų, paviršinių nuotekų surinkimo infrastruktūrą, gerinti teikiamų paslaugų  kokybę.  </v>
      </c>
      <c r="D118" s="239">
        <f>'Visi duomenys'!AP114</f>
        <v>0</v>
      </c>
      <c r="E118" s="239">
        <f>'Visi duomenys'!AQ114</f>
        <v>0</v>
      </c>
      <c r="F118" s="239">
        <f>'Visi duomenys'!AR114</f>
        <v>0</v>
      </c>
      <c r="G118" s="239">
        <f>'Visi duomenys'!AS114</f>
        <v>0</v>
      </c>
      <c r="H118" s="239">
        <f>'Visi duomenys'!AT114</f>
        <v>0</v>
      </c>
      <c r="I118" s="239">
        <f>'Visi duomenys'!AU114</f>
        <v>0</v>
      </c>
      <c r="J118" s="239">
        <f>'Visi duomenys'!AV114</f>
        <v>0</v>
      </c>
      <c r="K118" s="239">
        <f>'Visi duomenys'!AW114</f>
        <v>0</v>
      </c>
      <c r="L118" s="239">
        <f>'Visi duomenys'!AX114</f>
        <v>0</v>
      </c>
      <c r="M118" s="239">
        <f>'Visi duomenys'!AY114</f>
        <v>0</v>
      </c>
      <c r="N118" s="239">
        <f>'Visi duomenys'!AZ114</f>
        <v>0</v>
      </c>
      <c r="O118" s="239">
        <f>'Visi duomenys'!BA114</f>
        <v>0</v>
      </c>
      <c r="P118" s="239">
        <f>'Visi duomenys'!BB114</f>
        <v>0</v>
      </c>
      <c r="Q118" s="239">
        <f>'Visi duomenys'!BC114</f>
        <v>0</v>
      </c>
      <c r="R118" s="239">
        <f>'Visi duomenys'!BD114</f>
        <v>0</v>
      </c>
      <c r="S118" s="239">
        <f>'Visi duomenys'!BE114</f>
        <v>0</v>
      </c>
      <c r="T118" s="239">
        <f>'Visi duomenys'!BF114</f>
        <v>0</v>
      </c>
      <c r="U118" s="239">
        <f>'Visi duomenys'!BG114</f>
        <v>0</v>
      </c>
    </row>
    <row r="119" spans="1:21" x14ac:dyDescent="0.25">
      <c r="A119" s="240" t="str">
        <f>'Visi duomenys'!A115</f>
        <v>3.1.1.1</v>
      </c>
      <c r="B119" s="240" t="str">
        <f>'Visi duomenys'!B115</f>
        <v/>
      </c>
      <c r="C119" s="244" t="str">
        <f>'Visi duomenys'!D115</f>
        <v>Priemonė: Geriamojo vandens tiekimo ir nuotekų tvarkymo sistemų renovavimas ir plėtra, įmonių valdymo tobulinimas</v>
      </c>
      <c r="D119" s="239">
        <f>'Visi duomenys'!AP115</f>
        <v>0</v>
      </c>
      <c r="E119" s="239">
        <f>'Visi duomenys'!AQ115</f>
        <v>0</v>
      </c>
      <c r="F119" s="239">
        <f>'Visi duomenys'!AR115</f>
        <v>0</v>
      </c>
      <c r="G119" s="239">
        <f>'Visi duomenys'!AS115</f>
        <v>0</v>
      </c>
      <c r="H119" s="239">
        <f>'Visi duomenys'!AT115</f>
        <v>0</v>
      </c>
      <c r="I119" s="239">
        <f>'Visi duomenys'!AU115</f>
        <v>0</v>
      </c>
      <c r="J119" s="239">
        <f>'Visi duomenys'!AV115</f>
        <v>0</v>
      </c>
      <c r="K119" s="239">
        <f>'Visi duomenys'!AW115</f>
        <v>0</v>
      </c>
      <c r="L119" s="239">
        <f>'Visi duomenys'!AX115</f>
        <v>0</v>
      </c>
      <c r="M119" s="239">
        <f>'Visi duomenys'!AY115</f>
        <v>0</v>
      </c>
      <c r="N119" s="239">
        <f>'Visi duomenys'!AZ115</f>
        <v>0</v>
      </c>
      <c r="O119" s="239">
        <f>'Visi duomenys'!BA115</f>
        <v>0</v>
      </c>
      <c r="P119" s="239">
        <f>'Visi duomenys'!BB115</f>
        <v>0</v>
      </c>
      <c r="Q119" s="239">
        <f>'Visi duomenys'!BC115</f>
        <v>0</v>
      </c>
      <c r="R119" s="239">
        <f>'Visi duomenys'!BD115</f>
        <v>0</v>
      </c>
      <c r="S119" s="239">
        <f>'Visi duomenys'!BE115</f>
        <v>0</v>
      </c>
      <c r="T119" s="239">
        <f>'Visi duomenys'!BF115</f>
        <v>0</v>
      </c>
      <c r="U119" s="239">
        <f>'Visi duomenys'!BG115</f>
        <v>0</v>
      </c>
    </row>
    <row r="120" spans="1:21" x14ac:dyDescent="0.25">
      <c r="A120" s="241" t="str">
        <f>'Visi duomenys'!A116</f>
        <v>3.1.1.1.1</v>
      </c>
      <c r="B120" s="241" t="str">
        <f>'Visi duomenys'!B116</f>
        <v>R080014-070600-1213</v>
      </c>
      <c r="C120" s="242" t="str">
        <f>'Visi duomenys'!D116</f>
        <v>Vandentiekio ir nuotekų tinklų rekonstrukcija ir plėtra Šilalės rajone (Kaltinėnuose)</v>
      </c>
      <c r="D120" s="241" t="str">
        <f>'Visi duomenys'!AP116</f>
        <v>P.S.333</v>
      </c>
      <c r="E120" s="241" t="str">
        <f>'Visi duomenys'!AQ116</f>
        <v>Rekonstruotų vandens tiekimo ir nuotekų surinkimo tinklų ilgis (km)</v>
      </c>
      <c r="F120" s="241">
        <f>'Visi duomenys'!AR116</f>
        <v>2.84</v>
      </c>
      <c r="G120" s="241" t="str">
        <f>'Visi duomenys'!AS116</f>
        <v>P.N.050</v>
      </c>
      <c r="H120" s="241" t="str">
        <f>'Visi duomenys'!AT116</f>
        <v>Gyventojai, kuriems teikiamos vandens tiekimo paslaugos naujai pastatytais geriamojo vandens tiekimo tinklais (skaičius)</v>
      </c>
      <c r="I120" s="241">
        <f>'Visi duomenys'!AU116</f>
        <v>494</v>
      </c>
      <c r="J120" s="241" t="str">
        <f>'Visi duomenys'!AV116</f>
        <v>P.N.053</v>
      </c>
      <c r="K120" s="241" t="str">
        <f>'Visi duomenys'!AW116</f>
        <v>Gyventojai, kuriems teikiamos paslaugos naujai pastatytais nuotekų surinkimo tinklais (GE)</v>
      </c>
      <c r="L120" s="241">
        <f>'Visi duomenys'!AX116</f>
        <v>526</v>
      </c>
      <c r="M120" s="241">
        <f>'Visi duomenys'!AY116</f>
        <v>0</v>
      </c>
      <c r="N120" s="241">
        <f>'Visi duomenys'!AZ116</f>
        <v>0</v>
      </c>
      <c r="O120" s="241">
        <f>'Visi duomenys'!BA116</f>
        <v>0</v>
      </c>
      <c r="P120" s="241">
        <f>'Visi duomenys'!BB116</f>
        <v>0</v>
      </c>
      <c r="Q120" s="241">
        <f>'Visi duomenys'!BC116</f>
        <v>0</v>
      </c>
      <c r="R120" s="241">
        <f>'Visi duomenys'!BD116</f>
        <v>0</v>
      </c>
      <c r="S120" s="241">
        <f>'Visi duomenys'!BE116</f>
        <v>0</v>
      </c>
      <c r="T120" s="241">
        <f>'Visi duomenys'!BF116</f>
        <v>0</v>
      </c>
      <c r="U120" s="241">
        <f>'Visi duomenys'!BG116</f>
        <v>0</v>
      </c>
    </row>
    <row r="121" spans="1:21" x14ac:dyDescent="0.25">
      <c r="A121" s="241" t="str">
        <f>'Visi duomenys'!A117</f>
        <v>3.1.1.1.2</v>
      </c>
      <c r="B121" s="241" t="str">
        <f>'Visi duomenys'!B117</f>
        <v>R080014-060700-1214</v>
      </c>
      <c r="C121" s="242" t="str">
        <f>'Visi duomenys'!D117</f>
        <v>Vandens tiekimo ir nuotekų tvarkymo infrastruktūros renovavimas ir plėtra Pagėgių savivaldybėje (Natkiškiuose, Piktupėnuose)</v>
      </c>
      <c r="D121" s="241" t="str">
        <f>'Visi duomenys'!AP117</f>
        <v>P.S.333</v>
      </c>
      <c r="E121" s="241" t="str">
        <f>'Visi duomenys'!AQ117</f>
        <v>Rekonstruotų vandens tiekimo ir nuotekų surinkimo tinklų ilgis (km)</v>
      </c>
      <c r="F121" s="241">
        <f>'Visi duomenys'!AR117</f>
        <v>3</v>
      </c>
      <c r="G121" s="241" t="str">
        <f>'Visi duomenys'!AS117</f>
        <v>P.N.050</v>
      </c>
      <c r="H121" s="241" t="str">
        <f>'Visi duomenys'!AT117</f>
        <v>Gyventojai, kuriems teikiamos vandens tiekimo paslaugos naujai pastatytais geriamojo vandens tiekimo tinklais (skaičius)</v>
      </c>
      <c r="I121" s="241">
        <f>'Visi duomenys'!AU117</f>
        <v>92</v>
      </c>
      <c r="J121" s="241" t="str">
        <f>'Visi duomenys'!AV117</f>
        <v>P.N.053</v>
      </c>
      <c r="K121" s="241" t="str">
        <f>'Visi duomenys'!AW117</f>
        <v>Gyventojai, kuriems teikiamos paslaugos naujai pastatytais nuotekų surinkimo tinklais (GE)</v>
      </c>
      <c r="L121" s="241">
        <f>'Visi duomenys'!AX117</f>
        <v>60</v>
      </c>
      <c r="M121" s="241" t="str">
        <f>'Visi duomenys'!AY117</f>
        <v>P.N.054</v>
      </c>
      <c r="N121" s="241" t="str">
        <f>'Visi duomenys'!AZ117</f>
        <v>Gyventojai, kuriems teikiamos nuotekų valymo paslaugos naujai pastatytais ir (arba) rekonstruotais nuotekų valymo įrenginiais (GE)</v>
      </c>
      <c r="O121" s="241">
        <f>'Visi duomenys'!BA117</f>
        <v>406</v>
      </c>
      <c r="P121" s="241">
        <f>'Visi duomenys'!BB117</f>
        <v>0</v>
      </c>
      <c r="Q121" s="241">
        <f>'Visi duomenys'!BC117</f>
        <v>0</v>
      </c>
      <c r="R121" s="241">
        <f>'Visi duomenys'!BD117</f>
        <v>0</v>
      </c>
      <c r="S121" s="241">
        <f>'Visi duomenys'!BE117</f>
        <v>0</v>
      </c>
      <c r="T121" s="241">
        <f>'Visi duomenys'!BF117</f>
        <v>0</v>
      </c>
      <c r="U121" s="241">
        <f>'Visi duomenys'!BG117</f>
        <v>0</v>
      </c>
    </row>
    <row r="122" spans="1:21" x14ac:dyDescent="0.25">
      <c r="A122" s="241" t="str">
        <f>'Visi duomenys'!A118</f>
        <v>3.1.1.1.3</v>
      </c>
      <c r="B122" s="241" t="str">
        <f>'Visi duomenys'!B118</f>
        <v>R080014-070600-1215</v>
      </c>
      <c r="C122" s="242" t="str">
        <f>'Visi duomenys'!D118</f>
        <v>Vandens tiekimo ir nuotekų tvarkymo infrastruktūros plėtra Jurbarko rajone</v>
      </c>
      <c r="D122" s="241" t="str">
        <f>'Visi duomenys'!AP118</f>
        <v>P.S.333</v>
      </c>
      <c r="E122" s="241" t="str">
        <f>'Visi duomenys'!AQ118</f>
        <v>Rekonstruotų vandens tiekimo ir nuotekų surinkimo tinklų ilgis (km)</v>
      </c>
      <c r="F122" s="241">
        <f>'Visi duomenys'!AR118</f>
        <v>1</v>
      </c>
      <c r="G122" s="241" t="str">
        <f>'Visi duomenys'!AS118</f>
        <v>P.N.050</v>
      </c>
      <c r="H122" s="241" t="str">
        <f>'Visi duomenys'!AT118</f>
        <v>Gyventojai, kuriems teikiamos vandens tiekimo paslaugos naujai pastatytais geriamojo vandens tiekimo tinklais (skaičius)</v>
      </c>
      <c r="I122" s="241">
        <f>'Visi duomenys'!AU118</f>
        <v>137</v>
      </c>
      <c r="J122" s="241" t="str">
        <f>'Visi duomenys'!AV118</f>
        <v>P.N.053</v>
      </c>
      <c r="K122" s="241" t="str">
        <f>'Visi duomenys'!AW118</f>
        <v>Gyventojai, kuriems teikiamos paslaugos naujai pastatytais nuotekų surinkimo tinklais (GE)</v>
      </c>
      <c r="L122" s="241">
        <f>'Visi duomenys'!AX118</f>
        <v>110</v>
      </c>
      <c r="M122" s="241" t="str">
        <f>'Visi duomenys'!AY118</f>
        <v>P.N.051</v>
      </c>
      <c r="N122" s="241" t="str">
        <f>'Visi duomenys'!AZ118</f>
        <v>Gyventojai, kuriems teikiamos vandens tiekimo paslaugos iš naujai pastatytų ir (arba) rekonstruotų geriamojo vandens gerinimo įrenginių (skaičius)</v>
      </c>
      <c r="O122" s="241">
        <f>'Visi duomenys'!BA118</f>
        <v>11310</v>
      </c>
      <c r="P122" s="241">
        <f>'Visi duomenys'!BB118</f>
        <v>0</v>
      </c>
      <c r="Q122" s="241">
        <f>'Visi duomenys'!BC118</f>
        <v>0</v>
      </c>
      <c r="R122" s="241">
        <f>'Visi duomenys'!BD118</f>
        <v>0</v>
      </c>
      <c r="S122" s="241">
        <f>'Visi duomenys'!BE118</f>
        <v>0</v>
      </c>
      <c r="T122" s="241">
        <f>'Visi duomenys'!BF118</f>
        <v>0</v>
      </c>
      <c r="U122" s="241">
        <f>'Visi duomenys'!BG118</f>
        <v>0</v>
      </c>
    </row>
    <row r="123" spans="1:21" x14ac:dyDescent="0.25">
      <c r="A123" s="241" t="str">
        <f>'Visi duomenys'!A119</f>
        <v>3.1.1.1.4</v>
      </c>
      <c r="B123" s="241" t="str">
        <f>'Visi duomenys'!B119</f>
        <v>R080014-060700-1216</v>
      </c>
      <c r="C123" s="242" t="str">
        <f>'Visi duomenys'!D119</f>
        <v>Geriamojo vandens tiekimo ir nuotekų tvarkymo sistemų renovavimas ir plėtra Tauragės rajone</v>
      </c>
      <c r="D123" s="241" t="str">
        <f>'Visi duomenys'!AP119</f>
        <v>P.S.333</v>
      </c>
      <c r="E123" s="241" t="str">
        <f>'Visi duomenys'!AQ119</f>
        <v>Rekonstruotų vandens tiekimo ir nuotekų surinkimo tinklų ilgis (km)</v>
      </c>
      <c r="F123" s="241">
        <f>'Visi duomenys'!AR119</f>
        <v>7.5</v>
      </c>
      <c r="G123" s="241" t="str">
        <f>'Visi duomenys'!AS119</f>
        <v>P.N.050</v>
      </c>
      <c r="H123" s="241" t="str">
        <f>'Visi duomenys'!AT119</f>
        <v>Gyventojai, kuriems teikiamos vandens tiekimo paslaugos naujai pastatytais geriamojo vandens tiekimo tinklais (skaičius)</v>
      </c>
      <c r="I123" s="241">
        <f>'Visi duomenys'!AU119</f>
        <v>29</v>
      </c>
      <c r="J123" s="241" t="str">
        <f>'Visi duomenys'!AV119</f>
        <v>P.N.053</v>
      </c>
      <c r="K123" s="241" t="str">
        <f>'Visi duomenys'!AW119</f>
        <v>Gyventojai, kuriems teikiamos paslaugos naujai pastatytais nuotekų surinkimo tinklais (GE)</v>
      </c>
      <c r="L123" s="241">
        <f>'Visi duomenys'!AX119</f>
        <v>398</v>
      </c>
      <c r="M123" s="241" t="str">
        <f>'Visi duomenys'!AY119</f>
        <v>P.N.054</v>
      </c>
      <c r="N123" s="241" t="str">
        <f>'Visi duomenys'!AZ119</f>
        <v>Gyventojai, kuriems teikiamos nuotekų valymo paslaugos naujai pastatytais ir (arba) rekonstruotais nuotekų valymo įrenginiais (GE)</v>
      </c>
      <c r="O123" s="241">
        <f>'Visi duomenys'!BA119</f>
        <v>862</v>
      </c>
      <c r="P123" s="241">
        <f>'Visi duomenys'!BB119</f>
        <v>0</v>
      </c>
      <c r="Q123" s="241">
        <f>'Visi duomenys'!BC119</f>
        <v>0</v>
      </c>
      <c r="R123" s="241">
        <f>'Visi duomenys'!BD119</f>
        <v>0</v>
      </c>
      <c r="S123" s="241">
        <f>'Visi duomenys'!BE119</f>
        <v>0</v>
      </c>
      <c r="T123" s="241">
        <f>'Visi duomenys'!BF119</f>
        <v>0</v>
      </c>
      <c r="U123" s="241">
        <f>'Visi duomenys'!BG119</f>
        <v>0</v>
      </c>
    </row>
    <row r="124" spans="1:21" x14ac:dyDescent="0.25">
      <c r="A124" s="241" t="str">
        <f>'Visi duomenys'!A120</f>
        <v>3.1.1.1.5</v>
      </c>
      <c r="B124" s="241" t="str">
        <f>'Visi duomenys'!B120</f>
        <v>R080014-060700-1217</v>
      </c>
      <c r="C124" s="242" t="str">
        <f>'Visi duomenys'!D120</f>
        <v>Geriamojo vandens tiekimo ir nuotekų tvarkymo sistemų renovavimas ir plėtra Šilalės rajone (Kaltinėnuose, Traksėdyje)</v>
      </c>
      <c r="D124" s="241" t="str">
        <f>'Visi duomenys'!AP120</f>
        <v>P.N.051</v>
      </c>
      <c r="E124" s="241" t="str">
        <f>'Visi duomenys'!AQ120</f>
        <v>Gyventojai, kuriems teikiamos vandens tiekimo paslaugos iš naujai pastatytų ir (arba) rekonstruotų geriamojo vandens gerinimo įrenginių (skaičius)</v>
      </c>
      <c r="F124" s="241">
        <f>'Visi duomenys'!AR120</f>
        <v>221</v>
      </c>
      <c r="G124" s="241" t="str">
        <f>'Visi duomenys'!AS120</f>
        <v>P.N.054</v>
      </c>
      <c r="H124" s="241" t="str">
        <f>'Visi duomenys'!AT120</f>
        <v>Gyventojai, kuriems teikiamos nuotekų valymo paslaugos naujai pastatytais ir (arba) rekonstruotais nuotekų valymo įrenginiais (GE)</v>
      </c>
      <c r="I124" s="241">
        <f>'Visi duomenys'!AU120</f>
        <v>600</v>
      </c>
      <c r="J124" s="241" t="str">
        <f>'Visi duomenys'!AP120</f>
        <v>P.N.051</v>
      </c>
      <c r="K124" s="241" t="str">
        <f>'Visi duomenys'!AQ120</f>
        <v>Gyventojai, kuriems teikiamos vandens tiekimo paslaugos iš naujai pastatytų ir (arba) rekonstruotų geriamojo vandens gerinimo įrenginių (skaičius)</v>
      </c>
      <c r="L124" s="241">
        <f>'Visi duomenys'!AR120</f>
        <v>221</v>
      </c>
      <c r="M124" s="241" t="str">
        <f>'Visi duomenys'!AS120</f>
        <v>P.N.054</v>
      </c>
      <c r="N124" s="241" t="str">
        <f>'Visi duomenys'!AT120</f>
        <v>Gyventojai, kuriems teikiamos nuotekų valymo paslaugos naujai pastatytais ir (arba) rekonstruotais nuotekų valymo įrenginiais (GE)</v>
      </c>
      <c r="O124" s="241">
        <f>'Visi duomenys'!AU120</f>
        <v>600</v>
      </c>
      <c r="P124" s="241">
        <f>'Visi duomenys'!BB120</f>
        <v>0</v>
      </c>
      <c r="Q124" s="241">
        <f>'Visi duomenys'!BC120</f>
        <v>0</v>
      </c>
      <c r="R124" s="241">
        <f>'Visi duomenys'!BD120</f>
        <v>0</v>
      </c>
      <c r="S124" s="241">
        <f>'Visi duomenys'!BE120</f>
        <v>0</v>
      </c>
      <c r="T124" s="241">
        <f>'Visi duomenys'!BF120</f>
        <v>0</v>
      </c>
      <c r="U124" s="241">
        <f>'Visi duomenys'!BG120</f>
        <v>0</v>
      </c>
    </row>
    <row r="125" spans="1:21" x14ac:dyDescent="0.25">
      <c r="A125" s="241" t="str">
        <f>'Visi duomenys'!A121</f>
        <v>3.1.1.1.6</v>
      </c>
      <c r="B125" s="241" t="str">
        <f>'Visi duomenys'!B121</f>
        <v>R080014-070000-1218</v>
      </c>
      <c r="C125" s="242" t="str">
        <f>'Visi duomenys'!D121</f>
        <v>Nuotekų tinklų plėtra Pagėgių savivaldybėje (Mažaičiuose)</v>
      </c>
      <c r="D125" s="241" t="str">
        <f>'Visi duomenys'!AP121</f>
        <v>P.N.053</v>
      </c>
      <c r="E125" s="241" t="str">
        <f>'Visi duomenys'!AQ121</f>
        <v>Gyventojai, kuriems teikiamos paslaugos naujai pastatytais nuotekų surinkimo tinklais (GE)</v>
      </c>
      <c r="F125" s="241">
        <f>'Visi duomenys'!AR121</f>
        <v>50</v>
      </c>
      <c r="G125" s="241">
        <f>'Visi duomenys'!AS121</f>
        <v>0</v>
      </c>
      <c r="H125" s="241">
        <f>'Visi duomenys'!AT121</f>
        <v>0</v>
      </c>
      <c r="I125" s="241">
        <f>'Visi duomenys'!AU121</f>
        <v>0</v>
      </c>
      <c r="J125" s="241">
        <f>'Visi duomenys'!AV121</f>
        <v>0</v>
      </c>
      <c r="K125" s="241">
        <f>'Visi duomenys'!AW121</f>
        <v>0</v>
      </c>
      <c r="L125" s="241">
        <f>'Visi duomenys'!AX121</f>
        <v>0</v>
      </c>
      <c r="M125" s="241">
        <f>'Visi duomenys'!AY121</f>
        <v>0</v>
      </c>
      <c r="N125" s="241">
        <f>'Visi duomenys'!AZ121</f>
        <v>0</v>
      </c>
      <c r="O125" s="241">
        <f>'Visi duomenys'!BA121</f>
        <v>0</v>
      </c>
      <c r="P125" s="241">
        <f>'Visi duomenys'!BB121</f>
        <v>0</v>
      </c>
      <c r="Q125" s="241">
        <f>'Visi duomenys'!BC121</f>
        <v>0</v>
      </c>
      <c r="R125" s="241">
        <f>'Visi duomenys'!BD121</f>
        <v>0</v>
      </c>
      <c r="S125" s="241">
        <f>'Visi duomenys'!BE121</f>
        <v>0</v>
      </c>
      <c r="T125" s="241">
        <f>'Visi duomenys'!BF121</f>
        <v>0</v>
      </c>
      <c r="U125" s="241">
        <f>'Visi duomenys'!BG121</f>
        <v>0</v>
      </c>
    </row>
    <row r="126" spans="1:21" x14ac:dyDescent="0.25">
      <c r="A126" s="241" t="str">
        <f>'Visi duomenys'!A122</f>
        <v>3.1.1.1.7</v>
      </c>
      <c r="B126" s="241" t="str">
        <f>'Visi duomenys'!B122</f>
        <v>R080014-070650-1219</v>
      </c>
      <c r="C126" s="242" t="str">
        <f>'Visi duomenys'!D122</f>
        <v>Vandens tiekimo ir nuotekų tvarkymo infrastruktūros plėtra Jurbarko mieste</v>
      </c>
      <c r="D126" s="241" t="str">
        <f>'Visi duomenys'!AP122</f>
        <v>P.S.333</v>
      </c>
      <c r="E126" s="241" t="str">
        <f>'Visi duomenys'!AQ122</f>
        <v>Rekonstruotų vandens tiekimo ir nuotekų surinkimo tinklų ilgis (km)</v>
      </c>
      <c r="F126" s="241">
        <f>'Visi duomenys'!AR122</f>
        <v>0.22700000000000001</v>
      </c>
      <c r="G126" s="241" t="str">
        <f>'Visi duomenys'!AS122</f>
        <v>P.N.050</v>
      </c>
      <c r="H126" s="241" t="str">
        <f>'Visi duomenys'!AT122</f>
        <v>Gyventojai, kuriems teikiamos vandens tiekimo paslaugos naujai pastatytais geriamojo vandens tiekimo tinklais (skaičius)</v>
      </c>
      <c r="I126" s="241">
        <f>'Visi duomenys'!AU122</f>
        <v>27</v>
      </c>
      <c r="J126" s="241" t="str">
        <f>'Visi duomenys'!AP122</f>
        <v>P.S.333</v>
      </c>
      <c r="K126" s="241" t="str">
        <f>'Visi duomenys'!AQ122</f>
        <v>Rekonstruotų vandens tiekimo ir nuotekų surinkimo tinklų ilgis (km)</v>
      </c>
      <c r="L126" s="241">
        <f>'Visi duomenys'!AR122</f>
        <v>0.22700000000000001</v>
      </c>
      <c r="M126" s="241" t="str">
        <f>'Visi duomenys'!AS122</f>
        <v>P.N.050</v>
      </c>
      <c r="N126" s="241" t="str">
        <f>'Visi duomenys'!AT122</f>
        <v>Gyventojai, kuriems teikiamos vandens tiekimo paslaugos naujai pastatytais geriamojo vandens tiekimo tinklais (skaičius)</v>
      </c>
      <c r="O126" s="241">
        <f>'Visi duomenys'!AU122</f>
        <v>27</v>
      </c>
      <c r="P126" s="241">
        <f>'Visi duomenys'!BB122</f>
        <v>0</v>
      </c>
      <c r="Q126" s="241">
        <f>'Visi duomenys'!BC122</f>
        <v>0</v>
      </c>
      <c r="R126" s="241">
        <f>'Visi duomenys'!BD122</f>
        <v>0</v>
      </c>
      <c r="S126" s="241">
        <f>'Visi duomenys'!BE122</f>
        <v>0</v>
      </c>
      <c r="T126" s="241">
        <f>'Visi duomenys'!BF122</f>
        <v>0</v>
      </c>
      <c r="U126" s="241">
        <f>'Visi duomenys'!BG122</f>
        <v>0</v>
      </c>
    </row>
    <row r="127" spans="1:21" x14ac:dyDescent="0.25">
      <c r="A127" s="241" t="str">
        <f>'Visi duomenys'!A123</f>
        <v>3.1.1.1.8</v>
      </c>
      <c r="B127" s="241" t="str">
        <f>'Visi duomenys'!B123</f>
        <v>R080014-060750-1220</v>
      </c>
      <c r="C127" s="242" t="str">
        <f>'Visi duomenys'!D123</f>
        <v>Geriamojo vandens tiekimo ir nuotekų tvarkymo sistemų renovavimas ir plėtra Tauragės rajone (papildomi darbai)</v>
      </c>
      <c r="D127" s="241" t="str">
        <f>'Visi duomenys'!AP123</f>
        <v>P.S.333</v>
      </c>
      <c r="E127" s="241" t="str">
        <f>'Visi duomenys'!AQ123</f>
        <v>Rekonstruotų vandens tiekimo ir nuotekų surinkimo tinklų ilgis (km)</v>
      </c>
      <c r="F127" s="241">
        <f>'Visi duomenys'!AR123</f>
        <v>3.45</v>
      </c>
      <c r="G127" s="241" t="str">
        <f>'Visi duomenys'!AS123</f>
        <v>P.N.050</v>
      </c>
      <c r="H127" s="241" t="str">
        <f>'Visi duomenys'!AT123</f>
        <v>Gyventojai, kuriems teikiamos vandens tiekimo paslaugos naujai pastatytais geriamojo vandens tiekimo tinklais (skaičius)</v>
      </c>
      <c r="I127" s="241">
        <f>'Visi duomenys'!AU123</f>
        <v>17</v>
      </c>
      <c r="J127" s="241" t="str">
        <f>'Visi duomenys'!AV123</f>
        <v>P.N.053</v>
      </c>
      <c r="K127" s="241" t="str">
        <f>'Visi duomenys'!AW123</f>
        <v>Gyventojai, kuriems teikiamos paslaugos naujai pastatytais nuotekų surinkimo tinklais (GE)</v>
      </c>
      <c r="L127" s="241">
        <f>'Visi duomenys'!AX123</f>
        <v>32</v>
      </c>
      <c r="M127" s="241">
        <f>'Visi duomenys'!AY123</f>
        <v>0</v>
      </c>
      <c r="N127" s="241">
        <f>'Visi duomenys'!AZ123</f>
        <v>0</v>
      </c>
      <c r="O127" s="241">
        <f>'Visi duomenys'!BA123</f>
        <v>0</v>
      </c>
      <c r="P127" s="241">
        <f>'Visi duomenys'!BB123</f>
        <v>0</v>
      </c>
      <c r="Q127" s="241">
        <f>'Visi duomenys'!BC123</f>
        <v>0</v>
      </c>
      <c r="R127" s="241">
        <f>'Visi duomenys'!BD123</f>
        <v>0</v>
      </c>
      <c r="S127" s="241">
        <f>'Visi duomenys'!BE123</f>
        <v>0</v>
      </c>
      <c r="T127" s="241">
        <f>'Visi duomenys'!BF123</f>
        <v>0</v>
      </c>
      <c r="U127" s="241">
        <f>'Visi duomenys'!BG123</f>
        <v>0</v>
      </c>
    </row>
    <row r="128" spans="1:21" x14ac:dyDescent="0.25">
      <c r="A128" s="240" t="str">
        <f>'Visi duomenys'!A124</f>
        <v>3.1.1.2</v>
      </c>
      <c r="B128" s="240" t="str">
        <f>'Visi duomenys'!B124</f>
        <v/>
      </c>
      <c r="C128" s="244" t="str">
        <f>'Visi duomenys'!D124</f>
        <v>Priemonė: Paviršinių nuotekų sistemų tvarkymas</v>
      </c>
      <c r="D128" s="239">
        <f>'Visi duomenys'!AP124</f>
        <v>0</v>
      </c>
      <c r="E128" s="239">
        <f>'Visi duomenys'!AQ124</f>
        <v>0</v>
      </c>
      <c r="F128" s="239">
        <f>'Visi duomenys'!AR124</f>
        <v>0</v>
      </c>
      <c r="G128" s="239">
        <f>'Visi duomenys'!AS124</f>
        <v>0</v>
      </c>
      <c r="H128" s="239">
        <f>'Visi duomenys'!AT124</f>
        <v>0</v>
      </c>
      <c r="I128" s="239">
        <f>'Visi duomenys'!AU124</f>
        <v>0</v>
      </c>
      <c r="J128" s="239">
        <f>'Visi duomenys'!AV124</f>
        <v>0</v>
      </c>
      <c r="K128" s="239">
        <f>'Visi duomenys'!AW124</f>
        <v>0</v>
      </c>
      <c r="L128" s="239">
        <f>'Visi duomenys'!AX124</f>
        <v>0</v>
      </c>
      <c r="M128" s="239">
        <f>'Visi duomenys'!AY124</f>
        <v>0</v>
      </c>
      <c r="N128" s="239">
        <f>'Visi duomenys'!AZ124</f>
        <v>0</v>
      </c>
      <c r="O128" s="239">
        <f>'Visi duomenys'!BA124</f>
        <v>0</v>
      </c>
      <c r="P128" s="239">
        <f>'Visi duomenys'!BB124</f>
        <v>0</v>
      </c>
      <c r="Q128" s="239">
        <f>'Visi duomenys'!BC124</f>
        <v>0</v>
      </c>
      <c r="R128" s="239">
        <f>'Visi duomenys'!BD124</f>
        <v>0</v>
      </c>
      <c r="S128" s="239">
        <f>'Visi duomenys'!BE124</f>
        <v>0</v>
      </c>
      <c r="T128" s="239">
        <f>'Visi duomenys'!BF124</f>
        <v>0</v>
      </c>
      <c r="U128" s="239">
        <f>'Visi duomenys'!BG124</f>
        <v>0</v>
      </c>
    </row>
    <row r="129" spans="1:21" x14ac:dyDescent="0.25">
      <c r="A129" s="241" t="str">
        <f>'Visi duomenys'!A125</f>
        <v>3.1.1.2.1</v>
      </c>
      <c r="B129" s="241" t="str">
        <f>'Visi duomenys'!B125</f>
        <v>R080007-080000-1222</v>
      </c>
      <c r="C129" s="242" t="str">
        <f>'Visi duomenys'!D125</f>
        <v>Paviršinių nuotekų sistemų tvarkymas Tauragės mieste</v>
      </c>
      <c r="D129" s="241" t="str">
        <f>'Visi duomenys'!AP125</f>
        <v>P.S.328</v>
      </c>
      <c r="E129" s="241" t="str">
        <f>'Visi duomenys'!AQ125</f>
        <v>Lietaus nuotėkio plotas, iš kurio surenkamam paviršiniam (lietaus) vandeniui tvarkyti, įrengta ir (ar) rekonstruota infrastruktūra (ha)</v>
      </c>
      <c r="F129" s="241">
        <f>'Visi duomenys'!AR125</f>
        <v>148.34</v>
      </c>
      <c r="G129" s="241" t="str">
        <f>'Visi duomenys'!AS125</f>
        <v>P.N.028</v>
      </c>
      <c r="H129" s="241" t="str">
        <f>'Visi duomenys'!AT125</f>
        <v>Inventorizuota neapskaityto paviršinių nuotekų nuotakyno dalis (proc.)</v>
      </c>
      <c r="I129" s="241">
        <f>'Visi duomenys'!AU125</f>
        <v>68.709999999999994</v>
      </c>
      <c r="J129" s="241">
        <f>'Visi duomenys'!AV125</f>
        <v>0</v>
      </c>
      <c r="K129" s="241">
        <f>'Visi duomenys'!AW125</f>
        <v>0</v>
      </c>
      <c r="L129" s="241">
        <f>'Visi duomenys'!AX125</f>
        <v>0</v>
      </c>
      <c r="M129" s="241">
        <f>'Visi duomenys'!AY125</f>
        <v>0</v>
      </c>
      <c r="N129" s="241">
        <f>'Visi duomenys'!AZ125</f>
        <v>0</v>
      </c>
      <c r="O129" s="241">
        <f>'Visi duomenys'!BA125</f>
        <v>0</v>
      </c>
      <c r="P129" s="241">
        <f>'Visi duomenys'!BB125</f>
        <v>0</v>
      </c>
      <c r="Q129" s="241">
        <f>'Visi duomenys'!BC125</f>
        <v>0</v>
      </c>
      <c r="R129" s="241">
        <f>'Visi duomenys'!BD125</f>
        <v>0</v>
      </c>
      <c r="S129" s="241">
        <f>'Visi duomenys'!BE125</f>
        <v>0</v>
      </c>
      <c r="T129" s="241">
        <f>'Visi duomenys'!BF125</f>
        <v>0</v>
      </c>
      <c r="U129" s="241">
        <f>'Visi duomenys'!BG125</f>
        <v>0</v>
      </c>
    </row>
    <row r="130" spans="1:21" x14ac:dyDescent="0.25">
      <c r="A130" s="240" t="str">
        <f>'Visi duomenys'!A126</f>
        <v>3.1.2.</v>
      </c>
      <c r="B130" s="240" t="str">
        <f>'Visi duomenys'!B126</f>
        <v/>
      </c>
      <c r="C130" s="244" t="str">
        <f>'Visi duomenys'!D126</f>
        <v>Uždavinys. Plėsti atliekų tvarkymo infrastruktūrą, mažinti sąvartyne šalinamų atliekų kiekį.</v>
      </c>
      <c r="D130" s="239">
        <f>'Visi duomenys'!AP126</f>
        <v>0</v>
      </c>
      <c r="E130" s="239">
        <f>'Visi duomenys'!AQ126</f>
        <v>0</v>
      </c>
      <c r="F130" s="239">
        <f>'Visi duomenys'!AR126</f>
        <v>0</v>
      </c>
      <c r="G130" s="239">
        <f>'Visi duomenys'!AS126</f>
        <v>0</v>
      </c>
      <c r="H130" s="239">
        <f>'Visi duomenys'!AT126</f>
        <v>0</v>
      </c>
      <c r="I130" s="239">
        <f>'Visi duomenys'!AU126</f>
        <v>0</v>
      </c>
      <c r="J130" s="239">
        <f>'Visi duomenys'!AV126</f>
        <v>0</v>
      </c>
      <c r="K130" s="239">
        <f>'Visi duomenys'!AW126</f>
        <v>0</v>
      </c>
      <c r="L130" s="239">
        <f>'Visi duomenys'!AX126</f>
        <v>0</v>
      </c>
      <c r="M130" s="239">
        <f>'Visi duomenys'!AY126</f>
        <v>0</v>
      </c>
      <c r="N130" s="239">
        <f>'Visi duomenys'!AZ126</f>
        <v>0</v>
      </c>
      <c r="O130" s="239">
        <f>'Visi duomenys'!BA126</f>
        <v>0</v>
      </c>
      <c r="P130" s="239">
        <f>'Visi duomenys'!BB126</f>
        <v>0</v>
      </c>
      <c r="Q130" s="239">
        <f>'Visi duomenys'!BC126</f>
        <v>0</v>
      </c>
      <c r="R130" s="239">
        <f>'Visi duomenys'!BD126</f>
        <v>0</v>
      </c>
      <c r="S130" s="239">
        <f>'Visi duomenys'!BE126</f>
        <v>0</v>
      </c>
      <c r="T130" s="239">
        <f>'Visi duomenys'!BF126</f>
        <v>0</v>
      </c>
      <c r="U130" s="239">
        <f>'Visi duomenys'!BG126</f>
        <v>0</v>
      </c>
    </row>
    <row r="131" spans="1:21" x14ac:dyDescent="0.25">
      <c r="A131" s="240" t="str">
        <f>'Visi duomenys'!A127</f>
        <v>3.1.2.1</v>
      </c>
      <c r="B131" s="240" t="str">
        <f>'Visi duomenys'!B127</f>
        <v/>
      </c>
      <c r="C131" s="244" t="str">
        <f>'Visi duomenys'!D127</f>
        <v>Priemonė: Komunalinių atliekų tvarkymo infrastruktūros plėtra</v>
      </c>
      <c r="D131" s="239">
        <f>'Visi duomenys'!AP127</f>
        <v>0</v>
      </c>
      <c r="E131" s="239">
        <f>'Visi duomenys'!AQ127</f>
        <v>0</v>
      </c>
      <c r="F131" s="239">
        <f>'Visi duomenys'!AR127</f>
        <v>0</v>
      </c>
      <c r="G131" s="239">
        <f>'Visi duomenys'!AS127</f>
        <v>0</v>
      </c>
      <c r="H131" s="239">
        <f>'Visi duomenys'!AT127</f>
        <v>0</v>
      </c>
      <c r="I131" s="239">
        <f>'Visi duomenys'!AU127</f>
        <v>0</v>
      </c>
      <c r="J131" s="239">
        <f>'Visi duomenys'!AV127</f>
        <v>0</v>
      </c>
      <c r="K131" s="239">
        <f>'Visi duomenys'!AW127</f>
        <v>0</v>
      </c>
      <c r="L131" s="239">
        <f>'Visi duomenys'!AX127</f>
        <v>0</v>
      </c>
      <c r="M131" s="239">
        <f>'Visi duomenys'!AY127</f>
        <v>0</v>
      </c>
      <c r="N131" s="239">
        <f>'Visi duomenys'!AZ127</f>
        <v>0</v>
      </c>
      <c r="O131" s="239">
        <f>'Visi duomenys'!BA127</f>
        <v>0</v>
      </c>
      <c r="P131" s="239">
        <f>'Visi duomenys'!BB127</f>
        <v>0</v>
      </c>
      <c r="Q131" s="239">
        <f>'Visi duomenys'!BC127</f>
        <v>0</v>
      </c>
      <c r="R131" s="239">
        <f>'Visi duomenys'!BD127</f>
        <v>0</v>
      </c>
      <c r="S131" s="239">
        <f>'Visi duomenys'!BE127</f>
        <v>0</v>
      </c>
      <c r="T131" s="239">
        <f>'Visi duomenys'!BF127</f>
        <v>0</v>
      </c>
      <c r="U131" s="239">
        <f>'Visi duomenys'!BG127</f>
        <v>0</v>
      </c>
    </row>
    <row r="132" spans="1:21" x14ac:dyDescent="0.25">
      <c r="A132" s="241" t="str">
        <f>'Visi duomenys'!A128</f>
        <v>3.1.2.1.1</v>
      </c>
      <c r="B132" s="241" t="str">
        <f>'Visi duomenys'!B128</f>
        <v>R080008-050000-1225</v>
      </c>
      <c r="C132" s="242" t="str">
        <f>'Visi duomenys'!D128</f>
        <v>Tauragės regiono atliekų tvarkymo infrastruktūros plėtra</v>
      </c>
      <c r="D132" s="241" t="str">
        <f>'Visi duomenys'!AP128</f>
        <v>P.S.329</v>
      </c>
      <c r="E132" s="241" t="str">
        <f>'Visi duomenys'!AQ128</f>
        <v>Sukurti /pagerinti atskiro komunalinių atliekų surinkimo pajėgumai (tonos per metus)</v>
      </c>
      <c r="F132" s="241">
        <f>'Visi duomenys'!AR128</f>
        <v>5100</v>
      </c>
      <c r="G132" s="241">
        <f>'Visi duomenys'!AS128</f>
        <v>0</v>
      </c>
      <c r="H132" s="241">
        <f>'Visi duomenys'!AT128</f>
        <v>0</v>
      </c>
      <c r="I132" s="241">
        <f>'Visi duomenys'!AU128</f>
        <v>0</v>
      </c>
      <c r="J132" s="241">
        <f>'Visi duomenys'!AV128</f>
        <v>0</v>
      </c>
      <c r="K132" s="241">
        <f>'Visi duomenys'!AW128</f>
        <v>0</v>
      </c>
      <c r="L132" s="241">
        <f>'Visi duomenys'!AX128</f>
        <v>0</v>
      </c>
      <c r="M132" s="241">
        <f>'Visi duomenys'!AY128</f>
        <v>0</v>
      </c>
      <c r="N132" s="241">
        <f>'Visi duomenys'!AZ128</f>
        <v>0</v>
      </c>
      <c r="O132" s="241">
        <f>'Visi duomenys'!BA128</f>
        <v>0</v>
      </c>
      <c r="P132" s="241">
        <f>'Visi duomenys'!BB128</f>
        <v>0</v>
      </c>
      <c r="Q132" s="241">
        <f>'Visi duomenys'!BC128</f>
        <v>0</v>
      </c>
      <c r="R132" s="241">
        <f>'Visi duomenys'!BD128</f>
        <v>0</v>
      </c>
      <c r="S132" s="241">
        <f>'Visi duomenys'!BE128</f>
        <v>0</v>
      </c>
      <c r="T132" s="241">
        <f>'Visi duomenys'!BF128</f>
        <v>0</v>
      </c>
      <c r="U132" s="241">
        <f>'Visi duomenys'!BG128</f>
        <v>0</v>
      </c>
    </row>
    <row r="133" spans="1:21" x14ac:dyDescent="0.25">
      <c r="A133" s="240" t="str">
        <f>'Visi duomenys'!A129</f>
        <v>3.2.</v>
      </c>
      <c r="B133" s="240" t="str">
        <f>'Visi duomenys'!B129</f>
        <v/>
      </c>
      <c r="C133" s="244" t="str">
        <f>'Visi duomenys'!D129</f>
        <v>Tikslas. Saugoti ir tausojančiai naudoti regiono kraštovaizdį, užtikrinant tinkamą jo planavimą, naudojimą ir tvarkymą.</v>
      </c>
      <c r="D133" s="239">
        <f>'Visi duomenys'!AP129</f>
        <v>0</v>
      </c>
      <c r="E133" s="239">
        <f>'Visi duomenys'!AQ129</f>
        <v>0</v>
      </c>
      <c r="F133" s="239">
        <f>'Visi duomenys'!AR129</f>
        <v>0</v>
      </c>
      <c r="G133" s="239">
        <f>'Visi duomenys'!AS129</f>
        <v>0</v>
      </c>
      <c r="H133" s="239">
        <f>'Visi duomenys'!AT129</f>
        <v>0</v>
      </c>
      <c r="I133" s="239">
        <f>'Visi duomenys'!AU129</f>
        <v>0</v>
      </c>
      <c r="J133" s="239">
        <f>'Visi duomenys'!AV129</f>
        <v>0</v>
      </c>
      <c r="K133" s="239">
        <f>'Visi duomenys'!AW129</f>
        <v>0</v>
      </c>
      <c r="L133" s="239">
        <f>'Visi duomenys'!AX129</f>
        <v>0</v>
      </c>
      <c r="M133" s="239">
        <f>'Visi duomenys'!AY129</f>
        <v>0</v>
      </c>
      <c r="N133" s="239">
        <f>'Visi duomenys'!AZ129</f>
        <v>0</v>
      </c>
      <c r="O133" s="239">
        <f>'Visi duomenys'!BA129</f>
        <v>0</v>
      </c>
      <c r="P133" s="239">
        <f>'Visi duomenys'!BB129</f>
        <v>0</v>
      </c>
      <c r="Q133" s="239">
        <f>'Visi duomenys'!BC129</f>
        <v>0</v>
      </c>
      <c r="R133" s="239">
        <f>'Visi duomenys'!BD129</f>
        <v>0</v>
      </c>
      <c r="S133" s="239">
        <f>'Visi duomenys'!BE129</f>
        <v>0</v>
      </c>
      <c r="T133" s="239">
        <f>'Visi duomenys'!BF129</f>
        <v>0</v>
      </c>
      <c r="U133" s="239">
        <f>'Visi duomenys'!BG129</f>
        <v>0</v>
      </c>
    </row>
    <row r="134" spans="1:21" x14ac:dyDescent="0.25">
      <c r="A134" s="240" t="str">
        <f>'Visi duomenys'!A130</f>
        <v>3.2.1.</v>
      </c>
      <c r="B134" s="240" t="str">
        <f>'Visi duomenys'!B130</f>
        <v/>
      </c>
      <c r="C134" s="244" t="str">
        <f>'Visi duomenys'!D130</f>
        <v>Uždavinys. Padidinti kraštovaizdžio planavimo, tvarkymo ir racionalaus naudojimo bei apsaugos efektyvumą.</v>
      </c>
      <c r="D134" s="239">
        <f>'Visi duomenys'!AP130</f>
        <v>0</v>
      </c>
      <c r="E134" s="239">
        <f>'Visi duomenys'!AQ130</f>
        <v>0</v>
      </c>
      <c r="F134" s="239">
        <f>'Visi duomenys'!AR130</f>
        <v>0</v>
      </c>
      <c r="G134" s="239">
        <f>'Visi duomenys'!AS130</f>
        <v>0</v>
      </c>
      <c r="H134" s="239">
        <f>'Visi duomenys'!AT130</f>
        <v>0</v>
      </c>
      <c r="I134" s="239">
        <f>'Visi duomenys'!AU130</f>
        <v>0</v>
      </c>
      <c r="J134" s="239">
        <f>'Visi duomenys'!AV130</f>
        <v>0</v>
      </c>
      <c r="K134" s="239">
        <f>'Visi duomenys'!AW130</f>
        <v>0</v>
      </c>
      <c r="L134" s="239">
        <f>'Visi duomenys'!AX130</f>
        <v>0</v>
      </c>
      <c r="M134" s="239">
        <f>'Visi duomenys'!AY130</f>
        <v>0</v>
      </c>
      <c r="N134" s="239">
        <f>'Visi duomenys'!AZ130</f>
        <v>0</v>
      </c>
      <c r="O134" s="239">
        <f>'Visi duomenys'!BA130</f>
        <v>0</v>
      </c>
      <c r="P134" s="239">
        <f>'Visi duomenys'!BB130</f>
        <v>0</v>
      </c>
      <c r="Q134" s="239">
        <f>'Visi duomenys'!BC130</f>
        <v>0</v>
      </c>
      <c r="R134" s="239">
        <f>'Visi duomenys'!BD130</f>
        <v>0</v>
      </c>
      <c r="S134" s="239">
        <f>'Visi duomenys'!BE130</f>
        <v>0</v>
      </c>
      <c r="T134" s="239">
        <f>'Visi duomenys'!BF130</f>
        <v>0</v>
      </c>
      <c r="U134" s="239">
        <f>'Visi duomenys'!BG130</f>
        <v>0</v>
      </c>
    </row>
    <row r="135" spans="1:21" x14ac:dyDescent="0.25">
      <c r="A135" s="240" t="str">
        <f>'Visi duomenys'!A131</f>
        <v>3.2.1.1</v>
      </c>
      <c r="B135" s="240" t="str">
        <f>'Visi duomenys'!B131</f>
        <v/>
      </c>
      <c r="C135" s="244" t="str">
        <f>'Visi duomenys'!D131</f>
        <v>Priemonė: Kraštovaizdžio apsauga</v>
      </c>
      <c r="D135" s="239">
        <f>'Visi duomenys'!AP131</f>
        <v>0</v>
      </c>
      <c r="E135" s="239">
        <f>'Visi duomenys'!AQ131</f>
        <v>0</v>
      </c>
      <c r="F135" s="239">
        <f>'Visi duomenys'!AR131</f>
        <v>0</v>
      </c>
      <c r="G135" s="239">
        <f>'Visi duomenys'!AS131</f>
        <v>0</v>
      </c>
      <c r="H135" s="239">
        <f>'Visi duomenys'!AT131</f>
        <v>0</v>
      </c>
      <c r="I135" s="239">
        <f>'Visi duomenys'!AU131</f>
        <v>0</v>
      </c>
      <c r="J135" s="239">
        <f>'Visi duomenys'!AV131</f>
        <v>0</v>
      </c>
      <c r="K135" s="239">
        <f>'Visi duomenys'!AW131</f>
        <v>0</v>
      </c>
      <c r="L135" s="239">
        <f>'Visi duomenys'!AX131</f>
        <v>0</v>
      </c>
      <c r="M135" s="239">
        <f>'Visi duomenys'!AY131</f>
        <v>0</v>
      </c>
      <c r="N135" s="239">
        <f>'Visi duomenys'!AZ131</f>
        <v>0</v>
      </c>
      <c r="O135" s="239">
        <f>'Visi duomenys'!BA131</f>
        <v>0</v>
      </c>
      <c r="P135" s="239">
        <f>'Visi duomenys'!BB131</f>
        <v>0</v>
      </c>
      <c r="Q135" s="239">
        <f>'Visi duomenys'!BC131</f>
        <v>0</v>
      </c>
      <c r="R135" s="239">
        <f>'Visi duomenys'!BD131</f>
        <v>0</v>
      </c>
      <c r="S135" s="239">
        <f>'Visi duomenys'!BE131</f>
        <v>0</v>
      </c>
      <c r="T135" s="239">
        <f>'Visi duomenys'!BF131</f>
        <v>0</v>
      </c>
      <c r="U135" s="239">
        <f>'Visi duomenys'!BG131</f>
        <v>0</v>
      </c>
    </row>
    <row r="136" spans="1:21" x14ac:dyDescent="0.25">
      <c r="A136" s="241" t="str">
        <f>'Visi duomenys'!A132</f>
        <v>3.2.1.1.1</v>
      </c>
      <c r="B136" s="241" t="str">
        <f>'Visi duomenys'!B132</f>
        <v>R080019-380000-1229</v>
      </c>
      <c r="C136" s="242" t="str">
        <f>'Visi duomenys'!D132</f>
        <v>Kraštovaizdžio apsaugos gerinimas Pagėgių savivaldybėje</v>
      </c>
      <c r="D136" s="241" t="str">
        <f>'Visi duomenys'!AP132</f>
        <v>R.N.091</v>
      </c>
      <c r="E136" s="241" t="str">
        <f>'Visi duomenys'!AQ132</f>
        <v>Teritorijų, kuriose įgyvendintos kraštovaizdžio formavimo priemonės (plotas)</v>
      </c>
      <c r="F136" s="241">
        <f>'Visi duomenys'!AR132</f>
        <v>5.5</v>
      </c>
      <c r="G136" s="241" t="str">
        <f>'Visi duomenys'!AS132</f>
        <v>P.N.092</v>
      </c>
      <c r="H136" s="241" t="str">
        <f>'Visi duomenys'!AT132</f>
        <v>Kraštovaizdžio ir (ar) gamtinio karkaso formavimo aspektais pakeisti ar pakoreguoti savivaldybių  ar jų dalių bendrieji planai ( skaičius)</v>
      </c>
      <c r="I136" s="241">
        <f>'Visi duomenys'!AU132</f>
        <v>1</v>
      </c>
      <c r="J136" s="241" t="str">
        <f>'Visi duomenys'!AV132</f>
        <v>P.N.093</v>
      </c>
      <c r="K136" s="241" t="str">
        <f>'Visi duomenys'!AW132</f>
        <v>Likviduoti kraštovaizdį darkantys bešeimininkiai apleisti statiniai ir įrenginiai (skaičius)</v>
      </c>
      <c r="L136" s="241">
        <f>'Visi duomenys'!AX132</f>
        <v>2</v>
      </c>
      <c r="M136" s="241" t="str">
        <f>'Visi duomenys'!AY132</f>
        <v>P.S.338</v>
      </c>
      <c r="N136" s="241" t="str">
        <f>'Visi duomenys'!AZ132</f>
        <v>Išsaugoti, sutvarkyti ar atkurti įvairaus teritorinio lygmens kraštovaizdžio arealai (skaičius)</v>
      </c>
      <c r="O136" s="241">
        <f>'Visi duomenys'!BA132</f>
        <v>2</v>
      </c>
      <c r="P136" s="241">
        <f>'Visi duomenys'!BB132</f>
        <v>0</v>
      </c>
      <c r="Q136" s="241">
        <f>'Visi duomenys'!BC132</f>
        <v>0</v>
      </c>
      <c r="R136" s="241">
        <f>'Visi duomenys'!BD132</f>
        <v>0</v>
      </c>
      <c r="S136" s="241">
        <f>'Visi duomenys'!BE132</f>
        <v>0</v>
      </c>
      <c r="T136" s="241">
        <f>'Visi duomenys'!BF132</f>
        <v>0</v>
      </c>
      <c r="U136" s="241">
        <f>'Visi duomenys'!BG132</f>
        <v>0</v>
      </c>
    </row>
    <row r="137" spans="1:21" x14ac:dyDescent="0.25">
      <c r="A137" s="241" t="str">
        <f>'Visi duomenys'!A133</f>
        <v>3.2.1.1.2</v>
      </c>
      <c r="B137" s="241" t="str">
        <f>'Visi duomenys'!B133</f>
        <v>R080019-380000-1230</v>
      </c>
      <c r="C137" s="242" t="str">
        <f>'Visi duomenys'!D133</f>
        <v>Bešeimininkių apleistų statinių likvidavimas Jurbarko rajone</v>
      </c>
      <c r="D137" s="241" t="str">
        <f>'Visi duomenys'!AP133</f>
        <v>R.N.091</v>
      </c>
      <c r="E137" s="241" t="str">
        <f>'Visi duomenys'!AQ133</f>
        <v>Teritorijų, kuriose įgyvendintos kraštovaizdžio formavimo priemonės (plotas)</v>
      </c>
      <c r="F137" s="241">
        <f>'Visi duomenys'!AR133</f>
        <v>0.52</v>
      </c>
      <c r="G137" s="241" t="str">
        <f>'Visi duomenys'!AS133</f>
        <v>P.N.093</v>
      </c>
      <c r="H137" s="241" t="str">
        <f>'Visi duomenys'!AT133</f>
        <v>Likviduoti kraštovaizdį darkantys bešeimininkiai apleisti statiniai ir įrenginiai (skaičius)</v>
      </c>
      <c r="I137" s="241">
        <f>'Visi duomenys'!AU133</f>
        <v>3</v>
      </c>
      <c r="J137" s="241">
        <f>'Visi duomenys'!AV133</f>
        <v>0</v>
      </c>
      <c r="K137" s="241">
        <f>'Visi duomenys'!AW133</f>
        <v>0</v>
      </c>
      <c r="L137" s="241">
        <f>'Visi duomenys'!AX133</f>
        <v>0</v>
      </c>
      <c r="M137" s="241">
        <f>'Visi duomenys'!AY133</f>
        <v>0</v>
      </c>
      <c r="N137" s="241">
        <f>'Visi duomenys'!AZ133</f>
        <v>0</v>
      </c>
      <c r="O137" s="241">
        <f>'Visi duomenys'!BA133</f>
        <v>0</v>
      </c>
      <c r="P137" s="241">
        <f>'Visi duomenys'!BB133</f>
        <v>0</v>
      </c>
      <c r="Q137" s="241">
        <f>'Visi duomenys'!BC133</f>
        <v>0</v>
      </c>
      <c r="R137" s="241">
        <f>'Visi duomenys'!BD133</f>
        <v>0</v>
      </c>
      <c r="S137" s="241">
        <f>'Visi duomenys'!BE133</f>
        <v>0</v>
      </c>
      <c r="T137" s="241">
        <f>'Visi duomenys'!BF133</f>
        <v>0</v>
      </c>
      <c r="U137" s="241">
        <f>'Visi duomenys'!BG133</f>
        <v>0</v>
      </c>
    </row>
    <row r="138" spans="1:21" x14ac:dyDescent="0.25">
      <c r="A138" s="241" t="str">
        <f>'Visi duomenys'!A134</f>
        <v>3.2.1.1.3</v>
      </c>
      <c r="B138" s="241" t="str">
        <f>'Visi duomenys'!B134</f>
        <v>R080019-380000-1231</v>
      </c>
      <c r="C138" s="242" t="str">
        <f>'Visi duomenys'!D134</f>
        <v>Kraštovaizdžio formavimas Jurbarko rajone</v>
      </c>
      <c r="D138" s="241" t="str">
        <f>'Visi duomenys'!AP134</f>
        <v>R.N.091</v>
      </c>
      <c r="E138" s="241" t="str">
        <f>'Visi duomenys'!AQ134</f>
        <v>Teritorijų, kuriose įgyvendintos kraštovaizdžio formavimo priemonės (plotas)</v>
      </c>
      <c r="F138" s="241">
        <f>'Visi duomenys'!AR134</f>
        <v>7.4799999999999995</v>
      </c>
      <c r="G138" s="241" t="str">
        <f>'Visi duomenys'!AS134</f>
        <v>P.N.094</v>
      </c>
      <c r="H138" s="241" t="str">
        <f>'Visi duomenys'!AT134</f>
        <v xml:space="preserve">Rekultivuotos atvirais kasiniais pažeistos žemės </v>
      </c>
      <c r="I138" s="241">
        <f>'Visi duomenys'!AU134</f>
        <v>2</v>
      </c>
      <c r="J138" s="241" t="str">
        <f>'Visi duomenys'!AV134</f>
        <v>P.S.338</v>
      </c>
      <c r="K138" s="241" t="str">
        <f>'Visi duomenys'!AW134</f>
        <v>Išsaugoti, sutvarkyti ar atkurti įvairaus teritorinio lygmens kraštovaizdžio arealai (skaičius)</v>
      </c>
      <c r="L138" s="241">
        <f>'Visi duomenys'!AX134</f>
        <v>1</v>
      </c>
      <c r="M138" s="241">
        <f>'Visi duomenys'!AY134</f>
        <v>0</v>
      </c>
      <c r="N138" s="241">
        <f>'Visi duomenys'!AZ134</f>
        <v>0</v>
      </c>
      <c r="O138" s="241">
        <f>'Visi duomenys'!BA134</f>
        <v>0</v>
      </c>
      <c r="P138" s="241">
        <f>'Visi duomenys'!BB134</f>
        <v>0</v>
      </c>
      <c r="Q138" s="241">
        <f>'Visi duomenys'!BC134</f>
        <v>0</v>
      </c>
      <c r="R138" s="241">
        <f>'Visi duomenys'!BD134</f>
        <v>0</v>
      </c>
      <c r="S138" s="241">
        <f>'Visi duomenys'!BE134</f>
        <v>0</v>
      </c>
      <c r="T138" s="241">
        <f>'Visi duomenys'!BF134</f>
        <v>0</v>
      </c>
      <c r="U138" s="241">
        <f>'Visi duomenys'!BG134</f>
        <v>0</v>
      </c>
    </row>
    <row r="139" spans="1:21" x14ac:dyDescent="0.25">
      <c r="A139" s="241" t="str">
        <f>'Visi duomenys'!A135</f>
        <v>3.2.1.1.4</v>
      </c>
      <c r="B139" s="241" t="str">
        <f>'Visi duomenys'!B135</f>
        <v>R080019-380000-1232</v>
      </c>
      <c r="C139" s="242" t="str">
        <f>'Visi duomenys'!D135</f>
        <v>Smalininkų uosto šlaitų ir pylimų tvarkymas</v>
      </c>
      <c r="D139" s="241">
        <f>'Visi duomenys'!AP135</f>
        <v>0</v>
      </c>
      <c r="E139" s="241">
        <f>'Visi duomenys'!AQ135</f>
        <v>0</v>
      </c>
      <c r="F139" s="241">
        <f>'Visi duomenys'!AR135</f>
        <v>0</v>
      </c>
      <c r="G139" s="241">
        <f>'Visi duomenys'!AS135</f>
        <v>0</v>
      </c>
      <c r="H139" s="241">
        <f>'Visi duomenys'!AT135</f>
        <v>0</v>
      </c>
      <c r="I139" s="241">
        <f>'Visi duomenys'!AU135</f>
        <v>0</v>
      </c>
      <c r="J139" s="241">
        <f>'Visi duomenys'!AV135</f>
        <v>0</v>
      </c>
      <c r="K139" s="241">
        <f>'Visi duomenys'!AW135</f>
        <v>0</v>
      </c>
      <c r="L139" s="241">
        <f>'Visi duomenys'!AX135</f>
        <v>0</v>
      </c>
      <c r="M139" s="241">
        <f>'Visi duomenys'!AY135</f>
        <v>0</v>
      </c>
      <c r="N139" s="241">
        <f>'Visi duomenys'!AZ135</f>
        <v>0</v>
      </c>
      <c r="O139" s="241">
        <f>'Visi duomenys'!BA135</f>
        <v>0</v>
      </c>
      <c r="P139" s="241">
        <f>'Visi duomenys'!BB135</f>
        <v>0</v>
      </c>
      <c r="Q139" s="241">
        <f>'Visi duomenys'!BC135</f>
        <v>0</v>
      </c>
      <c r="R139" s="241">
        <f>'Visi duomenys'!BD135</f>
        <v>0</v>
      </c>
      <c r="S139" s="241">
        <f>'Visi duomenys'!BE135</f>
        <v>0</v>
      </c>
      <c r="T139" s="241">
        <f>'Visi duomenys'!BF135</f>
        <v>0</v>
      </c>
      <c r="U139" s="241">
        <f>'Visi duomenys'!BG135</f>
        <v>0</v>
      </c>
    </row>
    <row r="140" spans="1:21" x14ac:dyDescent="0.25">
      <c r="A140" s="241" t="str">
        <f>'Visi duomenys'!A136</f>
        <v>3.2.1.1.5</v>
      </c>
      <c r="B140" s="241" t="str">
        <f>'Visi duomenys'!B136</f>
        <v>R080019-380000-1233</v>
      </c>
      <c r="C140" s="242" t="str">
        <f>'Visi duomenys'!D136</f>
        <v>Kraštovaizdžio formavimas ir ekologinės būklės gerinimas Tauragės mieste</v>
      </c>
      <c r="D140" s="241" t="str">
        <f>'Visi duomenys'!AP136</f>
        <v>R.N.091</v>
      </c>
      <c r="E140" s="241" t="str">
        <f>'Visi duomenys'!AQ136</f>
        <v>Teritorijų, kuriose įgyvendintos kraštovaizdžio formavimo priemonės (plotas, ha)</v>
      </c>
      <c r="F140" s="241">
        <f>'Visi duomenys'!AR136</f>
        <v>4</v>
      </c>
      <c r="G140" s="241" t="str">
        <f>'Visi duomenys'!AS136</f>
        <v>P.S.338</v>
      </c>
      <c r="H140" s="241" t="str">
        <f>'Visi duomenys'!AT136</f>
        <v>Išsaugoti, sutvarkyti ar atkurti įvairaus teritorinio lygmens kraštovaizdžio arealai (skaičius)</v>
      </c>
      <c r="I140" s="241">
        <f>'Visi duomenys'!AU136</f>
        <v>1</v>
      </c>
      <c r="J140" s="241">
        <f>'Visi duomenys'!AV136</f>
        <v>0</v>
      </c>
      <c r="K140" s="241">
        <f>'Visi duomenys'!AW136</f>
        <v>0</v>
      </c>
      <c r="L140" s="241">
        <f>'Visi duomenys'!AX136</f>
        <v>0</v>
      </c>
      <c r="M140" s="241">
        <f>'Visi duomenys'!AY136</f>
        <v>0</v>
      </c>
      <c r="N140" s="241">
        <f>'Visi duomenys'!AZ136</f>
        <v>0</v>
      </c>
      <c r="O140" s="241">
        <f>'Visi duomenys'!BA136</f>
        <v>0</v>
      </c>
      <c r="P140" s="241">
        <f>'Visi duomenys'!BB136</f>
        <v>0</v>
      </c>
      <c r="Q140" s="241">
        <f>'Visi duomenys'!BC136</f>
        <v>0</v>
      </c>
      <c r="R140" s="241">
        <f>'Visi duomenys'!BD136</f>
        <v>0</v>
      </c>
      <c r="S140" s="241">
        <f>'Visi duomenys'!BE136</f>
        <v>0</v>
      </c>
      <c r="T140" s="241">
        <f>'Visi duomenys'!BF136</f>
        <v>0</v>
      </c>
      <c r="U140" s="241">
        <f>'Visi duomenys'!BG136</f>
        <v>0</v>
      </c>
    </row>
    <row r="141" spans="1:21" x14ac:dyDescent="0.25">
      <c r="A141" s="241" t="str">
        <f>'Visi duomenys'!A137</f>
        <v>3.2.1.1.6</v>
      </c>
      <c r="B141" s="241" t="str">
        <f>'Visi duomenys'!B137</f>
        <v>R080019-380000-1234</v>
      </c>
      <c r="C141" s="242" t="str">
        <f>'Visi duomenys'!D137</f>
        <v>Kraštovaizdžio formavimas Šilalės mieste</v>
      </c>
      <c r="D141" s="241" t="str">
        <f>'Visi duomenys'!AP137</f>
        <v>R.N.091</v>
      </c>
      <c r="E141" s="241" t="str">
        <f>'Visi duomenys'!AQ137</f>
        <v>Teritorijų, kuriose įgyvendintos kraštovaizdžio formavimo priemonės (plotas, ha)</v>
      </c>
      <c r="F141" s="241">
        <f>'Visi duomenys'!AR137</f>
        <v>3.47</v>
      </c>
      <c r="G141" s="241" t="str">
        <f>'Visi duomenys'!AS137</f>
        <v>P.S.338</v>
      </c>
      <c r="H141" s="241" t="str">
        <f>'Visi duomenys'!AT137</f>
        <v>Išsaugoti, sutvarkyti ar atkurti įvairaus teritorinio lygmens kraštovaizdžio arealai (skaičius)</v>
      </c>
      <c r="I141" s="241">
        <f>'Visi duomenys'!AU137</f>
        <v>1</v>
      </c>
      <c r="J141" s="241">
        <f>'Visi duomenys'!AV137</f>
        <v>0</v>
      </c>
      <c r="K141" s="241">
        <f>'Visi duomenys'!AW137</f>
        <v>0</v>
      </c>
      <c r="L141" s="241">
        <f>'Visi duomenys'!AX137</f>
        <v>0</v>
      </c>
      <c r="M141" s="241">
        <f>'Visi duomenys'!AY137</f>
        <v>0</v>
      </c>
      <c r="N141" s="241">
        <f>'Visi duomenys'!AZ137</f>
        <v>0</v>
      </c>
      <c r="O141" s="241">
        <f>'Visi duomenys'!BA137</f>
        <v>0</v>
      </c>
      <c r="P141" s="241">
        <f>'Visi duomenys'!BB137</f>
        <v>0</v>
      </c>
      <c r="Q141" s="241">
        <f>'Visi duomenys'!BC137</f>
        <v>0</v>
      </c>
      <c r="R141" s="241">
        <f>'Visi duomenys'!BD137</f>
        <v>0</v>
      </c>
      <c r="S141" s="241">
        <f>'Visi duomenys'!BE137</f>
        <v>0</v>
      </c>
      <c r="T141" s="241">
        <f>'Visi duomenys'!BF137</f>
        <v>0</v>
      </c>
      <c r="U141" s="241">
        <f>'Visi duomenys'!BG137</f>
        <v>0</v>
      </c>
    </row>
    <row r="142" spans="1:21" x14ac:dyDescent="0.25">
      <c r="A142" s="241" t="str">
        <f>'Visi duomenys'!A138</f>
        <v>3.2.1.1.7</v>
      </c>
      <c r="B142" s="241" t="str">
        <f>'Visi duomenys'!B138</f>
        <v>R080019-380000-1235</v>
      </c>
      <c r="C142" s="242" t="str">
        <f>'Visi duomenys'!D138</f>
        <v>Šilalės rajono savivaldybės teritorijos bendrojo plano  gamtinio karkaso sprendinių koregavimas  ir bešeimininkių apleistų pastatų likvidavimas  rajone</v>
      </c>
      <c r="D142" s="241" t="str">
        <f>'Visi duomenys'!AP138</f>
        <v>R.N.091</v>
      </c>
      <c r="E142" s="241" t="str">
        <f>'Visi duomenys'!AQ138</f>
        <v>Teritorijų, kuriose įgyvendintos kraštovaizdžio formavimo priemonės (plotas)</v>
      </c>
      <c r="F142" s="241">
        <f>'Visi duomenys'!AR138</f>
        <v>1.1000000000000001</v>
      </c>
      <c r="G142" s="241" t="str">
        <f>'Visi duomenys'!AS138</f>
        <v>P.N.092</v>
      </c>
      <c r="H142" s="241" t="str">
        <f>'Visi duomenys'!AT138</f>
        <v>Kraštovaizdžio ir (ar) gamtinio karkaso formavimo aspektais pakeisti ar pakoreguoti savivaldybių  ar jų dalių bendrieji planai ( skaičius)</v>
      </c>
      <c r="I142" s="241">
        <f>'Visi duomenys'!AU138</f>
        <v>1</v>
      </c>
      <c r="J142" s="241" t="str">
        <f>'Visi duomenys'!AV138</f>
        <v>P.N.093</v>
      </c>
      <c r="K142" s="241" t="str">
        <f>'Visi duomenys'!AW138</f>
        <v>Likviduoti kraštovaizdį darkantys bešeimininkiai apleisti statiniai ir įrenginiai (skaičius)</v>
      </c>
      <c r="L142" s="241">
        <f>'Visi duomenys'!AX138</f>
        <v>3</v>
      </c>
      <c r="M142" s="241">
        <f>'Visi duomenys'!AY138</f>
        <v>0</v>
      </c>
      <c r="N142" s="241">
        <f>'Visi duomenys'!AZ138</f>
        <v>0</v>
      </c>
      <c r="O142" s="241">
        <f>'Visi duomenys'!BA138</f>
        <v>0</v>
      </c>
      <c r="P142" s="241">
        <f>'Visi duomenys'!BB138</f>
        <v>0</v>
      </c>
      <c r="Q142" s="241">
        <f>'Visi duomenys'!BC138</f>
        <v>0</v>
      </c>
      <c r="R142" s="241">
        <f>'Visi duomenys'!BD138</f>
        <v>0</v>
      </c>
      <c r="S142" s="241">
        <f>'Visi duomenys'!BE138</f>
        <v>0</v>
      </c>
      <c r="T142" s="241">
        <f>'Visi duomenys'!BF138</f>
        <v>0</v>
      </c>
      <c r="U142" s="241">
        <f>'Visi duomenys'!BG138</f>
        <v>0</v>
      </c>
    </row>
    <row r="143" spans="1:21" ht="15" customHeight="1" x14ac:dyDescent="0.25">
      <c r="A143" s="354" t="s">
        <v>16</v>
      </c>
      <c r="B143" s="355"/>
      <c r="C143" s="355"/>
      <c r="D143" s="356"/>
      <c r="E143" s="356"/>
      <c r="F143" s="356"/>
      <c r="G143" s="356"/>
      <c r="H143" s="356"/>
      <c r="I143" s="356"/>
      <c r="J143" s="356"/>
      <c r="K143" s="356"/>
      <c r="L143" s="356"/>
      <c r="M143" s="356"/>
      <c r="N143" s="356"/>
      <c r="O143" s="356"/>
      <c r="P143" s="356"/>
      <c r="Q143" s="356"/>
      <c r="R143" s="356"/>
      <c r="S143" s="356"/>
      <c r="T143" s="356"/>
      <c r="U143" s="356"/>
    </row>
  </sheetData>
  <autoFilter ref="A5:U143"/>
  <mergeCells count="5">
    <mergeCell ref="A143:U143"/>
    <mergeCell ref="B7:B8"/>
    <mergeCell ref="C7:C8"/>
    <mergeCell ref="A7:A8"/>
    <mergeCell ref="D7:U7"/>
  </mergeCells>
  <pageMargins left="0.25" right="0.25" top="0.75" bottom="0.75" header="0.3" footer="0.3"/>
  <pageSetup paperSize="8" scale="7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2"/>
  <sheetViews>
    <sheetView showZeros="0" workbookViewId="0">
      <selection activeCell="D14" sqref="D14"/>
    </sheetView>
  </sheetViews>
  <sheetFormatPr defaultRowHeight="15.75" x14ac:dyDescent="0.25"/>
  <cols>
    <col min="1" max="1" width="9.42578125" style="1" customWidth="1"/>
    <col min="2" max="2" width="17" style="1" customWidth="1"/>
    <col min="3" max="3" width="28" style="1" customWidth="1"/>
    <col min="4" max="4" width="80.42578125" style="4" customWidth="1"/>
    <col min="5" max="16384" width="9.140625" style="1"/>
  </cols>
  <sheetData>
    <row r="1" spans="1:16" ht="23.25" customHeight="1" x14ac:dyDescent="0.25">
      <c r="B1" s="6"/>
      <c r="C1" s="6"/>
      <c r="D1" s="17" t="s">
        <v>60</v>
      </c>
      <c r="E1" s="7"/>
      <c r="F1" s="7"/>
    </row>
    <row r="2" spans="1:16" x14ac:dyDescent="0.25">
      <c r="B2" s="6"/>
      <c r="C2" s="6"/>
      <c r="D2" s="8" t="s">
        <v>61</v>
      </c>
      <c r="E2" s="8"/>
      <c r="F2" s="8"/>
    </row>
    <row r="3" spans="1:16" x14ac:dyDescent="0.25">
      <c r="B3" s="6"/>
      <c r="C3" s="6"/>
      <c r="D3" s="8" t="s">
        <v>62</v>
      </c>
      <c r="E3" s="8"/>
      <c r="F3" s="8"/>
    </row>
    <row r="4" spans="1:16" x14ac:dyDescent="0.25">
      <c r="B4" s="6"/>
      <c r="C4" s="6"/>
      <c r="E4" s="6"/>
      <c r="F4" s="6"/>
    </row>
    <row r="5" spans="1:16" x14ac:dyDescent="0.25">
      <c r="A5" s="5" t="s">
        <v>47</v>
      </c>
      <c r="C5" s="6"/>
      <c r="D5" s="6"/>
      <c r="E5" s="6"/>
      <c r="F5" s="6"/>
      <c r="G5" s="6"/>
      <c r="H5" s="6"/>
      <c r="J5" s="8"/>
      <c r="K5" s="8"/>
      <c r="L5" s="8"/>
      <c r="N5" s="8"/>
      <c r="O5" s="8"/>
      <c r="P5" s="8"/>
    </row>
    <row r="6" spans="1:16" x14ac:dyDescent="0.25">
      <c r="A6" s="5"/>
      <c r="C6" s="6"/>
      <c r="D6" s="6"/>
      <c r="E6" s="6"/>
      <c r="F6" s="6"/>
      <c r="G6" s="6"/>
      <c r="H6" s="6"/>
      <c r="J6" s="8"/>
      <c r="K6" s="8"/>
      <c r="L6" s="8"/>
      <c r="N6" s="8"/>
      <c r="O6" s="8"/>
      <c r="P6" s="8"/>
    </row>
    <row r="7" spans="1:16" x14ac:dyDescent="0.25">
      <c r="A7" s="9" t="s">
        <v>67</v>
      </c>
      <c r="C7" s="6"/>
      <c r="E7" s="6"/>
      <c r="F7" s="6"/>
    </row>
    <row r="8" spans="1:16" ht="24" x14ac:dyDescent="0.25">
      <c r="A8" s="13" t="s">
        <v>19</v>
      </c>
      <c r="B8" s="11" t="s">
        <v>17</v>
      </c>
      <c r="C8" s="11" t="s">
        <v>13</v>
      </c>
      <c r="D8" s="11" t="s">
        <v>57</v>
      </c>
      <c r="E8" s="6"/>
    </row>
    <row r="9" spans="1:16" ht="15" x14ac:dyDescent="0.25">
      <c r="A9" s="240" t="str">
        <f>'Visi duomenys'!A5</f>
        <v>1.</v>
      </c>
      <c r="B9" s="240">
        <f>'Visi duomenys'!B5</f>
        <v>0</v>
      </c>
      <c r="C9" s="240" t="str">
        <f>'Visi duomenys'!D5</f>
        <v>Prioritetas. SUBALANSUOTAS, DARNIA PLĖTRA PAGRĮSTAS EKONOMINIS AUGIMAS.</v>
      </c>
      <c r="D9" s="240">
        <f>'Visi duomenys'!BH5</f>
        <v>0</v>
      </c>
      <c r="E9" s="6"/>
    </row>
    <row r="10" spans="1:16" ht="15" x14ac:dyDescent="0.25">
      <c r="A10" s="240" t="str">
        <f>'Visi duomenys'!A6</f>
        <v>1.1</v>
      </c>
      <c r="B10" s="240" t="str">
        <f>'Visi duomenys'!B6</f>
        <v/>
      </c>
      <c r="C10" s="240" t="str">
        <f>'Visi duomenys'!D6</f>
        <v>Tikslas. Mažinti išsivystymo skirtumus regiono viduje, skatinti ūkinės veiklos įvairovę mieste ir kaime, didinti ekonomikos augimą.</v>
      </c>
      <c r="D10" s="240">
        <f>'Visi duomenys'!BH6</f>
        <v>0</v>
      </c>
      <c r="E10" s="6"/>
    </row>
    <row r="11" spans="1:16" ht="15" x14ac:dyDescent="0.25">
      <c r="A11" s="240" t="str">
        <f>'Visi duomenys'!A7</f>
        <v>1.1.1</v>
      </c>
      <c r="B11" s="240" t="str">
        <f>'Visi duomenys'!B7</f>
        <v/>
      </c>
      <c r="C11" s="240" t="str">
        <f>'Visi duomenys'!D7</f>
        <v>Uždavinys. Vystyti tikslines teritorijas, padidinti ūkinės veiklos įvairovę, pagerinti sukurtų darbo vietų pasiekiamumą.</v>
      </c>
      <c r="D11" s="240">
        <f>'Visi duomenys'!BH7</f>
        <v>0</v>
      </c>
      <c r="E11" s="6"/>
    </row>
    <row r="12" spans="1:16" ht="15" x14ac:dyDescent="0.25">
      <c r="A12" s="240" t="str">
        <f>'Visi duomenys'!A8</f>
        <v>1.1.1.1</v>
      </c>
      <c r="B12" s="240" t="str">
        <f>'Visi duomenys'!B8</f>
        <v/>
      </c>
      <c r="C12" s="240" t="str">
        <f>'Visi duomenys'!D8</f>
        <v>Priemonė: Kaimo (1-6 tūkst. Gyventojų) gyvenamųjų vietovių atnaujinimas</v>
      </c>
      <c r="D12" s="240">
        <f>'Visi duomenys'!BH8</f>
        <v>0</v>
      </c>
      <c r="E12" s="6"/>
    </row>
    <row r="13" spans="1:16" ht="228" x14ac:dyDescent="0.25">
      <c r="A13" s="14" t="str">
        <f>'Visi duomenys'!A9</f>
        <v>1.1.1.1.1</v>
      </c>
      <c r="B13" s="14" t="str">
        <f>'Visi duomenys'!B9</f>
        <v>R089908-293034-1125</v>
      </c>
      <c r="C13" s="14" t="str">
        <f>'Visi duomenys'!D9</f>
        <v>Šilalės rajono Kvėdarnos gyvenamosios vietovės atnaujinimas</v>
      </c>
      <c r="D13" s="14" t="str">
        <f>'Visi duomenys'!BH9</f>
        <v>Viena iš Kvėdarnos miestelio problemų yra ta, jog  neišnaudojama didelį potencialą turinti  Kvėdarnos viešoji infrastruktūra: didžioji jos dalis apleista arba netvarkinga, nepritaikyta bendruomenės poreikiams, nesudarytos sąlygos bendruomenei patraukliose vietose organizuoti renginius, bendruomenės susibūrimus, aktyviai leisti laiką. Kvėdarnoje stingant socialinių ir ekonominių iniciatyvų, aktyvios veiklos, nesudaromos prielaidos gyventojų socialinių poreikių tenkinimui. Projekto tikslui pasiekti numatyta viešųjų erdvių sutvarkymas daugiabučių namų teritorijoje, kuri apribota gatvių Dariaus ir Girėno g., K. Jauniaus g. ir Miškelio g., kompleksinis apleisto  ir neefektyviai naudojamo pastato, esančio K. Jauniaus g. 13, atnaujinimas, bei teritorijos prie pastato sutvarkymas Kvėdarnos miestelyje. Įgyvendinant projektą bus atliekami šie darbai: 
• bendruomeninės viešosios infrastruktūros atnaujinimas daugiabučių namų teritorijoje kuri apribota Dariaus ir Girėno g., K. Jauniaus g. ir Miškelio g., sutvarkant šaligatvius,  atnaujinant pėsčiųjų takus su privažiavimais / sustojimo aikštelę, įrengiant vaikų žaidimo aikšteles tarp namų, žaliuosius plotus, įrengiant šviestuvus teritorijai apšviesti. 
• dalies pastato, esančio K. Jauniaus g. 13, Kvėdarna, sutvarkymas ir pritaikymas bendruomenės veiklai vykdyti.
• pastato teritorijos, esančio K. Jauniaus g. 13, Kvėdarna, sutvarkymas, įrengiant automobilių stovėjimo aikštelę ir apželdinant veją.
Tikimasi, kad įgyvendinus projektą, kokybiškai modernizuota viešoji erdvė ir visuomeninės paskirties infrastruktūra nulems bendruomenės pasitenkinimą gyvenamąja aplinka, bus sudarytos galimybės pagerinti investicinę aplinką, didinti verslo plėtros perspektyvas.</v>
      </c>
      <c r="E13" s="6"/>
    </row>
    <row r="14" spans="1:16" ht="180" x14ac:dyDescent="0.25">
      <c r="A14" s="14" t="str">
        <f>'Visi duomenys'!A10</f>
        <v>1.1.1.1.2</v>
      </c>
      <c r="B14" s="14" t="str">
        <f>'Visi duomenys'!B10</f>
        <v>R089908-293000-1126</v>
      </c>
      <c r="C14" s="14" t="str">
        <f>'Visi duomenys'!D10</f>
        <v>Skaudvilės miesto infrastruktūros sutvarkymas</v>
      </c>
      <c r="D14" s="14" t="str">
        <f>'Visi duomenys'!BH10</f>
        <v>Projekto įgyvendinimo metu planuojama atnaujinti bendruomeninę infrastruktūrą prie Skaudvilės tvenkinio ir jo prieigose, įrengiant kokybišką poilsio, laisvalaikio ir rekreacijos erdvę, kuri bus patraukli ne tik vietos gyventojams, bet ir paslaugų teikėjams. Viešojoje poilsio ir laisvalaikio erdvėje numatoma įrengti krepšiniui-tenisui, mini futbolui skirtas atviras aikšteles, vaikų žaidimų ir riedutininkų aikšteles, lauko treniruoklius, pėsčiųjų takus, automobilių stovėjimo aikštelę, įrengti apšvietimą, lietaus nuotekų tinklus. Tvarkomos teritorijos plote bus sutvarkytos Skaudvilės tvenkinio pakrantės, įrengtas priėjimas prie vandens su liepteliu ir paplūdimio zona, atnaujintos esamos ir įrengtos naujos vejos, iškirsti menkaverčiai krūmai ir medžiai, įrengti mažosios architektūros elementai (suoleliai, šiukšliadėžės ir kt.), rekonstruojama Šlaito g. atkarpa.
Tikėtina, kad įgyvendinus projektą, bus pagerinta investicinė ir ekonominė aplinka: sukurta infrastruktūra galės naudotis Skaudvilės miesto gyventojai bei paslaugas teikiantys subjektai. Projekto įtaka miesto gyventojams pasireikš per naudojimąsi sukurta kokybiška viešąja infrastruktūra ir platesnėmis poilsio, viešųjų paslaugų galimybėmis. Kompleksiškai sutvarkius numatytos teritorijos viešąją infrastruktūrą ir jos prieigas, bus stiprinamas esamas traukos centras, atitinkantis vietos bendruomenės (tikslinių grupių) poreikius ir gebantis pritraukti papildomas privačias investicijas įvairių paslaugų teikimui, tuo pačiu didinant vietos ekonominį patrauklumą.</v>
      </c>
      <c r="E14" s="6"/>
    </row>
    <row r="15" spans="1:16" ht="15" x14ac:dyDescent="0.25">
      <c r="A15" s="240" t="str">
        <f>'Visi duomenys'!A11</f>
        <v>1.1.1.2</v>
      </c>
      <c r="B15" s="240" t="str">
        <f>'Visi duomenys'!B11</f>
        <v/>
      </c>
      <c r="C15" s="240" t="str">
        <f>'Visi duomenys'!D11</f>
        <v>Priemonė: Miestų kompleksinė plėtra</v>
      </c>
      <c r="D15" s="240">
        <f>'Visi duomenys'!BH11</f>
        <v>0</v>
      </c>
      <c r="E15" s="6"/>
    </row>
    <row r="16" spans="1:16" ht="60" x14ac:dyDescent="0.25">
      <c r="A16" s="14" t="str">
        <f>'Visi duomenys'!A12</f>
        <v>1.1.1.2.1</v>
      </c>
      <c r="B16" s="14" t="str">
        <f>'Visi duomenys'!B12</f>
        <v>R089905-290000-1128</v>
      </c>
      <c r="C16" s="14" t="str">
        <f>'Visi duomenys'!D12</f>
        <v>Pagėgių miesto Turgaus aikštės įrengimas ir prieigų sutvarkymas</v>
      </c>
      <c r="D16" s="14" t="str">
        <f>'Visi duomenys'!BH12</f>
        <v>Įgyvendinant projektą bus įrengta turgaus aikštė su stoginėmis, įrengti lauko inžineriniai tinklai (lietaus nuotekos, apšvietimas), pastatytas viešas tualetas bei jame įrengti inžineriniai tinklai, automobilių parkavimo vietos ir sutvarkytas privažiavimas nuo Aukštaičių g iki Turgaus g. Tikimasi, kad projekto metu sukurta viešoji  infrastruktūra padidins vietos bendruomenės užimtumą, pagerins vietos verslininkų sąlygas bei bus pritraukta naujų investicijų ir taps Pagėgių miesto traukos centru.</v>
      </c>
      <c r="E16" s="6"/>
    </row>
    <row r="17" spans="1:5" ht="72" x14ac:dyDescent="0.25">
      <c r="A17" s="14" t="str">
        <f>'Visi duomenys'!A13</f>
        <v>1.1.1.2.2</v>
      </c>
      <c r="B17" s="14" t="str">
        <f>'Visi duomenys'!B13</f>
        <v>R089905-280000-1129</v>
      </c>
      <c r="C17" s="14" t="str">
        <f>'Visi duomenys'!D13</f>
        <v>Apleistos teritorijos už Kultūros centro Pagėgių mieste konversija ir pritaikymas rekreaciniams, poilsio ir sveikatinimo poreikiams</v>
      </c>
      <c r="D17" s="14" t="str">
        <f>'Visi duomenys'!BH13</f>
        <v>Įgyvendinant projektą Pagėgių mieste bus sutvarkyta teritorija už kultūros centro, įrengtas apšvietimas, įrengti pėsčiųjų ir dviračių takai, įrengta aktyvaus poilsio aikštelė su lauko treniruokliais suaugusiems, įrengta šunų vedžiojimo ir dresavimo aikštelė, tai pat įrengtas dviračių parkas, įrengta vaikų žaidimo aikštelė, sutvarkyta Gėgės gatvės atkarpa, kuri bus skirta privažiavimui prie viešų erdvių t. y. miesto turgaus aikštės. Tikimasi, kad projekto metu sukurta viešoji  infrastruktūra padidins vietos bendruomenės užimtumą, bus pritraukta naujų investicijų ir taps Pagėgių miesto traukos centru.</v>
      </c>
      <c r="E17" s="6"/>
    </row>
    <row r="18" spans="1:5" ht="15" x14ac:dyDescent="0.25">
      <c r="A18" s="240" t="str">
        <f>'Visi duomenys'!A14</f>
        <v>1.1.1.3</v>
      </c>
      <c r="B18" s="240" t="str">
        <f>'Visi duomenys'!B14</f>
        <v/>
      </c>
      <c r="C18" s="240" t="str">
        <f>'Visi duomenys'!D14</f>
        <v>Priemonė: Pereinamojo laikotarpio tikslinių teritorijų vystymas. I</v>
      </c>
      <c r="D18" s="240">
        <f>'Visi duomenys'!BH14</f>
        <v>0</v>
      </c>
      <c r="E18" s="6"/>
    </row>
    <row r="19" spans="1:5" ht="132" x14ac:dyDescent="0.25">
      <c r="A19" s="14" t="str">
        <f>'Visi duomenys'!A15</f>
        <v>1.1.1.3.1</v>
      </c>
      <c r="B19" s="14" t="str">
        <f>'Visi duomenys'!B15</f>
        <v>R089902-340000-1131</v>
      </c>
      <c r="C19" s="14" t="str">
        <f>'Visi duomenys'!D15</f>
        <v>Apleistos teritorijos Tauragės miesto  buvusiame kariniame miestelyje viešųjų pastatų sutvarkymas ir pritaikymas bendruomenės poreikiams</v>
      </c>
      <c r="D19" s="14" t="str">
        <f>'Visi duomenys'!BH15</f>
        <v>Projekto tikslas – gerinti miesto gyvenamąją aplinką ir investicinį patrauklumą, didinant pažeidžiamų rizikos grupių asmenų ir jaunimo gerovę, pritaikius buvusio karinio miestelio pastatus bendruomenės poreikiams ir sukūrus jaunimo erdvę. Planuojama įgyvendinti  ši  veikla – Tauragėje apleistoje buvusio karinio  miestelio teritorijoje  dviejų (Vytauto g. 139 ir 141,) apleistų  pastatų konversija ir jų aplinkos sutvarkymas. Įgyvendinant  projektą siekiama sudaryti sąlygas  gyventojų užimtumui  didėti (miesto bendruomenės turės  galimybę organizuoti įvairius verslumą skatinančius, informacijos ir įvairios verslo organizavimo  patirties  pasidalinimo ir  kt.  renginius), sutvarkant apleistoje buvusio karinio  miestelio teritorijoje  apleistus  savivaldybės nuosavybės teise  valdomus pastatus ir jų aplinką  pritaikant bendruomenės poreikiams.  Projekto įgyvendinimas prisidės prie Tauragės rajono savivaldybės  keliamų ilgalaikių tikslų – kurti palankią aplinką investicijų pritraukimui ir verslo plėtrai, siekiant  kurti naujas  darbo vietas; užtikrinti viešąjį saugumą, mažinant nusikalstamumą; užtikrinti jaunimo politikos plėtrą ir įgyvendinimą.</v>
      </c>
      <c r="E19" s="6"/>
    </row>
    <row r="20" spans="1:5" ht="15" x14ac:dyDescent="0.25">
      <c r="A20" s="240" t="str">
        <f>'Visi duomenys'!A16</f>
        <v>1.1.1.4</v>
      </c>
      <c r="B20" s="240" t="str">
        <f>'Visi duomenys'!B16</f>
        <v/>
      </c>
      <c r="C20" s="240" t="str">
        <f>'Visi duomenys'!D16</f>
        <v>Priemonė: Pereinamojo laikotarpio tikslinių teritorijų vystymas. II</v>
      </c>
      <c r="D20" s="240">
        <f>'Visi duomenys'!BH16</f>
        <v>0</v>
      </c>
    </row>
    <row r="21" spans="1:5" ht="108" x14ac:dyDescent="0.25">
      <c r="A21" s="14" t="str">
        <f>'Visi duomenys'!A17</f>
        <v>1.1.1.4.1</v>
      </c>
      <c r="B21" s="14" t="str">
        <f>'Visi duomenys'!B17</f>
        <v>R089903-300000-1133</v>
      </c>
      <c r="C21" s="14" t="str">
        <f>'Visi duomenys'!D17</f>
        <v>Gyvenamųjų namų kvartalų kompleksinis sutvarkymas Jurbarko mieste</v>
      </c>
      <c r="D21" s="14" t="str">
        <f>'Visi duomenys'!BH17</f>
        <v>Projekto objektas – gyvenamojo kvartalo tarp P. Cvirkos, K. Donelaičio, Vytauto Didžiojo ir Dariaus ir Girėno gatvių kiemų teritorija, kuri yra miesto centro viešųjų erdvių ir infrastruktūros dalis. Projekte numatyta praplatinti įvažiavimus-pravažiavimus į kvartalo kiemus, maksimaliai praplėsti automobilių parkavimo aikšteles, pritaikant ir žmonių su negalia poreikiams automobilių stovėjimo vietas, pakoreguoti ir rekonstruoti pėsčiųjų takus (šaligatvius) ir pritaikyti neįgaliųjų poreikiams, kad jie galėtų laisvai judėti, įrengti įvairaus amžiaus grupių vaikų žaidimo bei pagyvenusių žmonių poilsio aikšteles bei visą teritoriją papildomai apželdinti, įrengti gėlynus, gatvių apšvietimą, mažosios architektūros elementus.
Tikimasi, kad įgyvendintas projektas padidins gyvenamosios aplinkos patrauklumą Jurbarko mieste bei prisidės prie palankių sąlygų sudarymo verslo plėtrai ir kūrimui ar (ir) paslaugų sektoriaus vystymuisi.</v>
      </c>
    </row>
    <row r="22" spans="1:5" ht="15" x14ac:dyDescent="0.25">
      <c r="A22" s="240" t="str">
        <f>'Visi duomenys'!A18</f>
        <v>1.1.2.</v>
      </c>
      <c r="B22" s="240" t="str">
        <f>'Visi duomenys'!B18</f>
        <v/>
      </c>
      <c r="C22" s="240" t="str">
        <f>'Visi duomenys'!D18</f>
        <v>Uždavinys. Mažinti atskirtį tarp miesto ir kaimo, remti kompleksišką kaimo atnaujinimą ir plėtrą,  gerinti kaimo gyvenamąją aplinką, didinti gyventojų užimtumą ir saugumą.</v>
      </c>
      <c r="D22" s="240">
        <f>'Visi duomenys'!BH18</f>
        <v>0</v>
      </c>
    </row>
    <row r="23" spans="1:5" ht="15" x14ac:dyDescent="0.25">
      <c r="A23" s="240" t="str">
        <f>'Visi duomenys'!A19</f>
        <v>1.1.2.1</v>
      </c>
      <c r="B23" s="240" t="str">
        <f>'Visi duomenys'!B19</f>
        <v/>
      </c>
      <c r="C23" s="240" t="str">
        <f>'Visi duomenys'!D19</f>
        <v>Priemonė: Pagrindinės paslaugos ir kaimų atnaujinimas kaimo vietovėse</v>
      </c>
      <c r="D23" s="240">
        <f>'Visi duomenys'!BH19</f>
        <v>0</v>
      </c>
    </row>
    <row r="24" spans="1:5" ht="15" x14ac:dyDescent="0.25">
      <c r="A24" s="240" t="str">
        <f>'Visi duomenys'!A20</f>
        <v>1.2.</v>
      </c>
      <c r="B24" s="240" t="str">
        <f>'Visi duomenys'!B20</f>
        <v/>
      </c>
      <c r="C24" s="240" t="str">
        <f>'Visi duomenys'!D20</f>
        <v>Tikslas. Pagerinti sąlygas investicijų pritraukimui, sudaryti palankią aplinką verslui vystytis, ekonominės veiklos efektyvumui didinti.</v>
      </c>
      <c r="D24" s="240">
        <f>'Visi duomenys'!BH20</f>
        <v>0</v>
      </c>
    </row>
    <row r="25" spans="1:5" ht="15" x14ac:dyDescent="0.25">
      <c r="A25" s="240" t="str">
        <f>'Visi duomenys'!A21</f>
        <v>1.2.1.</v>
      </c>
      <c r="B25" s="240" t="str">
        <f>'Visi duomenys'!B21</f>
        <v/>
      </c>
      <c r="C25" s="240" t="str">
        <f>'Visi duomenys'!D21</f>
        <v>Uždavinys. Tobulinti susisiekimo sistemas regione, vystyti ekologiškai darnią transporto infrastruktūrą, padidinti darbo jėgos judumą, gerinti eismo saugumą.</v>
      </c>
      <c r="D25" s="240">
        <f>'Visi duomenys'!BH21</f>
        <v>0</v>
      </c>
    </row>
    <row r="26" spans="1:5" ht="15" x14ac:dyDescent="0.25">
      <c r="A26" s="240" t="str">
        <f>'Visi duomenys'!A22</f>
        <v>1.2.1.1</v>
      </c>
      <c r="B26" s="240" t="str">
        <f>'Visi duomenys'!B22</f>
        <v/>
      </c>
      <c r="C26" s="240" t="str">
        <f>'Visi duomenys'!D22</f>
        <v>Priemonė: Vietinių kelių techninių parametrų ir eismo saugos gerinimas</v>
      </c>
      <c r="D26" s="240">
        <f>'Visi duomenys'!BH22</f>
        <v>0</v>
      </c>
    </row>
    <row r="27" spans="1:5" ht="132" x14ac:dyDescent="0.25">
      <c r="A27" s="14" t="str">
        <f>'Visi duomenys'!A23</f>
        <v>1.2.1.1.1</v>
      </c>
      <c r="B27" s="14" t="str">
        <f>'Visi duomenys'!B23</f>
        <v>R085511-190000-1139</v>
      </c>
      <c r="C27" s="14" t="str">
        <f>'Visi duomenys'!D23</f>
        <v>Eismo saugumo priemonių diegimas Šilalės mieste ir rajono gyvenvietėse</v>
      </c>
      <c r="D27" s="14" t="str">
        <f>'Visi duomenys'!BH23</f>
        <v>Projekto įgyvendinimo metu planuojami šie darbai:
1. Pėsčiųjų ir dviračio tako dalyje Struikų g. (nuo sankryžos su Pūtvės Pilies g. iki Sodininkų g.) Šilalės m., dalyje Sodininkų g. (nuo Struikų g. iki sankryžos su  Ramunės g.) Struikų k., ir dalyje Ramunės g. (nuo sankryžos su Sodininkų g. iki sodininkų bendrijos „Dobilas“ vartų) Struikų k., Šilalės r. įrengimas.
2. Pėsčiųjų ir dviračio tako įrengimas Šilalės k. sen. Kelio nr. Si-26 (Lelijų g.) nuo Rytinio Kelio g iki sodininkų bendrijos „Draugystė“ vartų Struikų k.,  Šilalės r. 
3. Pėsčiųjų tako rekonstrukcija nuo Dvaro Kaimo g. Šilalės m. iki Baranausko g. Šilų k., Šilalės r.
4. Pėsčiųjų takų A. Stulginskio g. ir dalyje Gardavos g. Tūbinių I k., Šilalės r. rekonstrukcija   bei pėsčiųjų perėjos per Gardavos gatvę įrengimas.
5. Pėsčiųjų ir dviračių tako nuo Vasario 16-osios g. Šilalės m. iki Šilo g. Šilalės m. įrengimas, tako apšvietimas.
Įgyvendinus projektą, Šilalės rajone pagerės eismo saugumas, sumažės avaringumas.</v>
      </c>
    </row>
    <row r="28" spans="1:5" ht="132" x14ac:dyDescent="0.25">
      <c r="A28" s="14" t="str">
        <f>'Visi duomenys'!A24</f>
        <v>1.2.1.1.2</v>
      </c>
      <c r="B28" s="14" t="str">
        <f>'Visi duomenys'!B24</f>
        <v>R085511-120000-1140</v>
      </c>
      <c r="C28" s="14" t="str">
        <f>'Visi duomenys'!D24</f>
        <v>Jaunimo ir Rambyno gatvių Pagėgiuose infrastruktūros sutvarkymas</v>
      </c>
      <c r="D28" s="14" t="str">
        <f>'Visi duomenys'!BH24</f>
        <v>Didėjant Pagėgių miesto urbanizacijos lygiui, miestui plečiantis sąlyginai mažo gyventojų tankumo privačių namų sklypais (didėja urbanistinė sklaida), atsižvelgiant į gyventojų poreikius būtina išlaikyti darnios plėtros principus ir miesto patrauklumą. Susisiekimo infrastruktūros plėtra neatsiejama nuo bendrojo valstybės ekonominio ir socialinio augimo.
Projekto metu bus sutvarkytos Pagėgių miesto Jaunimo ir Rambyno g. atsižvelgiant Pagėgių miesto Bendrojo plano sprendinius. Pagerintos susisiekimo sąlygos mieste užtikrins efektyvų kelių transporto infrastruktūros pajėgumų panaudojimą, optimizuojant eismo srautus. 
Įgyvendinant projektą numatyta Jaunimo ir Rambyno gatvių atkarpų nauja statyba su pėsčiųjų ir dviračių taku ir apšvietimu bei Rambyno gatvių atkarpos rekonstravimas įrengiant pėsčiųjų ir dviračių taką su apšvietimu. Projekto metu sukurti rezultatai sudarys sąlygas didėti gyventojų mobilumui, eismo dalyvių saugumui, gerėti gyvenimo kokybei.</v>
      </c>
    </row>
    <row r="29" spans="1:5" ht="108" x14ac:dyDescent="0.25">
      <c r="A29" s="14" t="str">
        <f>'Visi duomenys'!A25</f>
        <v>1.2.1.1.3</v>
      </c>
      <c r="B29" s="14" t="str">
        <f>'Visi duomenys'!B25</f>
        <v>R085511-120000-1141</v>
      </c>
      <c r="C29" s="14" t="str">
        <f>'Visi duomenys'!D25</f>
        <v>A. Giedraičio-Giedriaus gatvės rekonstravimas Jurbarko mieste</v>
      </c>
      <c r="D29" s="14" t="str">
        <f>'Visi duomenys'!BH25</f>
        <v>Jurbarko rajono savivaldybės administracija planuojamu įgyvendinti projektu „A. Giedraičio-Giedriaus gatvės rekonstravimas Jurbarko mieste“ (toliau – Projektas) siekia plėtoti susisiekimą vietinės reikšmės keliais, gerinant A. Giedraičio-Giedriaus gatvės techninius parametrus. Projekto metu A. Giedraičio-Giedriaus gatvėje bus nutiesta asfalto danga, įrengti buitinių nuotekų ir vandentiekio linijų atvadai. 
Šiuo metu gatvės su žvyro danga būklė kritiška: važiuojamosios dalies plotis nevienodas, daug duobių, nelygumų. Įrengus 2,09 km asfalto dangą pagerės gatvės techniniai parametrai, tuo pačiu sumažės aplinkos tarša, neigiamas poveikis aplinkai. Projektas prisidės prie tinkamo pralaidumo ir patikimumo susisiekimo  infrastruktūros tinklo formavimo Jurbarko mieste, sumažės transportavimo laikas, kuro sąnaudos, padidės eismo saugumas, pagerės gyventojų gyvenimo kokybė.</v>
      </c>
    </row>
    <row r="30" spans="1:5" ht="204" x14ac:dyDescent="0.25">
      <c r="A30" s="14" t="str">
        <f>'Visi duomenys'!A26</f>
        <v>1.2.1.1.4</v>
      </c>
      <c r="B30" s="14" t="str">
        <f>'Visi duomenys'!B26</f>
        <v>R085511-190000-1142</v>
      </c>
      <c r="C30" s="14" t="str">
        <f>'Visi duomenys'!D26</f>
        <v>Eismo saugos priemonių diegimas Jurbarko miesto Lauko gatvėje</v>
      </c>
      <c r="D30" s="14" t="str">
        <f>'Visi duomenys'!BH26</f>
        <v xml:space="preserve">Jurbarko rajono savivaldybės administracija planuojamu įgyvendinti Projektu siekia diegti eismo saugos priemones Jurbarko miesto Lauko gatvėje. Projekto metu Lauko g. sankryžoje su Sodų g. bus įrengti atitvarai, nutiestas pėsčiųjų dviračių takas, einantis nuo sankryžos su Algirdo g. iki sankryžos su Donelaičio g., taip pat sankryžoje su Algirdo g. planuojama įrengti saugumo salelę su perėja. Dar vieną perėją planuojama įrengti prie sankryžos su Kalninės g. Lauko gatvė yra esamo valstybinės reikšmės kelio A141 tęsinys Jurbarko mieste bei miesto aplinkkelis. Gatvė turi sankryžas su devyniomis gatvėmis ir yra labai judri, vyksta intensyvus transporto eismas, taip pat daug nemotorizuotų eismo dalyvių, ypač dviratininkų. Vienoje gatvės pusėje nėra jokio šaligatvio, o kitoje – labai siauras, vietomis su išsiklaipiusia asfalto danga ir einantis tik nuo sankryžos su Algirdo g. iki sankryžos su Gedimino g. Nemotorizuotų eismo dalyvių judėjimas vyksta nesutvarkytais šaligatviais arba gatvės važiuojamąja dalimi, todėl tiek pėstiesiems, tiek dviratininkams šioje gatvėje ypač nesaugu. Saugumo priemonės bus skirtos labiausiai pažeidžiamų eismo dalyvių – pėsčiųjų ir dviratininkų, važinėjančių gatvės važiuojamąja dalimi bendrame sraute su automobiliais, apsaugai bei visų eismo dalyvių avaringumo sumažinimui. 
      Įdiegtos inžinerinės eismo saugumo priemonės turės teigiamą poveikį tiek eismo dalyvių saugumui, tiek aplinkai. Jos taip pat leis pasiekti saugesnį greitį tose vietose (dažniausiai sankryžose ir pėsčiųjų perėjose), kuriose kertasi motorizuotų transporto priemonių ir nemotorizuotų eismo dalyvių judėjimo trajektorijos.   
</v>
      </c>
    </row>
    <row r="31" spans="1:5" ht="156" x14ac:dyDescent="0.25">
      <c r="A31" s="14" t="str">
        <f>'Visi duomenys'!A27</f>
        <v>1.2.1.1.5</v>
      </c>
      <c r="B31" s="14" t="str">
        <f>'Visi duomenys'!B27</f>
        <v>R085511-120000-1143</v>
      </c>
      <c r="C31" s="14" t="str">
        <f>'Visi duomenys'!D27</f>
        <v>Tauragės miesto gatvių rekonstrukcija (Žemaitės, Smėlynų g. ir Smėlynų skg.)</v>
      </c>
      <c r="D31" s="14" t="str">
        <f>'Visi duomenys'!BH27</f>
        <v>Tauragės miesto Žemaitės ir Smėlynų gatvių bei Smėlynų skersgatvio rekonstrukcijos investicijų projektas inicijuotas vadovaujantis Tauragės regiono integruotos teritorijų vystymo programa. Šioje Programoje išskiriamas 1 tikslas „Padidinti užimtumą per patrauklumo darbui ir investicijoms gerinimą, darbo vietų pasiekiamumo ir darbo jėgos mobilumo didinimą“, kurį numatoma pasiekti sprendžiant tikslinių teritorijų (tame tarpe ir Tauragės miesto) socialines, ekonomines, demografines, aplinkos būklės, klimato kaitos problemas. Sprendžiant problemą, galima sumažinti neigiamas grėsmes, pagerinant darbo vietų pasiekiamumą kompleksiškai sprendžiant infrastruktūros nusidėvėjimo ir saugos problemas.
Tauragės miesto Žemaitės ir Smėlynų gatvių bei Smėlynų skersgatvio dangų stovis yra nepatenkinamas – dangos yra senos, duobėtos, vietomis asfalto visai nėra. Smėlynų gatvėje ir skersgatvyje šaligatviai nėra įrengti, o dalyje Žemaitės g. įrengti šaligatviai yra blogos būklės. 
Pagrindinė problema, kuriai spręsti inicijuotas šis projektas, yra ta, kad Žemaitės ir Smėlynų gatvių bei Smėlynų skersgatvio techniniai parametrai yra labai prasti, o eismo saugumo priemonės yra nusidėvėjusios ir nepakankamos.</v>
      </c>
    </row>
    <row r="32" spans="1:5" ht="15" x14ac:dyDescent="0.25">
      <c r="A32" s="240" t="str">
        <f>'Visi duomenys'!A28</f>
        <v>1.2.1.2</v>
      </c>
      <c r="B32" s="240" t="str">
        <f>'Visi duomenys'!B28</f>
        <v/>
      </c>
      <c r="C32" s="240" t="str">
        <f>'Visi duomenys'!D28</f>
        <v>Priemonė: Darnaus judumo priemonių diegimas</v>
      </c>
      <c r="D32" s="240">
        <f>'Visi duomenys'!BH28</f>
        <v>0</v>
      </c>
    </row>
    <row r="33" spans="1:4" ht="84" x14ac:dyDescent="0.25">
      <c r="A33" s="14" t="str">
        <f>'Visi duomenys'!A29</f>
        <v>1.2.1.2.1</v>
      </c>
      <c r="B33" s="14" t="str">
        <f>'Visi duomenys'!B29</f>
        <v>R085514-190000-1145</v>
      </c>
      <c r="C33" s="14" t="str">
        <f>'Visi duomenys'!D29</f>
        <v>Darnaus judumo priemonių diegimas Tauragės mieste</v>
      </c>
      <c r="D33" s="14" t="str">
        <f>'Visi duomenys'!BH29</f>
        <v>Darnaus judumo priemonės miestuose (pėsčiųjų ir dviračių takų infrastruktūra, Park and Ride, Bike and Ride aikštelės, elektromobilių įkrovimo stotelių įrengimas, dviračių stovėjimo vietų ir saugyklų įrengimas, šviesoforų įrengimas sankryžose, pėsčiųjų perėjų apšvietimo įrengimas, elektroninės apmokėjimo ir
kontrolės (vairuotojų ir keleivių) sistemos įdiegimas , elektroninės keleivių informavimo sistemos įdiegimas,  greičio matuoklių įrengimas, specialiųjų poreikių turintiems žmoniems pritaikomi šaligatviai,  pėsčiųjų takai ir perėjos, pertvakoma viešojo transporto infrastruktūra (autobusų stotyje bilietų pardavimo terminalo, stotelių ir įvažų,įrengimas) .</v>
      </c>
    </row>
    <row r="34" spans="1:4" ht="84" x14ac:dyDescent="0.25">
      <c r="A34" s="14" t="str">
        <f>'Visi duomenys'!A30</f>
        <v>1.2.1.2.2</v>
      </c>
      <c r="B34" s="14" t="str">
        <f>'Visi duomenys'!B30</f>
        <v>R085513-500000-1146</v>
      </c>
      <c r="C34" s="14" t="str">
        <f>'Visi duomenys'!D30</f>
        <v>Darnaus judumo Tauragės mieste plano rengimas</v>
      </c>
      <c r="D34" s="14" t="str">
        <f>'Visi duomenys'!BH30</f>
        <v>Darnaus  judumo Tauragės  mieste plane numatoma: viešojo transporto skatinimas, bevariklio transporto integracija, modalinis kelionių pasiskirstymas, eismo sauga ir saugumas, eismo organizavimo tobulinimas ir judumo paklausos valdymas, miesto logistika, universalus dizainas ir specialiųjų poreikių turinčių žmonių įtrauktis, alternatyvių degalų ir aplinką mažiau teršiančio transporto skatinimas, intelektinių transporto sistemų (toliau - ITS) diegimo mieste poreikio vertinimas. 
Parengus Darnaus judumo Tauragės mieste planą bus sudarytos prielaidos ateityje sėkmingai įgyvendinti darnaus judumo priemonių diegimo projektus Tauragės mieste.</v>
      </c>
    </row>
    <row r="35" spans="1:4" ht="15" x14ac:dyDescent="0.25">
      <c r="A35" s="240" t="str">
        <f>'Visi duomenys'!A31</f>
        <v>1.2.1.3</v>
      </c>
      <c r="B35" s="240" t="str">
        <f>'Visi duomenys'!B31</f>
        <v/>
      </c>
      <c r="C35" s="240" t="str">
        <f>'Visi duomenys'!D31</f>
        <v>Priemonė: Pėsčiųjų ir dviračių takų rekonstrukcija ir plėtra</v>
      </c>
      <c r="D35" s="240">
        <f>'Visi duomenys'!BH31</f>
        <v>0</v>
      </c>
    </row>
    <row r="36" spans="1:4" ht="60" x14ac:dyDescent="0.25">
      <c r="A36" s="14" t="str">
        <f>'Visi duomenys'!A32</f>
        <v>1.2.1.3.1</v>
      </c>
      <c r="B36" s="14" t="str">
        <f>'Visi duomenys'!B32</f>
        <v>R085516-190000-1148</v>
      </c>
      <c r="C36" s="14" t="str">
        <f>'Visi duomenys'!D32</f>
        <v>Pėsčiųjų tako Vytauto Didžiojo gatvėje  Šilalės m. rekonstrukcija</v>
      </c>
      <c r="D36" s="14" t="str">
        <f>'Visi duomenys'!BH32</f>
        <v>Projekto įgyvendinimo metu planuojami šie darbai:
 pėsčiųjų tako Vytauto Didžiojo abiejose gatvės pusėse rekonstravimas, dešinėje gatvės pusėje vietoje pėsčiųjų tako po rekonstrukcijos   įrengti pėsčiųjų -  dviračių taką.
Įgyvendinus projektą, pagerės pėsčiųjų ir dviratininkų susiekimo sąlygos Vytauto Didžiojo gatvėje, Šilalės m., o tuo pačiu  pagerės pėsčiųjų ir dviratininkų susiekimo sąlygos  Šilalės miesto ir rajono gyventojams.</v>
      </c>
    </row>
    <row r="37" spans="1:4" ht="144" x14ac:dyDescent="0.25">
      <c r="A37" s="14" t="str">
        <f>'Visi duomenys'!A33</f>
        <v>1.2.1.3.2</v>
      </c>
      <c r="B37" s="14" t="str">
        <f>'Visi duomenys'!B33</f>
        <v>R085516-190000-1149</v>
      </c>
      <c r="C37" s="14" t="str">
        <f>'Visi duomenys'!D33</f>
        <v>Pėsčiųjų ir dviračių takų įrengimas prie Jankaus gatvės Pagėgiuose</v>
      </c>
      <c r="D37" s="14" t="str">
        <f>'Visi duomenys'!BH33</f>
        <v>Atsižvelgiant į didėjančius Pagėgių miesto gyventojų reikalavimus infrastruktūros kokybei ir M. Jankaus g. techninius parametrus, projekto metu bus įrengti pėsčiųjų ir dviračių takai prie M. Jankaus gatvės. Šiuo metu atkarpoje nuo Klaipėdos g. iki Geležinkelio g. esantis takas nėra pritaikytas saugiam pėsčiųjų ir dviratininkų eismui, o atkarpoje nuo Geležinkelio g. iki miesto kapinių pėsčiųjų takas neįrengtas. Esantis pėsčiųjų ir dviračių tinklas nėra patrauklus ir saugus jo naudotojams, neatitinka judumo paklausos, todėl būtina plėtoti Pagėgių miesto susisiekimo infrastruktūrą, kuri pagerins gyventojų susisiekimo sąlygas, padidins jų mobilumą ir prisidės prie aplinkos taršos mažinimo.
Įgyvendinant projektą numatyta įrengti pėsčiųjų ir dviračių takus M. Jankaus g. atkarpoje nuo Klaipėdos g. iki miesto kapinių (ilgis — apie 0,54 km.). Projekto metu sukurti rezultatai taip pat sudarys sąlygas gerėti Pagėgių miesto gyventojų gyvenimo kokybei ir didėti miesto patrauklumui.
Projekto metu bus sprendžiama Pagėgių savivaldybės judumo paklausos problemos — miesto susisiekimo infrastruktūra bus labiau pritaikyta pėstiesiems, dviratininkams.</v>
      </c>
    </row>
    <row r="38" spans="1:4" ht="168" x14ac:dyDescent="0.25">
      <c r="A38" s="14" t="str">
        <f>'Visi duomenys'!A34</f>
        <v>1.2.1.3.3</v>
      </c>
      <c r="B38" s="14" t="str">
        <f>'Visi duomenys'!B34</f>
        <v>R085516-190000-1150</v>
      </c>
      <c r="C38" s="14" t="str">
        <f>'Visi duomenys'!D34</f>
        <v>Pėsčiųjų ir dviračių tako įrengimas Jurbarko miesto Barkūnų gatvėje</v>
      </c>
      <c r="D38" s="14" t="str">
        <f>'Visi duomenys'!BH34</f>
        <v>Jurbarko rajono savivaldybės administracija planuojamu įgyvendinti projektu „Pėsčiųjų ir dviračių tako įrengimas Jurbarko miesto Barkūnų gatvėje“ siekia mažinti aplinkos taršą ir prisidėti prie bevariklio transporto priemonių transportą skatinančios sistemos plėtros Jurbarko mieste. Projekto metu dešinėje Barkūnų gatvės pusėje planuojama įrengti naują 0,6 km ilgio ir 2,5 m pločio pėsčiųjų/dviračių taką, einantį šalia važiuojamosios kelio dalies bei atskirtą nuo jos inžinerinėmis priemonėmis. 
Gatvėje vyksta intensyvus transporto eismas, taip pat nemažai nemotorizuotų eismo dalyvių, ypač dviratininkų. Vienoje gatvės pusėje šaligatvio nėra, o kitoje – esantis šaligatvis susidėvėjęs, pasenęs, apžėlęs piktžolėmis ir visiškai nenaudojamas, todėl nemotorizuotų eismo dalyvių judėjimas vyksta gatvės važiuojamąja dalimi, todėl tiek pėstiesiems, tiek dviratininkams šioje gatvėje ypač nesaugu. Takas bus skirtas labiausiai pažeidžiamų eismo dalyvių, važinėjančių gatvės važiuojamąja dalimi bendrame sraute su automobiliais, apsaugai bei visų eismo dalyvių avaringumo sumažinimui. Įrengus pėsčiųjų/dviračių taką pagerės eismo dalyvių saugumas, gyventojų gyvenimo kokybė, pėsčiųjų ir dviratininkų susisiekimo sąlygos, bus sumažintas neigiamas poveikis aplinkai, skatinama naudoti aplinkai nekenksmingas transporto priemones ir kurti tam pritaikytą infrastruktūrą Jurbarko mieste.</v>
      </c>
    </row>
    <row r="39" spans="1:4" ht="84" x14ac:dyDescent="0.25">
      <c r="A39" s="14" t="str">
        <f>'Visi duomenys'!A35</f>
        <v>1.2.1.3.4</v>
      </c>
      <c r="B39" s="14" t="str">
        <f>'Visi duomenys'!B35</f>
        <v>R085516-190000-1151</v>
      </c>
      <c r="C39" s="14" t="str">
        <f>'Visi duomenys'!D35</f>
        <v>Pėsčiųjų ir dviračių tako įrengimas iki Norkaičių gyvenvietės</v>
      </c>
      <c r="D39" s="14" t="str">
        <f>'Visi duomenys'!BH35</f>
        <v>Projektu "Pėsčiųjų ir dviračių tako įrengimas iki Norkaičių gyvenvietės" yra sprendžiama judumo paklausos problema Tauragėje.  Įgyvendinant projektą ir įrengiant 1 ,4 km taką, siekiama skatinti pėsčiųjų ir dviratininkų srautus tarp Tauragės ir Norkaičių gyvenvietės. Taip skatinama naudoti aplinkai nekenksmingas transporto priemones. Sutvarkyta susisiekimo infrastruktūra pagerins vietos gerbūvį, bus pagerinta socialinė ir aplinkosauginė kaimo aplinka. Dviračių bei pėsčiųjų takas aktualus vaikams ir jaunimui, taip pat ir suaugusiems asmenims. Įgyvendinti darbai didins visų kaimo gyventojų bei svečių saugumą bei greitesnio ir patogesnio susisiekimo galimybes, prisidės prie aplinkos taršos mažinimo.</v>
      </c>
    </row>
    <row r="40" spans="1:4" ht="15" x14ac:dyDescent="0.25">
      <c r="A40" s="240" t="str">
        <f>'Visi duomenys'!A36</f>
        <v>1.2.1.4</v>
      </c>
      <c r="B40" s="240" t="str">
        <f>'Visi duomenys'!B36</f>
        <v/>
      </c>
      <c r="C40" s="240" t="str">
        <f>'Visi duomenys'!D36</f>
        <v>Priemonė: Vietinio susisiekimo viešojo transporto priemonių parko atnaujinimas</v>
      </c>
      <c r="D40" s="240">
        <f>'Visi duomenys'!BH36</f>
        <v>0</v>
      </c>
    </row>
    <row r="41" spans="1:4" ht="132" x14ac:dyDescent="0.25">
      <c r="A41" s="14" t="str">
        <f>'Visi duomenys'!A37</f>
        <v>1.2.1.4.1</v>
      </c>
      <c r="B41" s="14" t="str">
        <f>'Visi duomenys'!B37</f>
        <v>R085518-100000-1153</v>
      </c>
      <c r="C41" s="14" t="str">
        <f>'Visi duomenys'!D37</f>
        <v>Tauragės miesto viešojo susisiekimo parko transporto priemonių atnaujinimas</v>
      </c>
      <c r="D41" s="14" t="str">
        <f>'Visi duomenys'!BH37</f>
        <v>Projekto tikslas - pagerinti Tauragės rajono savivaldybės viešojo transporto teikiamų paslaugų kokybę ir taip paskatinti gyventojus labiau naudotis viešuoju transportu.
Planuojama  įgyvendinti  ši  veikla –  naujų ekologiškų viešojo transporto priemonių pirkimas.  Tikimasi, kad įsigijus naujus autobusus, skirtus keleivių pervežimui ir taip modernizavus viešojo transporto paslaugų sistemą, bus sumažinta oro tarša, užtikrinta aukšta tiekiamų viešųjų transporto paslaugų kokybė, tikėtina, kad padidės investicinės aplinkos patrauklumas vietos verslininkams. Nekenksminga aplinkai viešojo transporto priemonė padidintų ir viešojo transporto patrauklumą ir prieinamumą, paskatintų gyventojus naudotis viešuoju transportu, o tai prisidėtų prie sveikos, švarios ir saugios gyvenamosios aplinkos kūrimo. 
Projekto įgyvendinimas prisidės prie Tauragės rajono savivaldybės  keliamų ilgalaikių tikslų (Subalansuota  savivaldybės teritorijos ir infrastruktūros  plėtra; užtikrinti efektyvią susisiekimo sistemą ir kokybišką viešojo transporto infrastruktūrą; modernizuoti ir atnaujinti viešojo transporto infrastruktūrą).</v>
      </c>
    </row>
    <row r="42" spans="1:4" ht="15" x14ac:dyDescent="0.25">
      <c r="A42" s="240" t="str">
        <f>'Visi duomenys'!A38</f>
        <v>1.2.2.</v>
      </c>
      <c r="B42" s="240" t="str">
        <f>'Visi duomenys'!B38</f>
        <v/>
      </c>
      <c r="C42" s="240" t="str">
        <f>'Visi duomenys'!D38</f>
        <v>Uždavinys. Modernizuoti kultūros įstaigų fizinę ir informacinę infrastruktūrą, kultūros paslaugoms pritaikyti  kultūros paveldo objektus ir netradicines erdves,  didinti paslaugų prieinamumą.</v>
      </c>
      <c r="D42" s="240">
        <f>'Visi duomenys'!BH38</f>
        <v>0</v>
      </c>
    </row>
    <row r="43" spans="1:4" ht="15" x14ac:dyDescent="0.25">
      <c r="A43" s="240" t="str">
        <f>'Visi duomenys'!A39</f>
        <v>1.2.2.1</v>
      </c>
      <c r="B43" s="240" t="str">
        <f>'Visi duomenys'!B39</f>
        <v/>
      </c>
      <c r="C43" s="240" t="str">
        <f>'Visi duomenys'!D39</f>
        <v>Priemonė: Modernizuoti savivaldybių kultūros infrastruktūrą</v>
      </c>
      <c r="D43" s="240">
        <f>'Visi duomenys'!BH39</f>
        <v>0</v>
      </c>
    </row>
    <row r="44" spans="1:4" ht="96" x14ac:dyDescent="0.25">
      <c r="A44" s="14" t="str">
        <f>'Visi duomenys'!A40</f>
        <v>1.2.2.1.1</v>
      </c>
      <c r="B44" s="14" t="str">
        <f>'Visi duomenys'!B40</f>
        <v>R083305-330000-1156</v>
      </c>
      <c r="C44" s="14" t="str">
        <f>'Visi duomenys'!D40</f>
        <v>Tauragės krašto muziejaus modernizavimas</v>
      </c>
      <c r="D44" s="14" t="str">
        <f>'Visi duomenys'!BH40</f>
        <v>Projekto įgyvendinimo metu planuojama atlikti Tauragės krašto muziejaus dalies (pietvakarinio korpuso ir jo priestato pusrūsio bei vakarinio bokšto) infrastruktūros modernizavimo ir patalpų pritaikymo ekspozicinei-edukacinei veiklai darbus. Taip pat bus įsigyta ir sumontuota kultūrinių paslaugų teikimui bei lankytojui aptarnavimui būtina įranga bei baldai. Tikimasi, kad projektu sukurtos modernios muziejaus ekspozicinės-edukacinės erdvės užtikrins aukštą ir, į įvairiapusius kultūros vartotojų poreikius orientuotą, paslaugų kokybę. Bus atnaujintos ir sukurtos naujos ekspozicijos, edukacinės programos, įrengtos lankytojų aptarnavimo ir laisvalaikio zonos. Po projekto įgyvendinimo muziejinė veikla taps novatoriška, dinamiška, nuolat besikeičianti ir įtraukianti įvairias tikslines kultūros vartotojų grupes.</v>
      </c>
    </row>
    <row r="45" spans="1:4" ht="84" x14ac:dyDescent="0.25">
      <c r="A45" s="14" t="str">
        <f>'Visi duomenys'!A41</f>
        <v>1.2.2.1.2</v>
      </c>
      <c r="B45" s="14" t="str">
        <f>'Visi duomenys'!B41</f>
        <v>R083305-330000-1157</v>
      </c>
      <c r="C45" s="14" t="str">
        <f>'Visi duomenys'!D41</f>
        <v>Jurbarko kultūros centro modernizavimas</v>
      </c>
      <c r="D45" s="14" t="str">
        <f>'Visi duomenys'!BH41</f>
        <v>Projekto metu bus modernizuojamos Jurbarko kultūros centro šiaurės vakarų korpuso patalpos, jas pritaikant tikslinių grupių poreikiams, užtikrinant saugumo reikalavimus, jų funkcionalumą bei įsigyjant būtinus baldus ir įrangą teikiamų paslaugų kokybei užtikrinti.
Tikimasi, kad įgyvendinus projektą bus sudarytos sąlygos įvairesnių, geresnės kokybės ir didesnės apimties paslaugų teikimui. Po projekto įgyvendinimo Jurbarko kultūros centre numatoma organizuoti profesionalaus meno renginius, koncertus, spektaklius, edukacines programas, demonstruoti kino filmus. Planuojama, kad tai padidins projekto tikslinių grupių srautus.</v>
      </c>
    </row>
    <row r="46" spans="1:4" ht="15" x14ac:dyDescent="0.25">
      <c r="A46" s="240" t="str">
        <f>'Visi duomenys'!A42</f>
        <v>1.2.2.2</v>
      </c>
      <c r="B46" s="240" t="str">
        <f>'Visi duomenys'!B42</f>
        <v/>
      </c>
      <c r="C46" s="240" t="str">
        <f>'Visi duomenys'!D42</f>
        <v>Priemonė: Aktualizuoti savivaldybių kultūros paveldo objektus</v>
      </c>
      <c r="D46" s="240">
        <f>'Visi duomenys'!BH42</f>
        <v>0</v>
      </c>
    </row>
    <row r="47" spans="1:4" ht="84" x14ac:dyDescent="0.25">
      <c r="A47" s="14" t="str">
        <f>'Visi duomenys'!A43</f>
        <v>1.2.2.2.1</v>
      </c>
      <c r="B47" s="14" t="str">
        <f>'Visi duomenys'!B43</f>
        <v>R083302-440000-1159</v>
      </c>
      <c r="C47" s="14" t="str">
        <f>'Visi duomenys'!D43</f>
        <v>Tauragės pilies rūsio kultūros paveldo savybių išsaugojimas ir pritaikymas bendruomeniniams poreikiams</v>
      </c>
      <c r="D47" s="14" t="str">
        <f>'Visi duomenys'!BH43</f>
        <v>Pagrindinė projekto problema – nepakankamas Tauragės pilies potencialo išnaudojimas kultūrinių poreikių tenkinimui. Šią problemą planuojama spręsti pietrytinio korpuso rūsio patalpose atliekant tvarkomuosius statybos darbus, įsigyjant ampyro stiliaus baldus bei įrangą. Įgyvendinus projektą Tauragės pilies rūsyje bus įrengtos 3 salės, bendro naudojimo patalpos – rūbinė, holas, ekspozicijų erdvė ir kitos patalpos, kuriose bus vykdomos ekskursijos, edukaciniai užsiėmimai, parodos, veiks kūrybinės dirbtuvės, bus organizuojami kiti kultūrinio pobūdžio renginiai. Tikimasi, kad patrauklių erdvių Tauragės pilies rūsyje sukūrimas sudarys prielaidas padidinti kultūros paveldo objekto aktualumą, lankomumą, žinomumą.</v>
      </c>
    </row>
    <row r="48" spans="1:4" ht="120" x14ac:dyDescent="0.25">
      <c r="A48" s="14" t="str">
        <f>'Visi duomenys'!A44</f>
        <v>1.2.2.2.2</v>
      </c>
      <c r="B48" s="14" t="str">
        <f>'Visi duomenys'!B44</f>
        <v>R083302-440000-1160</v>
      </c>
      <c r="C48" s="14" t="str">
        <f>'Visi duomenys'!D44</f>
        <v>Požerės Kristaus Atsimainymo bažnyčios komplekso aktualizavimas vietos bendruomenės poreikiams</v>
      </c>
      <c r="D48" s="14" t="str">
        <f>'Visi duomenys'!BH44</f>
        <v>Projektu sprendžiama problema – nepakankamai aktualizuotas ir pritaikytas lankymui kultūros paveldo objektas –  Požerės Kristaus Atsimainymo bažnyčios statinių kompleksas, neatskleistos jo vertingosios savybės.
Įgyvendinus projektą bus sutvarkytas kultūros paveldo objektas – atlikti būtini tvarkomieji statybos ir tvarkomieji paveldosaugos darbai. Taip pat iš projekto lėšų bus finansuojami polichrominiai tyrimai.
Įgyvendinus projekto veiklas pagerės kultūros paveldo komplekse teikiamų paslaugų kokybė ir atsiras šių paslaugų įvairovė – bus teikiamos ne tik sakralinės religinės paslaugos, bet ir viešosios kultūrinės paslaugos: sakraliniai koncertai, edukacinės veiklos, giesmių giedojimo užsiėmimai, parodų organizavimas, paskaitos ir kt. Bus užtikrintas objekto prieinamumas, atvirumas visuomenei ir patenkinti įvairių tikslinių grupių kultūriniai poreikiai.</v>
      </c>
    </row>
    <row r="49" spans="1:4" ht="72" x14ac:dyDescent="0.25">
      <c r="A49" s="14" t="str">
        <f>'Visi duomenys'!A45</f>
        <v>1.2.2.2.3</v>
      </c>
      <c r="B49" s="14" t="str">
        <f>'Visi duomenys'!B45</f>
        <v>R083302-440000-1161</v>
      </c>
      <c r="C49" s="14" t="str">
        <f>'Visi duomenys'!D45</f>
        <v>Buvusio Kristijono Donelaičio gimnazijos pastato Vilniaus g. 46, Pagėgiai, aktų salės ir vidaus laiptų paveldosaugos vertingųjų savybių sutvarkymas</v>
      </c>
      <c r="D49" s="14" t="str">
        <f>'Visi duomenys'!BH45</f>
        <v>Buvusio Kristijono Donelaičio gimnazijos pastatas, esantis Vilniaus g. 46, Pagėgiuose, šiuo metu nėra tinkamos kultūros paslaugų teikimui, patalpos nepritaikytos lankytojams. Šią problemą numatoma spręsti sutvarkant pastato infrastruktūrą, kuri didins teikiamų kultūros paslaugų įvairovę ir kokybę, patrauklumą. Projekto įgyvendinimo metu planuojama atnaujinti šio kultūros paveldo objekto aktų salę, kitas pagalbines patalpas, integruoti įrangą, kuri istorinį paveldą pristatys šiuolaikiška forma. Po projekto įgyvendinimo numatoma organizuoti naujos formos renginius, plenerus, edukacines veiklas, parodas, meno kolektyvų pasirodymus.</v>
      </c>
    </row>
    <row r="50" spans="1:4" ht="108" x14ac:dyDescent="0.25">
      <c r="A50" s="14" t="str">
        <f>'Visi duomenys'!A46</f>
        <v>1.2.2.2.4</v>
      </c>
      <c r="B50" s="14" t="str">
        <f>'Visi duomenys'!B46</f>
        <v>R083302-440000-1162</v>
      </c>
      <c r="C50" s="14" t="str">
        <f>'Visi duomenys'!D46</f>
        <v>Mažosios Lietuvos Jurbarko krašto kultūros centro aktualizavimas</v>
      </c>
      <c r="D50" s="14" t="str">
        <f>'Visi duomenys'!BH46</f>
        <v>Esminė problema, kuriai spręsti planuojamas vykdyti projektas – edukacinių veiklų trūkumas, kurį lemia nepritaikytos patalpos ir įrangos nepakankamumas. Projekto „Mažosios Lietuvos Jurbarko krašto kultūros centro aktualizavimas“ tikslas - kompleksiškai sutvarkyti Mažosios Lietuvos Jurbarko krašto kultūros centro pastato dalį, pritaikant jį turizmo ir kultūrinėms veikloms bei sudaryti prielaidas lankytojų srautų didėjimui. Šiam tikslui pasiekti numatomos pagrindinės projekto veiklos: Mažosios Lietuvos Jurbarko krašto kultūros centro pastato tvarkomieji statybos ir tvarkomieji paveldosaugos darbai, įrangos ir baldų įsigijimas. Po projekto įgyvendinimo paveldo objekte bus sutvarkytos 5 patalpos, kuriose bus organizuojami koncertai, parodos, teatro ir kitos edukacinės veiklos. Įgyvendinus projektą išaugs teikiamų kultūrinių paslaugų patrauklumas, padidės kultūros paveldo objekto žinomumas bei lankytojų srautai.</v>
      </c>
    </row>
    <row r="51" spans="1:4" ht="15" x14ac:dyDescent="0.25">
      <c r="A51" s="240" t="str">
        <f>'Visi duomenys'!A47</f>
        <v>1.2.3.</v>
      </c>
      <c r="B51" s="240" t="str">
        <f>'Visi duomenys'!B47</f>
        <v/>
      </c>
      <c r="C51" s="240" t="str">
        <f>'Visi duomenys'!D47</f>
        <v xml:space="preserve">Uždavinys. Vykdyti informacines marketingo priemones, skatinančias viešąsias ir privačias investicijas  į rekreacijos ir turizmo sistemos plėtrą, gerinti turizmo įvaizdį ir didinti paslaugų prieinamumą.  </v>
      </c>
      <c r="D51" s="240">
        <f>'Visi duomenys'!BH47</f>
        <v>0</v>
      </c>
    </row>
    <row r="52" spans="1:4" ht="15" x14ac:dyDescent="0.25">
      <c r="A52" s="240" t="str">
        <f>'Visi duomenys'!A48</f>
        <v>1.2.3.1</v>
      </c>
      <c r="B52" s="240" t="str">
        <f>'Visi duomenys'!B48</f>
        <v/>
      </c>
      <c r="C52" s="240" t="str">
        <f>'Visi duomenys'!D48</f>
        <v>Priemonė: Savivaldybes jungiančių turizmo trasų ir turizmo maršrutų informacinės infrastruktūros plėtra</v>
      </c>
      <c r="D52" s="240">
        <f>'Visi duomenys'!BH48</f>
        <v>0</v>
      </c>
    </row>
    <row r="53" spans="1:4" ht="120" x14ac:dyDescent="0.25">
      <c r="A53" s="14" t="str">
        <f>'Visi duomenys'!A49</f>
        <v>1.2.3.1.1</v>
      </c>
      <c r="B53" s="14" t="str">
        <f>'Visi duomenys'!B49</f>
        <v>R088821-420000-1165</v>
      </c>
      <c r="C53" s="14" t="str">
        <f>'Visi duomenys'!D49</f>
        <v>Savivaldybes jungiančių turizmo trasų ir turizmo maršrutų infrastruktūros plėtra Tauragės regione</v>
      </c>
      <c r="D53" s="14" t="str">
        <f>'Visi duomenys'!BH49</f>
        <v>Jurbarko rajono savivaldybės administracija kartu su projekto partneriais – Tauragės, Šilalės ir Pagėgių savivaldybių administracijomis, planuoja įrengti turizmo trasų ženklinimo infrastruktūrą ir užtikrinti turistų bei lankytojų informuotumą apie turizmo maršrutuose ir turizmo trasose esančias lankytinas vietas. Projekto įgyvendinimas leistų pagerinti Tauragės regiono turistinį potencialą, užtikrinti visapusišką turizmui svarbių viešųjų erdvių panaudojimą ir tokiu būdu padidinti regiono patrauklumą gyventojams ir svečiams. Projekto įgyvendinimo metu numatyta įrengti 125 vnt. informacinių kelio ženklų Nr. 628, 63 vnt. informacinių stendų, 359 vnt. krypties rodiklių pėstiesiems, 175 vnt. lankytinas vietas jungiančių dviračių trasų ženklų. 36 vnt. lankytinas vietas jungiančių vandnes turizmo trasų ženklų, 67 vnt. informacinių stendų, pritaikytų neįgaliesiems (su Brailio rašmenimis), 3 infoterminalus, pritaikytus neįgaliesiems (iš viso 828 vnt. ženklinimo infrastruktūros objektų).</v>
      </c>
    </row>
    <row r="54" spans="1:4" ht="15" x14ac:dyDescent="0.25">
      <c r="A54" s="240" t="str">
        <f>'Visi duomenys'!A50</f>
        <v>2.</v>
      </c>
      <c r="B54" s="240">
        <f>'Visi duomenys'!B50</f>
        <v>0</v>
      </c>
      <c r="C54" s="240" t="str">
        <f>'Visi duomenys'!D50</f>
        <v>Prioritetas. DARNI, SVEIKA, BESIMOKANTI BENDRUOMENĖ</v>
      </c>
      <c r="D54" s="240">
        <f>'Visi duomenys'!BH50</f>
        <v>0</v>
      </c>
    </row>
    <row r="55" spans="1:4" ht="15" x14ac:dyDescent="0.25">
      <c r="A55" s="240" t="str">
        <f>'Visi duomenys'!A51</f>
        <v>2.1.</v>
      </c>
      <c r="B55" s="240" t="str">
        <f>'Visi duomenys'!B51</f>
        <v/>
      </c>
      <c r="C55" s="240" t="str">
        <f>'Visi duomenys'!D51</f>
        <v xml:space="preserve">Tikslas. Gerinti viešųjų sveikatos apsaugos, švietimo ir socialinių paslaugų teikimo kokybę, didinti jų prieinamumą gyventojams. </v>
      </c>
      <c r="D55" s="240">
        <f>'Visi duomenys'!BH51</f>
        <v>0</v>
      </c>
    </row>
    <row r="56" spans="1:4" ht="15" x14ac:dyDescent="0.25">
      <c r="A56" s="240" t="str">
        <f>'Visi duomenys'!A52</f>
        <v>2.1.1.</v>
      </c>
      <c r="B56" s="240" t="str">
        <f>'Visi duomenys'!B52</f>
        <v/>
      </c>
      <c r="C56" s="240" t="str">
        <f>'Visi duomenys'!D52</f>
        <v>Uždavinys. Padidinti bendrojo ugdymo, priešmokyklinio ir ikimokyklinio bei neformaliojo švietimo įstaigų tinklo efektyvumą, plėtoti vaikų ir jaunimo ugdymo galimybes ir prieinamumą.</v>
      </c>
      <c r="D56" s="240">
        <f>'Visi duomenys'!BH52</f>
        <v>0</v>
      </c>
    </row>
    <row r="57" spans="1:4" ht="15" x14ac:dyDescent="0.25">
      <c r="A57" s="240" t="str">
        <f>'Visi duomenys'!A53</f>
        <v>2.1.1.1</v>
      </c>
      <c r="B57" s="240" t="str">
        <f>'Visi duomenys'!B53</f>
        <v/>
      </c>
      <c r="C57" s="240" t="str">
        <f>'Visi duomenys'!D53</f>
        <v>Priemonė: Mokyklų tinklo efektyvumo didinimas „Modernizuoti bendrojo ugdymo įstaigas ir aprūpinti jas gamtos, technologijų, menų ir kitų mokslų laboratorijų įranga“</v>
      </c>
      <c r="D57" s="240">
        <f>'Visi duomenys'!BH53</f>
        <v>0</v>
      </c>
    </row>
    <row r="58" spans="1:4" ht="108" x14ac:dyDescent="0.25">
      <c r="A58" s="14" t="str">
        <f>'Visi duomenys'!A54</f>
        <v>2.1.1.1.1</v>
      </c>
      <c r="B58" s="14" t="str">
        <f>'Visi duomenys'!B54</f>
        <v>R087724-220000-1169</v>
      </c>
      <c r="C58" s="14" t="str">
        <f>'Visi duomenys'!D54</f>
        <v>Šilalės Simono Gaudėšiaus gimnazijos pastato dalies patalpų modernizavimas ir aprūpinimas įranga</v>
      </c>
      <c r="D58" s="14" t="str">
        <f>'Visi duomenys'!BH54</f>
        <v>Projektu siekiama padidinti bendrojo mokyklos tinklo efektyvumą modernizuojant kūrybiškumą skatinančias edukacines erdves Šilalės Simono Gaudėšiaus gimnazijoje. Šilalės Simono Gaudėšiaus gimnazijos pastatai yra 1952 m. ir 1965 m. statybos. Šiuo projektu siekiama įsigyti naujos įrangos, baldų bei gauti investicijas į bendrojo ugdymo mokyklos mokomųjų korpusų modernių kūrybiškumą skatinančių edukacinių erdvių kūrimą vidaus patalpose pritaikant idėjas iš idėjų rinkinio www.projektas-aikštelė.lt. Be ES struktūrinių fondų finansavimo tokios įrangos, baldų bei patalpų modernizavimo įsigyti bei atlikti nebūtų įmanoma. Atnaujintos modernios kūrybiškumą skatinančios edukacinės erdvės sudarys geresnes sąlygas gimnazijos mokiniams siekti geresnių mokymosi rezultatų, lavinti vaizduotę, skatinti kūrybiškumą, modernizuotos patalpos ir įsigyta nauja įranga, užtikrins kokybišką ugdymą.</v>
      </c>
    </row>
    <row r="59" spans="1:4" ht="108" x14ac:dyDescent="0.25">
      <c r="A59" s="14" t="str">
        <f>'Visi duomenys'!A55</f>
        <v>2.1.1.1.2</v>
      </c>
      <c r="B59" s="14" t="str">
        <f>'Visi duomenys'!B55</f>
        <v>R087724-220000-1170</v>
      </c>
      <c r="C59" s="14" t="str">
        <f>'Visi duomenys'!D55</f>
        <v>Mokyklų tinklo efektyvumo didinimas Pagėgių Algimanto Mackaus gimnazijoje</v>
      </c>
      <c r="D59" s="14" t="str">
        <f>'Visi duomenys'!BH55</f>
        <v>Siekiant padidinti mokyklų tinklo veiklos efektyvumą, pagerinti ugdymo kokybę ir užtikrinti prieinamumą Pagėgių savivaldybėje, planuojama suremontuoti Pagėgių Algimanto Mackaus gimnazijos patalpas ir jas įrengti. Pastatų (esančių Pagėgių mieste, adresu Vilniaus g. 3) vidaus patalpų mokomuosiuose korpusuose bus sukurtos modernios kūrybiškumą skatinančios edukacinės erdvės ir aprūpintos naujausiomis mokymo priemonėmis. Planuojama visas modernias kūrybiškumą skatinančias edukacines erdves sukurti, atnaujinti ir jas aprūpinti reikiama įranga,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v>
      </c>
    </row>
    <row r="60" spans="1:4" ht="108" x14ac:dyDescent="0.25">
      <c r="A60" s="14" t="str">
        <f>'Visi duomenys'!A56</f>
        <v>2.1.1.1.3</v>
      </c>
      <c r="B60" s="14" t="str">
        <f>'Visi duomenys'!B56</f>
        <v>R087724-220000-1171</v>
      </c>
      <c r="C60" s="14" t="str">
        <f>'Visi duomenys'!D56</f>
        <v>Ikimokyklinio ir priešmokyklinio ugdymo patalpų įrengimas Eržvilko gimnazijoje</v>
      </c>
      <c r="D60" s="14" t="str">
        <f>'Visi duomenys'!BH56</f>
        <v>Pagrindinė problema, kurią spręs projektas – prastas priešmokyklinio ir ikimokyklinio ugdymo prieinamumas Eržvilko miestelio ir aplinkinių kaimų gyventojams. Projektu siekiamas tikslas – užtikrinti priešmokyklinio ir ikimokyklinio ugdymo prieinamumą Eržvilko miestelio ir aplinkinių kaimų vaikams. Šiam tikslui pasiekti numatytos dvi veiklos: Jurbarko rajono Eržvilko gimnazijos dalies patalpų kapitalinio remonto darbai ir įrangos bei baldų įsigijimas. Projekto įgyvendinimo metu bus įrengtos dviejų (ikimokyklinio ir priešmokyklinio ugdymo) grupių patalpos 36 vaikams, grupių virtuvėlė, inventoriaus patalpa, suremontuoti sanitariniai mazgai, įrengtos rūbinėlių, miego-poilsio erdvės, lauko žaidimų aikštelė ir saugaus eismo ugdymo klasė, suremontuoti koridoriai. Įgyvendintas projektas padidins ikimokyklinio ir priešmokyklinio ugdymo prieinamumą kaimo gyventojams, sąlygos teigiamą poveikį vaikų socialinei ir emocinei raidai.</v>
      </c>
    </row>
    <row r="61" spans="1:4" ht="108" x14ac:dyDescent="0.25">
      <c r="A61" s="14" t="str">
        <f>'Visi duomenys'!A57</f>
        <v>2.1.1.1.4</v>
      </c>
      <c r="B61" s="14" t="str">
        <f>'Visi duomenys'!B57</f>
        <v>R087724-220000-1172</v>
      </c>
      <c r="C61" s="14" t="str">
        <f>'Visi duomenys'!D57</f>
        <v>Tauragės Martyno Mažvydo progimnazijos modernizavimas</v>
      </c>
      <c r="D61" s="14" t="str">
        <f>'Visi duomenys'!BH57</f>
        <v>Tauragės Martyno Mažvydo progimnazijos patalpos tamsios ir nejaukios, neįmanoma atsižvelgti į vaikų kūrybiškumo ir saviugdos poreikius. Koridoriai atlieka tik pereinamąją funkciją, nėra suformuotų poilsio zonų. Biblioteka-skaitykla yra uždaro tipo ir riboto prieinamumo, atlieka literatūros tvarkymo, išdavimo ir priėmimo funkcijas. Visos progimnazijos korpuso erdvės morališkai ir fiziškai nusidėvėjusios, inventorius pasenęs ir nepatrauklus. Korpuso erdvės neišnaudojamos mokinių ir bendruomenės narių būrimui, skaitymo skatinimui, šiuolaikinio ugdymosi veiklai organizuoti. Taigi pagrindinė projekto problematika – nekokybiška ugdymo aplinka Tauragės Martyno Mažvydo progimnazijoje. Projekto metu numatoma atlikti esamų patalpų remontą ir įsigyti patalpoms reikalingus baldus. Tokiu būdu bus sukurtos modernios, kūrybiškumą skatinančios erdvės mokyklos mokomojo korpuso vidaus patalpose, ir taip pagerinta ugdymo kokybė šioje mokymo įstaigoje.</v>
      </c>
    </row>
    <row r="62" spans="1:4" ht="15" x14ac:dyDescent="0.25">
      <c r="A62" s="240" t="str">
        <f>'Visi duomenys'!A58</f>
        <v>2.1.1.2</v>
      </c>
      <c r="B62" s="240" t="str">
        <f>'Visi duomenys'!B58</f>
        <v/>
      </c>
      <c r="C62" s="240" t="str">
        <f>'Visi duomenys'!D58</f>
        <v>Priemonė: Neformaliojo švietimo infrastruktūros tobulinimas „Plėtoti vaikų ir jauninimo neformaliojo ugdymo galimybes (ypač kaimo vietovėse)“</v>
      </c>
      <c r="D62" s="240">
        <f>'Visi duomenys'!BH58</f>
        <v>0</v>
      </c>
    </row>
    <row r="63" spans="1:4" ht="84" x14ac:dyDescent="0.25">
      <c r="A63" s="14" t="str">
        <f>'Visi duomenys'!A59</f>
        <v>2.1.1.2.1</v>
      </c>
      <c r="B63" s="14" t="str">
        <f>'Visi duomenys'!B59</f>
        <v>R087725-240000-1174</v>
      </c>
      <c r="C63" s="14" t="str">
        <f>'Visi duomenys'!D59</f>
        <v>Neformaliojo švietimo infrastruktūros tobulinimas Pagėgių meno ir sporto mokykloje</v>
      </c>
      <c r="D63" s="14" t="str">
        <f>'Visi duomenys'!BH59</f>
        <v>Neformaliojo vaikų švietimo paskirtis – tenkinti mokinių pažinimo, lavinimosi ir saviraiškos poreikius, padėti jiems tapti aktyviais visuomenės nariais. Siekiant pagerinti neformalų ugdymą Pagėgių savivaldybėje, planuojama atnaujinti ir pritaikyti Pagėgių meno ir sporto mokyklos infrastruktūrą neformaliam vaikų švietimui, sutvarkant patalpas, esančias Vilniaus g. 46, Pagėgiuose. Atliekant paprastąjį remontą numatoma suremontuoti keramikos diegimo patalpą, dailės ir muzikos klases ir kitas administracines bei pagalbines patalpas. Planuojama įsigyti įrangą skirtą muzikos, dailės skyriams įrengti ir sporto bazei atnaujinti. Projektu siekiama, kad neformalusis švietimas taptų prieinamas visiems vaikams.</v>
      </c>
    </row>
    <row r="64" spans="1:4" ht="72" x14ac:dyDescent="0.25">
      <c r="A64" s="14" t="str">
        <f>'Visi duomenys'!A60</f>
        <v>2.1.1.2.2</v>
      </c>
      <c r="B64" s="14" t="str">
        <f>'Visi duomenys'!B60</f>
        <v>R087725-240000-1175</v>
      </c>
      <c r="C64" s="14" t="str">
        <f>'Visi duomenys'!D60</f>
        <v>Jurbarko Antano Sodeikos meno mokyklos atnaujinimas ir pritaikymas neformaliajam ugdymui</v>
      </c>
      <c r="D64" s="14" t="str">
        <f>'Visi duomenys'!BH60</f>
        <v>Planuojamo įgyvendinti projekto metu numatoma atnaujinti Jurbarko rajono neformaliojo švietimo infrastruktūrą, sutvarkant Jurbarko Antano Sodeikos meno mokyklos dalį patalpų bei pagerinant mokyklos teikiamų paslaugų kokybę. Pagrindinės lėšos bus skiriamos meno mokyklos salės atnaujinimui, kurioje vykdomos muzikos, dailės bei choreografijos veiklos. Įgyvendinus planuojamas projekto veiklas bus pagerintos mokyklos mokinių ugdymo, darbuotojų darbo sąlygos, pagerės neformalaus švietimo paslaugų kokybė, bus patenkintas Jurbarko rajono gyventojų neformaliojo švietimo paslaugų poreikis.</v>
      </c>
    </row>
    <row r="65" spans="1:4" ht="96" x14ac:dyDescent="0.25">
      <c r="A65" s="14" t="str">
        <f>'Visi duomenys'!A61</f>
        <v>2.1.1.2.3</v>
      </c>
      <c r="B65" s="14" t="str">
        <f>'Visi duomenys'!B61</f>
        <v>R087725-240000-1176</v>
      </c>
      <c r="C65" s="14" t="str">
        <f>'Visi duomenys'!D61</f>
        <v>Vaikų ir jaunimo neformalaus ugdymosi galimybių plėtra Tauragės Moksleivių kūrybos centre</v>
      </c>
      <c r="D65" s="14" t="str">
        <f>'Visi duomenys'!BH61</f>
        <v>Neformalusis ugdymas Europoje yra pripažinta priemonė, sprendžiant sudėtingą vaikų ir jaunų žmonių integravimosi į visuomenę bei darbo rinką problemas. Kiekvienai švietimo įstaigai keliami vis aukštesni kokybės standartai, nuolat didėja reikalavimai ugdymo ir mokymo aplinkai, šiuolaikinėms mokymo priemonėms. Tauragės moksleivių kūrybos centro ergonominė aplinka gana skurdi, dalis ugdymui skirtų patalpų neatitinka šiuolaikinių reikalavimų. Nesudaromos tinkamos sąlygos edukacinės aplinkos spartesniam tobulinimui ir ugdymo priemonių materialinės bazės atnaujinimui. Šiuo projektu siekiama gerinti vaikų ir jaunimo neformalaus ugdymosi sąlygas Tauragės moksleivių kūrybos centre, ugdyti kompetencijas, teikiančias galimybių asmeniui tapti aktyviu visuomenės nariu.</v>
      </c>
    </row>
    <row r="66" spans="1:4" ht="132" x14ac:dyDescent="0.25">
      <c r="A66" s="14" t="str">
        <f>'Visi duomenys'!A62</f>
        <v>2.1.1.2.4</v>
      </c>
      <c r="B66" s="14" t="str">
        <f>'Visi duomenys'!B62</f>
        <v>R087725-240000-1177</v>
      </c>
      <c r="C66" s="14" t="str">
        <f>'Visi duomenys'!D62</f>
        <v>Šilalės meno mokyklos infrastruktūros tobulinimas plėtojant vaikų ir jaunimo neformaliojo ugdymo galimybes</v>
      </c>
      <c r="D66" s="14" t="str">
        <f>'Visi duomenys'!BH62</f>
        <v>Siekdama didinti neformaliojo švietimo kokybę ir sudaryti sąlygas mokiniams užsiimti skulptūros ir grafikos veikla Meno mokykla įgyvendina projektą „Šilalės meno mokyklos infrastruktūros tobulinimas plėtojant vaikų ir jaunimo neformaliojo ugdymo galimybes“ (toliau - Projektas). Projekto metu bus įrengtos bei aprūpintos reikiama įranga, baldais patalpos skulptūros ir grafikos veiklai vykdyti. Šiuo metu veikla vykdoma bendruose dailės kabinetuose, kurių plotas apie 23 kv.m., kurie pritaikyti tik piešimui ir tapybai. Klasėse nėra įrengto vandentiekio bei kanalizacijos, be kurių neįmanomas skulptūros dalyko mokymas, nėra reikiamo ploto, sandėliavimo patalpų, žiedimo staklių, degimo krosnies, nėra patalpų pastatyti grafikos presą bei darbams džiovinti. Įgyvendinant Projektą, Šilalės meno mokyklos kieme esančiame pastate-garaže bus atliekami kapitalinio remonto darbai ir įsigyjama skulptūros ir grafikos veiklai vykdyti reikalinga įranga bei baldai. Įgyvendinus projektą, šiame pastate bus įrengta 10-ies vietų skulptūros ir grafikos studija, dirbs 3 mokytojai. Užsiėmimus studijoje galės lankyti visi  Meno mokyklos mokiniai.</v>
      </c>
    </row>
    <row r="67" spans="1:4" ht="15" x14ac:dyDescent="0.25">
      <c r="A67" s="240" t="str">
        <f>'Visi duomenys'!A63</f>
        <v>2.1.1.3</v>
      </c>
      <c r="B67" s="240" t="str">
        <f>'Visi duomenys'!B63</f>
        <v/>
      </c>
      <c r="C67" s="240" t="str">
        <f>'Visi duomenys'!D63</f>
        <v>Priemonė: Ikimokyklinio ir priešmokyklinio ugdymo prieinamumo didinimas</v>
      </c>
      <c r="D67" s="240">
        <f>'Visi duomenys'!BH63</f>
        <v>0</v>
      </c>
    </row>
    <row r="68" spans="1:4" ht="96" x14ac:dyDescent="0.25">
      <c r="A68" s="14" t="str">
        <f>'Visi duomenys'!A64</f>
        <v>2.1.1.3.1</v>
      </c>
      <c r="B68" s="14" t="str">
        <f>'Visi duomenys'!B64</f>
        <v>R087705-230000-1179</v>
      </c>
      <c r="C68" s="14" t="str">
        <f>'Visi duomenys'!D64</f>
        <v>Ikimokyklinio ugdymo prieinamumo didinimas Šilalės mieste</v>
      </c>
      <c r="D68" s="14" t="str">
        <f>'Visi duomenys'!BH64</f>
        <v>Šilalės rajono savivaldybės administracija įgyvendins proejktą "Ikimokyklinio ugdymo prieinamumo didinimas Šilalės mieste". Projekto įgyvendinimo metu bus rekonstruotas Šilalės lopšelis-darželis „Žiogelis“, kuriame ikimokyklinio amžiaus vaikams bus sukurta papildomai iki 100 vietų.  Šalia esamo lopšelio-darželio pastato bus pastatytas modulinių namų kompleksas (priestatas) ir įsigyta įranga ir baldai, būtini kokybiškam ikimokykliniam ugdymui.
Projekto įgyvendinimu siekiami rezultatai: 1.1) atnaujinta 1 ikimokyklinio ir priešmokyklinio ugdymo mokykla; 1.2) sukurtos 100 naujų ikimokyklinio ugdymo vietų; 1.3) atnaujintos 5 ikimokyklinio ir/ar priešmokyklinio ugdymo grupės.</v>
      </c>
    </row>
    <row r="69" spans="1:4" ht="120" x14ac:dyDescent="0.25">
      <c r="A69" s="14" t="str">
        <f>'Visi duomenys'!A65</f>
        <v>2.1.1.3.2</v>
      </c>
      <c r="B69" s="14" t="str">
        <f>'Visi duomenys'!B65</f>
        <v>R087705-230000-1180</v>
      </c>
      <c r="C69" s="14" t="str">
        <f>'Visi duomenys'!D65</f>
        <v>Ikimokyklinio ir priešmokyklinio ugdymo prieinamumo didinimas Rotulių lopšelyje-darželyje</v>
      </c>
      <c r="D69" s="14" t="str">
        <f>'Visi duomenys'!BH65</f>
        <v>Projekto tikslas - padidinti Rotulių lopšelio-darželio veiklos efektyvumą, atnaujinant ikimokyklinio ir priešmokyklinio ugdymo patalpų infrastruktūrą.  Pagrindinė problema, kuriai spręsti planuojamas įgyvendinti projektas – Jurbarko r. Rotulių lopšelio-darželio ikimokyklinio ir priešmokyklinio ugdymo grupių patalpos nėra tinkamos kokybiškai ugdymo veiklai.
Pagrindinė projekto  veikla - Rotulių lopšeio-darželio patalpų kapitalinis remontas.  Projekto rezultatai - atnaujinta ikimokyklinio ir priešmokyklinio ugdymo mokykla, suremontuotos 2 ikimokyklinio ir priešmokyklinio ugdymo grupės, kuriose kokybiškos ugdymo paslaugos bus teikiamos 36 vaikams.
Įgyvendinus projekto planuojamas veiklas, bus pagerintos lopšelio-darželio vaikų ugdymo sąlygos, pagerės švietimo paslaugų kokybė. Pasiekti projekto metu užsibrėžti tikslai bei rezultatai didins Rotulių lopšelio-darželio prieinamumą bei patrauklumą.</v>
      </c>
    </row>
    <row r="70" spans="1:4" ht="108" x14ac:dyDescent="0.25">
      <c r="A70" s="14" t="str">
        <f>'Visi duomenys'!A66</f>
        <v>2.1.1.3.3</v>
      </c>
      <c r="B70" s="14" t="str">
        <f>'Visi duomenys'!B66</f>
        <v>R087705-230000-1181</v>
      </c>
      <c r="C70" s="14" t="str">
        <f>'Visi duomenys'!D66</f>
        <v>Ikimokyklinio ir priešmokyklinio ugdymo prieinamumo didinimas, modernizuojant Tauragės vaikų reabilitacijos centro-mokyklos „Pušelė“ ugdymo aplinką</v>
      </c>
      <c r="D70" s="14" t="str">
        <f>'Visi duomenys'!BH66</f>
        <v>Remiantis Valstybine švietimo 2013-2022 metų strategija, būtina plėtoti švietimo sistemos alternatyvas kurios būtų prieinamos, patrauklios ir vertingos dabar menkai į mokymąsi įtrauktoms visuomenės grupėms – ikimokyklinio ir priešmokyklinio amžiaus vaikams. Šiuo metu Tauragės vaikų reabilitacijos centro-mokyklos „Pušelė“ erdvės morališkai ir fiziškai nusidėvėjusios, inventorius pasenęs ir nepatrauklus. Erdvės neišnaudojamos vaikų kūrybiškumui, pažinimo džiaugsmui, savęs, kaip asmenybės, atradimui skatinti. Projekto įgyvendinimo metu numatoma atlikti esamų patalpų remontą ir įsigyti patalpoms reikalingus baldus ir įrangą, atsižvelgiant į idėjas, pateiktas darželio erdvių atnaujinimo (modernizavimo) projektiniuose pasiūlymuose adresu: http://www.projektas-aikstele.lt (,,Darželiai“). Tokiu būdu bus sukurtos modernios, kūrybiškumą skatinančios erdvės korpuso vidaus patalpose, ir taip pagerinta ugdymo kokybė šioje mokymo įstaigoje.</v>
      </c>
    </row>
    <row r="71" spans="1:4" ht="15" x14ac:dyDescent="0.25">
      <c r="A71" s="240" t="str">
        <f>'Visi duomenys'!A67</f>
        <v>2.1.2.</v>
      </c>
      <c r="B71" s="240" t="str">
        <f>'Visi duomenys'!B67</f>
        <v/>
      </c>
      <c r="C71" s="240" t="str">
        <f>'Visi duomenys'!D67</f>
        <v>Uždavinys. Gerinti sveikatos priežiūros įstaigų infrastruktūrą, kelti paslaugų kokybę ir jų prieinamumą (ypač tikslinėms grupėms), diegti sveiko senėjimo procesą regione.</v>
      </c>
      <c r="D71" s="240">
        <f>'Visi duomenys'!BH67</f>
        <v>0</v>
      </c>
    </row>
    <row r="72" spans="1:4" ht="15" x14ac:dyDescent="0.25">
      <c r="A72" s="240" t="str">
        <f>'Visi duomenys'!A68</f>
        <v>2.1.2.1</v>
      </c>
      <c r="B72" s="240" t="str">
        <f>'Visi duomenys'!B68</f>
        <v/>
      </c>
      <c r="C72" s="240" t="str">
        <f>'Visi duomenys'!D68</f>
        <v>Priemonė: Sveikos gyvensenos skatinimas Tauragės regione</v>
      </c>
      <c r="D72" s="240">
        <f>'Visi duomenys'!BH68</f>
        <v>0</v>
      </c>
    </row>
    <row r="73" spans="1:4" ht="108" x14ac:dyDescent="0.25">
      <c r="A73" s="14" t="str">
        <f>'Visi duomenys'!A69</f>
        <v>2.1.2.1.1</v>
      </c>
      <c r="B73" s="14" t="str">
        <f>'Visi duomenys'!B69</f>
        <v>R086630-470000-1184</v>
      </c>
      <c r="C73" s="14" t="str">
        <f>'Visi duomenys'!D69</f>
        <v>Sveikos gyvensenos skatinimas Pagėgių savivaldybėje</v>
      </c>
      <c r="D73" s="14" t="str">
        <f>'Visi duomenys'!BH69</f>
        <v>Siekiant informuoti ir šviesti Pagėgių savivaldybės tikslinių grupių asmenis sveikatos išsaugojimo ir stiprinimo temomis, formuoti jų sveikos gyvensenos vertybines nuostatas, sveikatos raštingumo įgūdžius, įgyvendinamas sveikatos ugdymo priemonių projektas. Projekto metu numatoma suorganizuoti mokymus temomis: kraujotakos ligų prevencija, sveikos mitybos reikšmė sveikai gyvensenai; fizinis aktyvumas jo reikšmė įvairaus amžiaus žmonių sveikatai; onkologinių ligų prevencija ir psichologines pagalbos sprendimo būdai. Taip pat planuojama išleisti informacinių leidinių. Numatoma įsigyti įranga, kuri bus skirta fiziniams užsiėmimams, gydomosioms mankštoms. Tikimasi, kad įgyvendinus priemones, gerinančias sveikatos kokybę ir skatinančias sveiką gyvenseną bei senėjimą, Pagėgių savivaldybės tikslinėms gyventojų grupėms, pagerės gyvenimo kokybės rodikliai.</v>
      </c>
    </row>
    <row r="74" spans="1:4" ht="120" x14ac:dyDescent="0.25">
      <c r="A74" s="14" t="str">
        <f>'Visi duomenys'!A70</f>
        <v>2.1.2.1.2</v>
      </c>
      <c r="B74" s="14" t="str">
        <f>'Visi duomenys'!B70</f>
        <v>R086630-470000-1185</v>
      </c>
      <c r="C74" s="14" t="str">
        <f>'Visi duomenys'!D70</f>
        <v>Jurbarko rajono gyventojų sveikos gyvensenos skatinimas</v>
      </c>
      <c r="D74" s="14" t="str">
        <f>'Visi duomenys'!BH70</f>
        <v>Planuojamu įgyvendinti projektu siekiama formuoti įvairių amžiaus grupių Jurbarko rajono gyventojų sveikos gyvensenos įgūdžius. Projekto metu bus organizuojami švietimo renginiai ir praktiniai mokymai sveikos gyvensenos, sveikatos išsaugojimo ir stiprinimo, ligų prevencijos bei kontrolės temomis (sveika mityba, fizinis aktyvumas, psichikos sveikatos stiprinimas, lyčių lygybė, traumų ir nelaimingų atsitikimų profilaktika, kraujotakos ligas sukeliančių veiksnių mažinimas, žalingų įpročių prevencija ir kt.).
 Sveika gyvensena – tai kasdienis gyvenimo būdas, stiprinantis ir tobulinantis organizmo rezervines galimybes, padedantis žmogui išlikti sveikam, išsaugoti ir net gerinti savo sveikatą. Nors sveikata laikoma viena iš didžiausių vertybių, tačiau vertybe ji tampa tada, kai jos netenkama.
 Projekto įgyvendinimas prisidės prie sveikesnio požiūrio ir įgūdžių formavimo, paskatins suvokimą, kad sveikata, tai įvairiapusė fizinė, dvasinė ir socialinė gerovė.</v>
      </c>
    </row>
    <row r="75" spans="1:4" ht="132" x14ac:dyDescent="0.25">
      <c r="A75" s="14" t="str">
        <f>'Visi duomenys'!A71</f>
        <v>2.1.2.1.3</v>
      </c>
      <c r="B75" s="14" t="str">
        <f>'Visi duomenys'!B71</f>
        <v>R086630-470000-1186</v>
      </c>
      <c r="C75" s="14" t="str">
        <f>'Visi duomenys'!D71</f>
        <v>Sveikam gyvenimui sakome - TAIP!</v>
      </c>
      <c r="D75" s="14" t="str">
        <f>'Visi duomenys'!BH71</f>
        <v>Projekto tikslas – formuoti Tauragės rajono gyventojų sveikos gyvensenos vertybines nuostatas ir didinti jų sveikatos raštingumo lygį. Bus įgyvendinamos fiziniam vaikų ir vyresnio amžiaus asmenų aktyvumui didinti skirtos priemonės (kineziterapijos, jogos, šokių užsiėmimai, šiaurietiško ėjimo treniruotės, fizinio aktyvumo užsiėmimai/renginiai). Didelis dėmesys skiriamas sveikos gyvensenos nuostatų ugdymui, sveikatos raštingumui didinti. Vaikams iki 18 m. ir veresnio amžiaus asmenims bus organizuojami informaciniai, šviečiamieji renginiai (paskaitos, seminarai, mokymai, diskusijos, konferencijos ir kt.) asmens higienos, ligų prevencijos, sveikos mitybos ir nutukimo, psichoaktyvių medžiagų vartojimo prevencijos, lytiškumo ugdymo, lyčių lygybės, psichikos sveikatos stiprinimo temomis. Sveikai gyvensenai ugdyti numatomi praktiniai pirmos pagalbos mokymai, mokymai, skirti griuvimų prevencijai, įvairūs patyriminiai, psichoterapiniai užsiėmimai. Veiklų vykdymui numatoma įsigyti mokomąsias priemones ir sveikatinimo, veiklų organizavimui skirtą kompiuterinę įrangą.</v>
      </c>
    </row>
    <row r="76" spans="1:4" ht="204" x14ac:dyDescent="0.25">
      <c r="A76" s="14" t="str">
        <f>'Visi duomenys'!A72</f>
        <v>2.1.2.1.4</v>
      </c>
      <c r="B76" s="14" t="str">
        <f>'Visi duomenys'!B72</f>
        <v>R086630-470000-1187</v>
      </c>
      <c r="C76" s="14" t="str">
        <f>'Visi duomenys'!D72</f>
        <v>Šilalės rajono gyventojų sveikatos stiprinimas ir sveikos gyvensenos ugdymas</v>
      </c>
      <c r="D76" s="14" t="str">
        <f>'Visi duomenys'!BH72</f>
        <v>Šilalės rajono savivaldybėje sergamumas psichikos ir elgesio sutrikimais nuo 2012 metų iki 2016 m. išaugo 15,1 proc. ir siekė 100.0 tūkst. gyventojų -  3169,02, ypač susirgimų išaugo tarp vaikų ir paauglių - 4930,63. Šilalės rajono savivaldybėje 2016 m. nutukimu sirgo 396 asmenys, sergančiųjų asmenų skaičius 1000 gyventojų siekė 16,4 (Tauragės apskrityje – 13,2, Lietuvoje – 14,4). Didėjant kūno svoriui, didėja sergamumas lėtinėmis ligomis ir mirštamumas nuo jų.  Šilalės rajono mokinių (7-17 m.) ligotumas lytinės ir šlapimo sistemos ligomis, susižalojimų, apsinuodijimų ir tam tikrų išorinių poveikių padarinių rodiklis per penkis metus augo apie 30 proc. 
             Sveikata apie 50 proc. priklauso nuo žmogaus gyvensenos. Sveika gyvensena padeda išsaugoti ir stiprinti sveikatą, gyvenimo kokybę ir fizinį pajėgumą. Siekiant gerinti  visuomenės pažintinius ir socialinius įgūdžius (gebėjimus), nulemiančius asmenų motyvaciją stiprinti ir palaikyti gerą sveikatą, iškeliamas projekto tikslas - padidinti Šilalės rajono savivaldybės gyventojų sveikatos raštingumo lygį bei suformuoti pozityvius jų sveikatos elgsenos pokyčius. ir numatomos veiklos: 
1. Sveikos gyvensenos ir ligų profilaktikos mokymų vykdymas vyresnio amžiaus  žmonėms, 
2. Neįgaliųjų mokymai sveikatos stiprinimo ir sveikos gyvensenos temomis,
3. Vaikų mokymai sveikos gyvensenos temomis,
4. Fizinio aktyvumo įgūdžių ugdymas.
Projektu siekiama įtraukti į veiklų įgyvendinimą nemažiau kaip 1024 asmenis, kurie dalyvaus informavimo, švietimo ir mokymo renginiuose bei sveikatos raštingumą didinančiose veiklose.</v>
      </c>
    </row>
    <row r="77" spans="1:4" ht="15" x14ac:dyDescent="0.25">
      <c r="A77" s="240" t="str">
        <f>'Visi duomenys'!A73</f>
        <v>2.1.2.2</v>
      </c>
      <c r="B77" s="240" t="str">
        <f>'Visi duomenys'!B73</f>
        <v/>
      </c>
      <c r="C77" s="240" t="str">
        <f>'Visi duomenys'!D73</f>
        <v>Priemonė: Priemonių, gerinančių ambulatorinių sveikatos priežiūros paslaugų prieinamumą tuberkulioze sergantiems asmenims, įgyvendinimas</v>
      </c>
      <c r="D77" s="240">
        <f>'Visi duomenys'!BH73</f>
        <v>0</v>
      </c>
    </row>
    <row r="78" spans="1:4" ht="132" x14ac:dyDescent="0.25">
      <c r="A78" s="14" t="str">
        <f>'Visi duomenys'!A74</f>
        <v>2.1.2.2.1</v>
      </c>
      <c r="B78" s="14" t="str">
        <f>'Visi duomenys'!B74</f>
        <v>R086615-470000-1189</v>
      </c>
      <c r="C78" s="14" t="str">
        <f>'Visi duomenys'!D74</f>
        <v>Priemonių, gerinančių ambulatorinių asmens sveikatos priežiūros paslaugų prieinamumą tuberkulioze sergantiems asmenims Jurbarko rajone, įgyvendinimas</v>
      </c>
      <c r="D78" s="14" t="str">
        <f>'Visi duomenys'!BH74</f>
        <v>Tuberkuliozė – viena  labiausiai pasaulyje paplitusių užkrečiamųjų infekcinių ligų. LR SAM duomenimis 2016 m. Jurbarko rajone užregistruota 13 naujų susirgimo atvejų, (2015 m. – 8 atvejai). Vengiantys gydytis pacientai pavojingi epideminiu aspektu, nes jie yra naujų tuberkuliozės atvejų užkrėtimo šaltiniai. Dar pavojingesni pradėję gydytis ir nutraukę gydymo kursą ligoniai, nes jų organizme tarpstančios tuberkuliozės bakterijos kinta, formuojasi atsparios vaistams bakterijų rūšys, kurios lengvai gali būti perduotos kitiems pacientams. Viena iš gydymo nutraukimo priežasčių – motyvacijos ir socialinės paramos stoka.
 Projekto veiklų įgyvendinimo metu asmenys, sergantys tuberkulioze, kuriems nustatyta tvarka paskirtas ambulatorinis tiesiogiai stebimas gydymo kursas, bus skatinami vartoti vaistus, už tai kartą per savaitę duodant maisto kuponus, kompensuojant kelionės išlaidas į/ iš DOTS kabinetą išgerti paskirtų vaistų, gydančiam personalui lankant sergančiuosius jų gyvenamojoje vietoje. Taip bus siekiama mažinti gyventojų sergamumą ir mirtingumą nuo tuberkuliozės bei atsparių vaistams ligos formų atsiradimą ir plitimą.</v>
      </c>
    </row>
    <row r="79" spans="1:4" ht="96" x14ac:dyDescent="0.25">
      <c r="A79" s="14" t="str">
        <f>'Visi duomenys'!A75</f>
        <v>2.1.2.2.2</v>
      </c>
      <c r="B79" s="14" t="str">
        <f>'Visi duomenys'!B75</f>
        <v>R086615-470000-1190</v>
      </c>
      <c r="C79" s="14" t="str">
        <f>'Visi duomenys'!D75</f>
        <v>Pagėgių savivaldybės gyventojų sergančių tuberkulioze, sveikatos priežiūros paslaugų prieinamumo gerinimas</v>
      </c>
      <c r="D79" s="14" t="str">
        <f>'Visi duomenys'!BH75</f>
        <v>Pasaulio sveikatos organizacija 1993 m. tuberkuliozę paskelbė pasauline problema, o 2007 m. Pasaulio sveikatos organizacijos Europos regioninis biuras Lietuvą  priskyrė Europos  šalims, labiausiai pažeistoms tuberkuliozės. Tuberkuliozė yra viena iš infekcinių ligų, nuo kurios pasaulyje daugiausiai žmonių miršta. Ši liga yra išgydoma, tačiau pagrindinė problema, kad sergantys asmenys po stacionaro gydymo, netęsia gydymo ambulatoriškai, sukeldami sveikų asmenų užkrėtimo rizika. Todėl šiuo projektu siekiama paskatinti tuberkulioze sergančius asmenis išėjus iš stacionaro, užbaigti gydimosi kursą ambulatorinio gydymo metu. Sergantiems asmenims, tęsiantiems ambulatorinį gydymą, bus suteikiama socialinė parama maisto talonais. Taip planuojama prisidėti prie sergamumo tuberkulioze rodiklio Lietuvoje sumažinimo.</v>
      </c>
    </row>
    <row r="80" spans="1:4" ht="132" x14ac:dyDescent="0.25">
      <c r="A80" s="14" t="str">
        <f>'Visi duomenys'!A76</f>
        <v>2.1.2.2.3</v>
      </c>
      <c r="B80" s="14" t="str">
        <f>'Visi duomenys'!B76</f>
        <v>R086615-470000-1191</v>
      </c>
      <c r="C80" s="14" t="str">
        <f>'Visi duomenys'!D76</f>
        <v>Ambulatorinių sveikatos priežiūros paslaugų prieinamumo Šilalės PSPC gerinimas tuberkulioze sergantiems asmenims</v>
      </c>
      <c r="D80" s="14" t="str">
        <f>'Visi duomenys'!BH76</f>
        <v>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Šilalės rajono savivaldybės gyventojų sergamumą ir mirtingumą nuo tuberkuliozės, išvengti atsparių vaistams tuberkuliozės mikobakterijų atsiradimo ir plitimo. Įgyvendinant projektą maisto talonai maisto produktams bus suteikti ne mažiau kaip 60-čiai tuberkulioze sergančių pacientų (ne mažiau kaip 1200 maisto talonų), taip pat numatytos vykdančiojo personalo kelionės bei komandiruotės (įskaitant personalo nuvykimą pas tuberkulioze sergančius asmenis, kuriems paskirtas DOTS gydymas). 
Projektas prisidės prie stebėsenos rodiklio pasiekimo: P.N.604 „Tuberkulioze sergantys pacientai, kuriems buvo suteiktos socialinės paramos priemonės (maisto talonų dalijimas) tuberkuliozės ambulatorinio gydymo metu“ – 60 asmenų.</v>
      </c>
    </row>
    <row r="81" spans="1:4" ht="84" x14ac:dyDescent="0.25">
      <c r="A81" s="14" t="str">
        <f>'Visi duomenys'!A77</f>
        <v>2.1.2.2.4</v>
      </c>
      <c r="B81" s="14" t="str">
        <f>'Visi duomenys'!B77</f>
        <v>R086615-470000-1192</v>
      </c>
      <c r="C81" s="14" t="str">
        <f>'Visi duomenys'!D77</f>
        <v>Socialinės paramos priemonių teikimas tuberkulioze sergantiems Tauragės rajono gyventojams</v>
      </c>
      <c r="D81" s="14" t="str">
        <f>'Visi duomenys'!BH77</f>
        <v>Siekiant didinti ambulatorinių sveikatos priežiūros paslaugų prieinamumą tuberkulioze sergantiems Tauragės rajono gyventojams, projektu numatoma įgyvendinti veiklą - socialinės paramos priemonių teikimas tuberkulioze sergantiems gyventojams, kuriems paskirtas ambulatoronis tiesiogiai stebimas trumpo gydymo kursas. Projekte dalyvaujantiems asmenims bus teikiama motyvaciją užbaigti gydymo kursą socialinė parama - išduodami talonai maisto produktams įsigyti ir kompensuojamos kelionės į ir iš DOTS išlaidos. 
Tikimasi, kad įgyvendinus projektą socialinės paramos priemonėmis pasinaudos 38 asmenys, kuriems paskirtas ambulatoronis tiesiogiai stebimas trumpo gydymo kursas.</v>
      </c>
    </row>
    <row r="82" spans="1:4" ht="15" x14ac:dyDescent="0.25">
      <c r="A82" s="240" t="str">
        <f>'Visi duomenys'!A78</f>
        <v>2.1.2.3</v>
      </c>
      <c r="B82" s="240">
        <f>'Visi duomenys'!B78</f>
        <v>0</v>
      </c>
      <c r="C82" s="240" t="str">
        <f>'Visi duomenys'!D78</f>
        <v>Priemonė: Pirminės asmens sveikatos priežiūros veiklos efektyvumo didinimas</v>
      </c>
      <c r="D82" s="240">
        <f>'Visi duomenys'!BH78</f>
        <v>0</v>
      </c>
    </row>
    <row r="83" spans="1:4" ht="132" x14ac:dyDescent="0.25">
      <c r="A83" s="14" t="str">
        <f>'Visi duomenys'!A79</f>
        <v>2.1.2.3.1</v>
      </c>
      <c r="B83" s="14" t="str">
        <f>'Visi duomenys'!B79</f>
        <v>R086609-270000-0001</v>
      </c>
      <c r="C83" s="14" t="str">
        <f>'Visi duomenys'!D79</f>
        <v>Pagėgių PSPC paslaugų prieinamumo ir kokybės gerinimas</v>
      </c>
      <c r="D83" s="14" t="str">
        <f>'Visi duomenys'!BH79</f>
        <v>Projektu „Pagėgių PSPC paslaugų prieinamumo ir kokybės gerinimas“ siekiama pagerinti pirminės asmens sveikatos priežiūros paslaugų prieinamumą ir kokybę. Projektas bus įgyvendintas viešosios įstaigos "Pagėgių sveikatos priežiūros centras" patalpose, esančiose Jaunimo g. 6, Pagėgiuose. Šiuo metu viešosios įstaigos "Pagėgių sveikatos priežiūros centras" medicininė įranga yra nusidėvėjusi, automobilis, skirtas visos savivaldybės pacientų lankymui ir kelionėms į medicininius punktus, yra nusidėvėjęs. DOTS kabinetas ir planuojamas įsteigti priklausomybės nuo opioidų pakaitinio gydymo kabinetas, neturi tinkamos įrangos, baldų. Pagrindinės projekto veiklos: atnaujinti įstaigos infrastruktūrą, reikalingą efektyvesniam darbui, DOTS ir priklausomybės nuo opioidų pakaitini gydymo kabineto įrengimas Pagėgių savivaldybė, pacientų aptarnavimui skirtos tikslinės transporto priemonės įsigijimas. Siekiama pagerinti vaikų (iki 18 metų), vyresnio amžiaus žmonėms (55 metų ir vyresni), taip pat socialinės rizikos grupių asmenims skirtų paslaugų prieinamumą ir kokybę.</v>
      </c>
    </row>
    <row r="84" spans="1:4" ht="240" x14ac:dyDescent="0.25">
      <c r="A84" s="14" t="str">
        <f>'Visi duomenys'!A80</f>
        <v>2.1.2.3.2</v>
      </c>
      <c r="B84" s="14" t="str">
        <f>'Visi duomenys'!B80</f>
        <v>R086609-270000-0002</v>
      </c>
      <c r="C84" s="14" t="str">
        <f>'Visi duomenys'!D80</f>
        <v>IĮ Pagėgių šeimos centras veiklos efektyvumo gerinimas</v>
      </c>
      <c r="D84" s="14" t="str">
        <f>'Visi duomenys'!BH80</f>
        <v>IĮ „Pagėgių šeimos centras“ aptarnauja 55 proc. Pagėgių savivaldybės gyventojų. Dėl nudėvėtos ir nepakankamos esamos infrastruktūros neužtikrinama įstaigos teikiamų sveikatos priežiūros paslaugų kokybė ir prieinamumas: nusidėvėjęs automobilis neužtikrina efektyvaus pacientų aptarnavimo namuose trūksta infrastruktūros efektyvesniam darbo organizavimui. Dėl modernios medicininės įrangos nepakankamumo, prastos pacientų aptarnavimo fizinės infrastruktūros nėra užtikrinamas kokybiškas paslaugų teikimas ir jų prieinamumas. Tai sąlygoja retesnį gyventojų apsilankymą pas šeimos gydytojus, odontologus, vėlesnį ligų diagnozavimą, ilgesnį gydymo laikotarpį. Projektu siekiama sumažinti šios teritorijos bei skirtingų socialinių grupių priklausančių asmenų sveikatos būklės netolygumus bei sveikatos priežiūros prieinamumo skirtumus, gerinant tikslinių gyventojų grupių galimybes naudotis ligų prevencijos, sveikatos stiprinimo, pirminėmis sveikatos priežiūros paslaugomis. Projektas orientuotas į pirminės asmens sveikatos priežiūros grandies stiprinimą, pagal poreikį atnaujinant efektyvesniam veiklos vykdymui reikalingą infrastruktūrą (medicinos įrangą, tikslinę transporto priemonę, skirtą pacientų lankymui namuose), teikiant tikslinės savivaldybės gyventojams kuo kokybiškesnes, inovatyvesnes ir savalaikes asmens sveikatos priežiūros paslaugas. Pagrindinė įstaigos problema - kokybiškesnių pirminės asmens sveikatos priežiūros paslaugų asmenims, pasižymintiems priešlaikinio mirtingumo dėl pagrindinių neinfekcinių ligų, vyresnio amžiaus (55 m. ir vyresni) ir vaikams, kylantis dėl modernios medicininės įrangos, automobilio, skirto pacientų lankymui namuose, trūkumo. Problemos sprendimui numatoma įsigyti odontologinę ir kitą medicininę įrangą ir automobilį. Tikimasi, kad projekto metu vykdomos veiklos pagerins pirminės asmens sveikatos priežiūros paslaugų kokybę tikslinės teritorijos gyventojams, efektyvesnė paslaugų infrastruktūra stiprins paplitusių pagrindinių lėtinių ligų prevenciją.</v>
      </c>
    </row>
    <row r="85" spans="1:4" ht="84" x14ac:dyDescent="0.25">
      <c r="A85" s="14" t="str">
        <f>'Visi duomenys'!A81</f>
        <v>2.1.2.3.3</v>
      </c>
      <c r="B85" s="14" t="str">
        <f>'Visi duomenys'!B81</f>
        <v>R086609-270000-0003</v>
      </c>
      <c r="C85" s="14" t="str">
        <f>'Visi duomenys'!D81</f>
        <v>Jurbarko rajono viešųjų pirminės sveikatos priežiūros įstaigų veiklos efektyvumo didinimas</v>
      </c>
      <c r="D85" s="14" t="str">
        <f>'Visi duomenys'!BH81</f>
        <v>Jurbarko rajono savivaldybėje, siekiant laiku ir tinkamai užtikrinti pirminės asmens sveikatos priežiūros paslaugų prieinamumą ir jų kokybę, įgyvendinamas Jurbarko rajono viešųjų pirminės asmens sveiktos priežiūros įstaigų projektas, skirtas problemoms, susijusioms su kraujotakos ligomis savivaldybėje spręsti, taip pat kitoms pirminėms asmens sveikatos priežiūros paslaugoms gerinti. Projekto metu bus atnaujinta įstaigos infrastruktūra: įsigyjama medicinos ir kompiuterinė įranga, baldai, tikslinės transporto priemonės, atnaujinamos patalpos, reikalingos pirminės asmens sveikatos priežiūros paslaugų teikimui, įsteigtas bendras DOTS ir pakaitinio gydymo opioidais kabinetas. Tikimasi, kad projekto naudą pajus daugiau kaip 16 tūkstančių rajono gyventojų.</v>
      </c>
    </row>
    <row r="86" spans="1:4" ht="132" x14ac:dyDescent="0.25">
      <c r="A86" s="14" t="str">
        <f>'Visi duomenys'!A82</f>
        <v>2.1.2.3.4</v>
      </c>
      <c r="B86" s="14" t="str">
        <f>'Visi duomenys'!B82</f>
        <v>R086609-270000-0004</v>
      </c>
      <c r="C86" s="14" t="str">
        <f>'Visi duomenys'!D82</f>
        <v>UAB Jurbarko šeimos klinikos pirminės asmens sveikatos priežiūros veiklos efektyvumo didinimas</v>
      </c>
      <c r="D86" s="14" t="str">
        <f>'Visi duomenys'!BH82</f>
        <v>Jurbarko rajono savivaldybėje, siekiant laiku ir tinkamai užtikrinti pirminės asmens sveikatos priežiūros paslaugų prieinamumą ir jų kokybę, įgyvendinamas Uždarosios akcinės bendrovės Jurbarko šeimos klinikos pirminės asmens sveikatos priežiūros veiklos efektyvumo didinimo projektas, skirtas problemoms, susijusioms su kraujotakos ligomis savivaldybėje spręsti, taip pat kitoms pirminėms asmens sveikatos priežiūros paslaugoms gerinti.
Pagrindinė problema, kurią siekiama spręsti šiuo projektu - nepakankamai moderni pirminių ambulatorinių sveikatos priežiūros paslaugų kokybė ir prieinamumas minėtų įstaigų pacientams.  
Projekto tikslas - pagerinti pirminės asmens sveikatos priežiūros paslaugų prieinamumą ir kokybę Uždarojoje akcinėje bendrovėje Jurbarko šeimos klinikoje, suteikti aukščiausios kokybės paslaugas, pasitelkiant moderniausią įrangą diagnozuoti sveikatos sutrikimus bei gydyti pacientus.
Tikimas, kad projekto naudą pajus prisirašę prie įstaigos 2577 rajono gyventojai.</v>
      </c>
    </row>
    <row r="87" spans="1:4" ht="84" x14ac:dyDescent="0.25">
      <c r="A87" s="14" t="str">
        <f>'Visi duomenys'!A83</f>
        <v>2.1.2.3.5</v>
      </c>
      <c r="B87" s="14" t="str">
        <f>'Visi duomenys'!B83</f>
        <v>R086609-270000-0005</v>
      </c>
      <c r="C87" s="14" t="str">
        <f>'Visi duomenys'!D83</f>
        <v>N. Dungveckienės šeimos klinikos pirminės asmens sveikatos priežiūros veiklos efektyvumo didinimas</v>
      </c>
      <c r="D87" s="14" t="str">
        <f>'Visi duomenys'!BH83</f>
        <v>Jurbarko rajono savivaldybėje, siekiant laiku ir tinkamai užtikrinti pirminės asmens sveikatos priežiūros paslaugų prieinamumą ir jų kokybę, įgyvendinamas N. Dungveckienės šeimos klinikos pirminės asmens sveikatos priežiūros įstaigos projektas, skirtas problemoms, susijusioms su kraujotakos ligomis savivaldybėje spręsti, taip pat kitoms pirminėms asmens sveikatos priežiūros paslaugoms gerinti. Projekto įgyvendinimo metu bus atnaujinta įstaigos infrastruktūra: įsigyjama medicinos bei kompiuterinė įranga, reikalinga pirminės asmens sveikatos priežiūros paslaugų teikimui, baldai. Projekto naudą pajus prisirašę prie įstaigos 2535 rajono gyventojai.</v>
      </c>
    </row>
    <row r="88" spans="1:4" ht="180" x14ac:dyDescent="0.25">
      <c r="A88" s="14" t="str">
        <f>'Visi duomenys'!A84</f>
        <v>2.1.2.3.6</v>
      </c>
      <c r="B88" s="14" t="str">
        <f>'Visi duomenys'!B84</f>
        <v>R086609-270000-0006</v>
      </c>
      <c r="C88" s="14" t="str">
        <f>'Visi duomenys'!D84</f>
        <v>T.Švedko gydytojos kabineto pirminės asmens sveikatos priežiūros veiklos efektyvumo didinimas</v>
      </c>
      <c r="D88" s="14" t="str">
        <f>'Visi duomenys'!BH84</f>
        <v>Projekto poreikis kilo iš to, jog šiuo metu projekto vykdytojo turima įranga netenkina šiuolaikinio poreikio tiek dėl savo susidėvėjimo, tiek dėl naujų technologijų teikiamų privalumų būtinumo. Taip pat reikalinga nauja ir trūkstama įranga užtikrinti nuoseklų, sklandų ir efektyvų darbuotojų darbą. Kadangi įranga įmonėje naudojama jau daug metų, dažnai genda, yra technologiškai pasenusi, o kai kurios įrangos įstaiga iš viso neturi, todėl nesudaromos sąlygos kokybiškų pirminės asmens sveikatos priežiūros paslaugų teikimui prie įstaigos prisirašiusiems pacientams - Jurbarko miesto ir Skirsnemunės seniūnijos gyventojams.
Projekto metu planuojama įsigyti pirminės asmens sveikatos priežiūros paslaugų teikimui reikalingą naują ir poreikius atitinkančią medicininę, kompiuterinę įrangą bei baldus. Tikimasi sumažinti laiko sąnaudas naudojantis naujais prietaisais ir įranga, taip gebėti atlikti daugiau kokybiškų tyrimų/matavimų/apžiūrų per tą patį laiką bei pasiekti teigiamų rezultatų tiek sergančių kraujotakos sistemos ligomis pacientų (pagal sergamumą kraujotakos sistemos ligomis Jurbarko r. yra tikslinė teritorija), tiek vaikų bei vyresnio amžiaus žmonių grupėse. Tikimasi sulaukti dažnesnių apsilankymų, kurie padėtų efektyviau išnaudoti prevencines priemones, siekiant mažinti sergamumą ir mirtingumą.
Visos įsigytos priemonės prisidės prie įstaigos veiklos efektyvumo didinimo, pirminės asmens sveikatos priežiūros paslaugų prieinamumo gerinimo bei sveikatos netolygumų mažinimo.</v>
      </c>
    </row>
    <row r="89" spans="1:4" ht="132" x14ac:dyDescent="0.25">
      <c r="A89" s="14" t="str">
        <f>'Visi duomenys'!A85</f>
        <v>2.1.2.3.7</v>
      </c>
      <c r="B89" s="14" t="str">
        <f>'Visi duomenys'!B85</f>
        <v>R086609-270000-0007</v>
      </c>
      <c r="C89" s="14" t="str">
        <f>'Visi duomenys'!D85</f>
        <v>V. R. Petkinienės IĮ „Philema“ pirminės asmens sveikatos priežiūros veiklos efektyvumo didinimas</v>
      </c>
      <c r="D89" s="14" t="str">
        <f>'Visi duomenys'!BH85</f>
        <v>Jurbarko rajono savivaldybėje, siekiant laiku ir tinkamai užtikrinti pirminės asmens sveikatos priežiūros paslaugų prieinamumą ir jų kokybę, įgyvendinamas V. R. Petkinienės IĮ „Philema“, teikiančios pirminės asmens sveiktos priežiūros paslaugas, projektas. Projektas skirtas problemoms, susijusioms su kraujotakos ligomis savivaldybėje spręsti ir kitoms pirminėms asmens sveikatos priežiūros paslaugoms gerinti, tokioms kaip vaikų ligų mažinimas, ypatingai odontologijos srityje, vyresnio amžiaus rajono gyventojų ankstyva ligų diagnostika ir prevencija. Projekto įgyvendinimo metu bus atnaujinta įstaigos infrastruktūra: įsigyjama medicinos bei kompiuterinė įranga, reikalinga pirminės asmens sveikatos priežiūros paslaugų teikimui. Tikimasi, kad Projekto naudą pajus prie įstaigos prisirašę Jurbarko rajono gyventojai, iš kurių du trečdalius sudaro vaikai ir vyresnio amžiaus asmenys.
Projekto įgyvendinimo dėka bus užtikrintas kokybiškų paslaugų teikimas Jurbarko rajono gyventojams ir tikimasi prisidės prie sveikatos netolygumų mažinimo Lietuvoje.</v>
      </c>
    </row>
    <row r="90" spans="1:4" ht="144" x14ac:dyDescent="0.25">
      <c r="A90" s="14" t="str">
        <f>'Visi duomenys'!A86</f>
        <v>2.1.2.3.8</v>
      </c>
      <c r="B90" s="14" t="str">
        <f>'Visi duomenys'!B86</f>
        <v>R086609-270000-0008</v>
      </c>
      <c r="C90" s="14" t="str">
        <f>'Visi duomenys'!D86</f>
        <v>Sveikatos priežiūros paslaugų prieinamumo gerinimas VšĮ Šilalės pirminės sveikatos priežiūros centre</v>
      </c>
      <c r="D90" s="14" t="str">
        <f>'Visi duomenys'!BH86</f>
        <v>Projektas skirtas pagerinti pirminės sveikatos priežiūros paslaugų kokybę ir padidinti šių paslaugų prieinamumą viešojoje įstaigoje Šilalės pirminės sveikatos priežiūros centras, įsigyjant tikslinę transporto priemonę pacientų lankymui namuose, reikalingą medicinos ir kompiuterinę įrangą, baldus, reikalingą vaikų bei vyresnio amžiaus šalies gyventojų ligų profilaktikai, prevencijai ir ankstyvajai diagnostikai, tuberkuliozės profilaktikai, diagnostikai ir gydymui. Projekto įgyvendinimo metu bus atnaujinta įstaigos infrastruktūra: įsigyjama medicinos ir kompiuterinė įranga, baldai, įsigyta tikslinė transporto priemonė, reikalingos pirminės asmens sveikatos priežiūros paslaugų teikimui pacientų namuose. 
Numatoma, jog įgyvendinus projektą, jo tiesioginį poveikį pajus apie 6 029 gyventojus (vaikai (0-18 m.) ir suaugusieji (55+)), kadangi bus pagerinta pirminės asmens sveikatos priežiūros paslaugų kokybė ir teikiamų paslaugų efektyvumas, vaikų ligų bei sveiko senėjimo srityse bei vyresnio amžiaus šalies gyventojų ligų profilaktikos, prevencijos ir ankstyvosios diagnostikos, tuberkuliozės profilaktikos, diagnostikos ir gydymo srityse.</v>
      </c>
    </row>
    <row r="91" spans="1:4" ht="168" x14ac:dyDescent="0.25">
      <c r="A91" s="14" t="str">
        <f>'Visi duomenys'!A87</f>
        <v>2.1.2.3.9</v>
      </c>
      <c r="B91" s="14" t="str">
        <f>'Visi duomenys'!B87</f>
        <v>R086609-270000-0009</v>
      </c>
      <c r="C91" s="14" t="str">
        <f>'Visi duomenys'!D87</f>
        <v>Gyventojų sveikatos priežiūros paslaugų gerinimas ir priklausomybės nuo opioidų mažinimas</v>
      </c>
      <c r="D91" s="14" t="str">
        <f>'Visi duomenys'!BH87</f>
        <v>2018 m. pradžioje Šilalės rajono savivaldybėje gyveno 7.6 tūkst. 55 metų ir vyresnio amžiaus žmonių, tai sudarė 33,2 proc. visų gyventojų (Tauragės regione - 25,4 proc.). Nuo 2014 metų Šilalės rajono savivaldybėje gyventojų skaičius sumažėjo 9,2 proc., tačiau vyresnio amžiaus žmonių skaičius išaugo 3 proc. Remiantis Higienos Instituto duomenimis 2017 m. sergančiųjų 60 m. ir vyresnio amžiaus žmonių dalis sudarė apie 90 proc. Statistinė informacija rodo augantį sveikatos priežiūros paslaugų poreikį vyresnio amžiaus žmonėms. Šilalės rajono savivaldybėje kaip ir visoje Lietuvoje odontologinis gydymas reikalingas beveik pusei vaikų. Tai rodo, kad vaikų burnos higienos ir dantų gydymo poreikiai nėra patenkinami. Šilalės rajono savivaldybėje nėra teikiamas gydymas asmenims, sergantiems priklausomybės nuo opioidų ligomis. Negydant priklausomybės nuo opioidų ligų, kyla pavojus visuomenės gerovei - auga socialinės ir ekonominės problemos dėl sergančių asmenų netinkamo elgesio. Siekiant gerinti sveikatos paslaugų prieinamumą Šilalės rajono savivaldybės gyventojams - vyresnio amžiaus žmonėms ir vaikams, projekto įgyvendinimo metu planuojama įsigyti reikalingą medicininę įrangą ir suremontuoti UAB Šilalės šeimos gydytojo praktika ir IĮ D.Ugintienės BPG kabinetas patalpas, kuriose teikiamos gydymo paslaugos. Taip pat numatoma įrengti UAB Šilalės psichikos sveikatos ir psichologinio konsultavimo centre priklausomybės nuo opioidų pakaitinio gydymo kabinetą.</v>
      </c>
    </row>
    <row r="92" spans="1:4" ht="84" x14ac:dyDescent="0.25">
      <c r="A92" s="14" t="str">
        <f>'Visi duomenys'!A88</f>
        <v>2.1.2.3.10</v>
      </c>
      <c r="B92" s="14" t="str">
        <f>'Visi duomenys'!B88</f>
        <v>R086609-270000-0010</v>
      </c>
      <c r="C92" s="14" t="str">
        <f>'Visi duomenys'!D88</f>
        <v>Ambulatorinių sveikatos priežiūros paslaugų prieinamumo gerinimas Viešojoje įstaigoje Pajūrio ambulatorijoje</v>
      </c>
      <c r="D92" s="14" t="str">
        <f>'Visi duomenys'!BH88</f>
        <v>Šilalės rajono savivaldybėje kaip ir visoje Lietuvoje odontologinis gydymas reikalingas beveik pusei vaikų. Savivaldybėje auga ir sveikatos priežiūros paslaugų poreikis vyresnio amžiaus žmonėms. Viešosios įstaigos Pajūrio ambulatorijoje nepakankamai užtikrinama teikiamų sveikatos paslaugų kokybė ir prieinamumas, nes odontologinė įranga fiziškai ir morališkai pasenusi, susidėvėjusi, todėl dažnai genda, neveikia. Siekiant pagerinti sveikatos paslaugų prieinamumą projekto tikslinei grupei - vyresnio amžiaus žmonėms ir vaikams, viešoji įstaiga Pajūrio ambulatorija projekto metu planuoja įsigyti naują odontologinę įrangą.Taip pat bus įsigyta kompiuterinė įranga e-sveikatos veikimui užtikrinti.</v>
      </c>
    </row>
    <row r="93" spans="1:4" ht="72" x14ac:dyDescent="0.25">
      <c r="A93" s="14" t="str">
        <f>'Visi duomenys'!A89</f>
        <v>2.1.2.3.11</v>
      </c>
      <c r="B93" s="14" t="str">
        <f>'Visi duomenys'!B89</f>
        <v>R086609-270000-0011</v>
      </c>
      <c r="C93" s="14" t="str">
        <f>'Visi duomenys'!D89</f>
        <v>VšĮ Laukuvos ambulatorijos teikiamų paslaugų kokybės gerinimas</v>
      </c>
      <c r="D93" s="14" t="str">
        <f>'Visi duomenys'!BH89</f>
        <v>Projektas yra skirtas pagerinti projekto vykdytojo teikiamų pirminės asmens sveikatos priežiūros paslaugų kokybę ir prieinamumą. 
Šeimos gydytojų vizitų į namus poreikis turi tendenciją didėti, ypač dažnai yra lankomi vaikai ir vyresnio amžiaus, neįgalūs, specialių poreikių turintys asmenys. Pacientams lankyti namuose yra reikalinga tikslinė transporto priemonė, kuri bus įsigyjama projekto metu. 
Tikslinė grupė – prie įstaigos prisirašę asmenys (vaikas iki 18 metų ir vyresni nei 55 metų asmenys).</v>
      </c>
    </row>
    <row r="94" spans="1:4" ht="180" x14ac:dyDescent="0.25">
      <c r="A94" s="14" t="str">
        <f>'Visi duomenys'!A90</f>
        <v>2.1.2.3.12</v>
      </c>
      <c r="B94" s="14" t="str">
        <f>'Visi duomenys'!B90</f>
        <v>R086609-270000-0012</v>
      </c>
      <c r="C94" s="14" t="str">
        <f>'Visi duomenys'!D90</f>
        <v>Ambulatorinių sveikatos priežiūros paslaugų prieinamumo gerinimas VšĮ Kvėdarnos ambulatorijoje</v>
      </c>
      <c r="D94" s="14" t="str">
        <f>'Visi duomenys'!BH90</f>
        <v>Senėjant visuomenei auga sergančiųjų lėtinėmis neinfekcinėmis ligomis vyresnių gyventojų skaičius bei jų poreikis pirminės ambulatorinės asmens sveikatos priežiūros paslaugoms tiek viešojoje įstaigoje Kvėdarnos ambulatorijoje tiek pacientų namuose. Šiuo metu dėl nudėvėtos ir/ar nepakankamos esamos infrastruktūros nepakankamai užtikrinama įstaigos teikiamų sveikatos priežiūros paslaugų kokybė ir prieinamumas: turimas tik vienas jau daugiau kaip 10 m. automobilis neužtikrina savalaikio ir efektyvaus pacientų aptarnavimo pacientų namuose, kas ypač aktualu vyresnio amžiaus asmenims bei mažiems vaikams, trūksta kompiuterinės įrangos efektyvesniam darbo organizavimui ir dėl to kyla tiek pacientų, tiek darbuotojų nepasitenkinimas.
Projekto tikslas yra pagerinti įmonės teikiamų pirminės ambulatorinės asmens sveikatos priežiūros paslaugų kokybę ir prieinamumą tikslinėms gyventojų grupėms: vyresnio amžiaus asmenims (55 m. ir vyresniems) ir vaikams.
Siekiant geresnės Šilalės rajono savivaldybės gyventojų sveikatos, efektyviai teikti reikalingas paslaugas prie įstaigos prisirašiusiems pacientams, vykdyti ligų prevenciją ir kontrolę, užtikrinti šių gyventojų poreikius gauti kokybiškas ir prieinamas pirminės ambulatorinės asmens sveikatos priežiūros paslaugas numatomos investicijos į  papildomos transporto priemonės bei kompiuterinės įrangos įsigijimą, kas sudarys sąlygas pagerinti teikiamų paslaugų efektyvumą bei sumažinti tarp skirtingų gyventojų grupių egzistuojančius sveikatos netolygumus.</v>
      </c>
    </row>
    <row r="95" spans="1:4" ht="48" x14ac:dyDescent="0.25">
      <c r="A95" s="14" t="str">
        <f>'Visi duomenys'!A91</f>
        <v>2.1.2.3.13</v>
      </c>
      <c r="B95" s="14" t="str">
        <f>'Visi duomenys'!B91</f>
        <v>R086609-270000-0013</v>
      </c>
      <c r="C95" s="14" t="str">
        <f>'Visi duomenys'!D91</f>
        <v>VšĮ Kaltinėnų PSPC paslaugų kokybės gerinimas</v>
      </c>
      <c r="D95" s="14" t="str">
        <f>'Visi duomenys'!BH91</f>
        <v>Siekiant užtikrinti teikiamų odontologinių paslaugų kokybę ir prieinamumą Šilalės rajono savivaldybėje, įgyvendinamas projektas „VšĮ Kaltinėnų PSPC paslaugų kokybės gerinimas“. Projekto įgyvendinimo metu numatoma įsigyti gydytojo odontologo darbo vietos įrangos komplektą, būtiną savalaikių ir efektyvių odontologinių paslaugų teikimui.</v>
      </c>
    </row>
    <row r="96" spans="1:4" ht="96" x14ac:dyDescent="0.25">
      <c r="A96" s="14" t="str">
        <f>'Visi duomenys'!A92</f>
        <v>2.1.2.3.14</v>
      </c>
      <c r="B96" s="14" t="str">
        <f>'Visi duomenys'!B92</f>
        <v>R086609-270000-0014</v>
      </c>
      <c r="C96" s="14" t="str">
        <f>'Visi duomenys'!D92</f>
        <v>VšĮ Tauragės rajono pirminės sveikatos priežiūros centro veiklos efektyvumo didinimas</v>
      </c>
      <c r="D96" s="14" t="str">
        <f>'Visi duomenys'!BH92</f>
        <v>Siekiant viešojoje įstaigoje Tauragės rajono pirminės sveikatos priežiūros centre užtikrinti kokybiškas ir prieinamas paslaugas vaikams, vyresnio amžiaus asmenims, tuberkulioze ir priklausomybės ligomis sergantiems asmenims projekto metu bus atnaujinama paslaugų teikimo infrastruktūra, įrengiamas DOTS bei priklausomybės nuo opioidų pakaitinio gydymo kabinetas. Įsigyjama moderni medicininė įranga, automobilis leis užtikrinti, kad bus vykdoma  vaikų ligų ir vyresnio amžiaus gyventojų ligų profilaktika, prevencija, ankstyvoji diagnostika ir gydymas. Patalpų atnaujinimas, naujų įrengimas, eilių valdymo sistemos ir kompiuterinės įrangos įsigijimas padidins paslaugų teikimo fizinės aplinkos patrauklumą, užtikrins įstaigos efektyvų darbą, prisidės prie e. sveikatos sistemos naudojimo gerinimo.</v>
      </c>
    </row>
    <row r="97" spans="1:4" ht="96" x14ac:dyDescent="0.25">
      <c r="A97" s="14" t="str">
        <f>'Visi duomenys'!A93</f>
        <v>2.1.2.3.15</v>
      </c>
      <c r="B97" s="14" t="str">
        <f>'Visi duomenys'!B93</f>
        <v>R086609-270000-0015</v>
      </c>
      <c r="C97" s="14" t="str">
        <f>'Visi duomenys'!D93</f>
        <v>UAB ,,Šeimos pulsas" veiklos efektyvumo didinimas</v>
      </c>
      <c r="D97" s="14" t="str">
        <f>'Visi duomenys'!BH93</f>
        <v>Tauragės rajono savivaldybėje, siekiant užtikrinti kokybiškų pirminės asmens sveikatos priežiūros paslaugų teikimą ir padidinti teikiamų paslaugų prieinamumą vaikams ir vyresnio amžiaus gyventojams, numatomas uždarosios akcinės bendrovės "Šeimos pulsas" modernizavimo projektas, skirtas Aprašo 12.1 punkte numatytai remiamai veiklai įgyvendinti. 
Projektas skirtas problemoms, susijusioms su vaikų ir vyresnio amžiaus asmenims skirtų paslaugų teikimu Tauragės rajono savivaldybėje spręsti. Projekto įgyvendinimo metu numatoma įsigyti odontologinę ir kitą medicininę įrangą, baldus odontologo kabinetui, kompiuterinę įrangą bei automobilį, skirtą pacientų lankymui namuose. Tikimasi, kad projekto naudą pajus 1600 tikslinės grupės asmenų - vaikų ir vyresnio amžiaus asmenų.</v>
      </c>
    </row>
    <row r="98" spans="1:4" ht="96" x14ac:dyDescent="0.25">
      <c r="A98" s="14" t="str">
        <f>'Visi duomenys'!A94</f>
        <v>2.1.2.3.16</v>
      </c>
      <c r="B98" s="14" t="str">
        <f>'Visi duomenys'!B94</f>
        <v>R086609-270000-0016</v>
      </c>
      <c r="C98" s="14" t="str">
        <f>'Visi duomenys'!D94</f>
        <v>UAB Mažonienės medicinos kabineto veiklos efektyvumo didinimas</v>
      </c>
      <c r="D98" s="14" t="str">
        <f>'Visi duomenys'!BH94</f>
        <v>Projektą inicijuoja UAB Mažonienės medicinos kabinetas. Senstant gyventojams, vis didesnė problema tampa lėtinės ligos, dažnėja neįgalumas, o sulaukus 45-50 m. didžiąją likusio gyvenimo dalį lydi įvairios sveikatos problemos.  Atsižvelgiant į tai, didėja ligų profilaktikos ir sveikatos stiprinimo savalaikis paslaugų teikimo poreikis. Ypač aktualu paslaugų prieinamumas nuo rajono centro nutolusiems gyventojams. Projekto tikslas – pagerinti pirminės sveikatos priežiūros paslaugų prieinamumą tikslinėms grupėms (vaikams ir vyresnio amžiaus asmenims) įsigyjant tikslinę transporto priemonę, skirtą pacientų lankymui namuose.  Projekto įgyvendinimas padidins UAB Mažonienės medicinos kabineto teikiamų paslaugų kokybę ir prieinamumą. Planuojama, kad 1040 tikslinės grupės asmenų turės galimybę pasinaudoti pagerintomis paslaugomis.</v>
      </c>
    </row>
    <row r="99" spans="1:4" ht="96" x14ac:dyDescent="0.25">
      <c r="A99" s="14" t="str">
        <f>'Visi duomenys'!A95</f>
        <v>2.1.2.3.17</v>
      </c>
      <c r="B99" s="14" t="str">
        <f>'Visi duomenys'!B95</f>
        <v>R086609-270000-0017</v>
      </c>
      <c r="C99" s="14" t="str">
        <f>'Visi duomenys'!D95</f>
        <v>UAB InMedica šeimos klinikų Tauragėje ir Skaudvilėje veiklos efektyvumo didinimas</v>
      </c>
      <c r="D99" s="14" t="str">
        <f>'Visi duomenys'!BH95</f>
        <v>Tauragės rajono savivaldybėje, siekiant užtikrinti kokybiškų pirminės asmens sveikatos priežiūros paslaugų teikimą ir padidinti teikiamų paslaugų prieinamumą vaikams ir vyresnio amžiaus gyventojams, numatomas UAB InMedica klinikų Tauragėje ir Skaudvilėje modernizavimo projekto įgyvendinimas.
Projektas skirtas problemoms, susijusioms su vaikų ir vyresnio amžiaus asmenims skirtų paslaugų teikimu, Tauragės rajono savivaldybėje spręsti. Projekto įgyvendinimo metu numatoma atnaujinti klinikos patalpas, įsigyti būtiną įrangą ir baldus pirminės asmens sveikatos priežiūros paslaugoms teikti: odontologinę ir kitą medicininę įrangą, baldus šeimos bei gydytojų odontologų  kabinetams, kompiuterinę įrangą. Tikimasi, kad projekto naudą pajus 5038 tikslinės grupės asmenų - vaikai ir vyresnio amžiaus asmenys.</v>
      </c>
    </row>
    <row r="100" spans="1:4" ht="15" x14ac:dyDescent="0.25">
      <c r="A100" s="240" t="str">
        <f>'Visi duomenys'!A96</f>
        <v>2.1.3.</v>
      </c>
      <c r="B100" s="240">
        <f>'Visi duomenys'!B96</f>
        <v>0</v>
      </c>
      <c r="C100" s="240" t="str">
        <f>'Visi duomenys'!D96</f>
        <v>Uždavinys. Padidinti regiono savivaldybių socialinio būsto fondą, pagerinti bendruomenėje teikiamų socialinių paslaugų kokybę ir išplėsti jų prieinamumą.</v>
      </c>
      <c r="D100" s="240">
        <f>'Visi duomenys'!BH96</f>
        <v>0</v>
      </c>
    </row>
    <row r="101" spans="1:4" ht="15" x14ac:dyDescent="0.25">
      <c r="A101" s="240" t="str">
        <f>'Visi duomenys'!A97</f>
        <v>2.1.3.1</v>
      </c>
      <c r="B101" s="240">
        <f>'Visi duomenys'!B97</f>
        <v>0</v>
      </c>
      <c r="C101" s="240" t="str">
        <f>'Visi duomenys'!D97</f>
        <v>Priemonė: Socialinių paslaugų infrastruktūros plėtra</v>
      </c>
      <c r="D101" s="240">
        <f>'Visi duomenys'!BH97</f>
        <v>0</v>
      </c>
    </row>
    <row r="102" spans="1:4" ht="72" x14ac:dyDescent="0.25">
      <c r="A102" s="14" t="str">
        <f>'Visi duomenys'!A98</f>
        <v>2.1.3.1.1</v>
      </c>
      <c r="B102" s="14" t="str">
        <f>'Visi duomenys'!B98</f>
        <v>R084407-270000-1196</v>
      </c>
      <c r="C102" s="14" t="str">
        <f>'Visi duomenys'!D98</f>
        <v>Savarankiško gyvenimo namų plėtra senyvo amžiaus asmenims ir (ar) asmenims su negalia Šventupio g. 3, Šiauduvoje, Šilalės r.</v>
      </c>
      <c r="D102" s="14" t="str">
        <f>'Visi duomenys'!BH98</f>
        <v>Šiuo metu viena didžiausių problemų Šilalės rajone - nepakankamas socialinių paslaugų prieinamumas. Ypatingai jaučiamas socialinių paslaugų trūkumas senyvo amžiaus asmenims ir asmenims su negalia. Todėl įgyvendinamas projektas, kurio metu bus rekonstruotas pastatas, esantis adresu Šventupio g. 3, Šiauduva (unik. Nr. 8798-6001-9019), jo patalpas pritaikant apgyvendinimo savarankiško gyvenimo namuose paslaugoms teikti 11 paslaugų gavėjų. Modernizuotame pastate bus įkurtas Šilalės rajono socialinių paslaugų namų savarankiško gyvenimo namų padalinys.</v>
      </c>
    </row>
    <row r="103" spans="1:4" ht="96" x14ac:dyDescent="0.25">
      <c r="A103" s="14" t="str">
        <f>'Visi duomenys'!A99</f>
        <v>2.1.3.1.2</v>
      </c>
      <c r="B103" s="14" t="str">
        <f>'Visi duomenys'!B99</f>
        <v>R084407-270000-1197</v>
      </c>
      <c r="C103" s="14" t="str">
        <f>'Visi duomenys'!D99</f>
        <v>Modernizuoti veikiančius palaikomojo gydymo, slaugos ir senelių globos namus Pagėgiuose</v>
      </c>
      <c r="D103" s="14" t="str">
        <f>'Visi duomenys'!BH99</f>
        <v>Pagrindinė projekto problema –  Pagėgių palaikomojo gydymo slaugos ir senelių globos namų II korpuse teikiamų paslaugų kokybė dėl pastato būklės neatitinka tikslinės grupės – senyvo amžiaus asmenų poreikio. Projekto įgyvendinimo metu bus atliekamas pastato, esančio Vilniaus g. 39, Pagėgiuose, paprastasis remontas, bus modernizuotos 38 vietos socialinių paslaugų gavėjams, taip pat pagerintos darbo sąlygas įstaigos darbuotojams. 
Tikimasi, kad įgyvendinus projektą bus prisidėta prie socialinių paslaugų prieinamumo Pagėgių savivaldybėje didinimo, socialinių paslaugų infrastruktūros gerinimo ir plėtros, globos namų gyventojams bus sukurtos jaukesnės, namų aplinkai artimesnės gyvenimo sąlygos, pagerės teikiamų socialinių paslaugų kokybė.</v>
      </c>
    </row>
    <row r="104" spans="1:4" ht="144" x14ac:dyDescent="0.25">
      <c r="A104" s="14" t="str">
        <f>'Visi duomenys'!A100</f>
        <v>2.1.3.1.3</v>
      </c>
      <c r="B104" s="14" t="str">
        <f>'Visi duomenys'!B100</f>
        <v>R084407-270000-1198</v>
      </c>
      <c r="C104" s="14" t="str">
        <f>'Visi duomenys'!D100</f>
        <v>Socialinių paslaugų įstaigos modernizavimas ir paslaugų plėtra Jurbarko rajone</v>
      </c>
      <c r="D104" s="14" t="str">
        <f>'Visi duomenys'!BH100</f>
        <v>Pagrindinė problema – netinkama socialinių paslaugų kokybė, kurią įtakoja esama Viešosios įstaigos „Jurbarko socialinės paslaugos“ ilgalaikės ir trumpalaikės socialinės globos namų (adresas: Piliakalnio g. 4, Eržvilkas, unik. Nr. 9495-5005-4014) infrastruktūra, t. y. netinkamas patalpų išplanavimas, apsunkinantis senyvo amžiaus asmenų judėjimą, patekimą į kitas patalpas, mažos erdvės bendravimui ir bendruomeninėms veikloms organizuoti, neišnaudotos tuščios erdvės dėl jų nepritaikymo, nesaugios darbo sąlygos.  Šią problemą planuojama spręsti projekto veiklų metu pastate atliekant būtinus atnaujinimo darbus bei įsigyjant reikiamus baldus bei įrangą.
Įgyvendinus projektą bus sudarytos sąlygos asmens savarankiškumo skatinimui, socialinių paslaugų prieinamumo bendruomenėje gerinimui, socialinių paslaugų plėtojimui, teikiamų paslaugų kokybės užtikrinimui bei saugios aplinkos kūrimui. Planuojama, kad atnaujinus globos namų pastatą projekto tikslinės grupės (t.y. senyvo amžiaus) asmenims bus teikiamos kokybiškos socialinės paslaugos, užtikrinamas turiningas laisvalaikis bei saugi aplinka.</v>
      </c>
    </row>
    <row r="105" spans="1:4" ht="108" x14ac:dyDescent="0.25">
      <c r="A105" s="14" t="str">
        <f>'Visi duomenys'!A101</f>
        <v>2.1.3.1.4</v>
      </c>
      <c r="B105" s="14" t="str">
        <f>'Visi duomenys'!B101</f>
        <v>R084407-270000-1199</v>
      </c>
      <c r="C105" s="14" t="str">
        <f>'Visi duomenys'!D101</f>
        <v>Nestacionarių socialinių paslaugų infrastruktūros plėtra Tauragės rajono savivaldybėje</v>
      </c>
      <c r="D105" s="14" t="str">
        <f>'Visi duomenys'!BH101</f>
        <v>Projektu bus sprendžiama nepakankamos socialinių paslaugų (socialinės priežiūros ir bendrųjų socialinių paslaugų) pasiūlos ir prieinamumo problema asmenims su negalia bei jų šeimos nariams Tauragės rajono savivaldybėje. Projektu siekiama padidinti socialinių paslaugų įvairovę ir prieinamumą neįgaliesiems: informavimas, konsultavimas, bendravimas, kasdienio gyvenimo, maisto gaminimo, darbinių, kompiuterinio raštingumo, asmens higienos įgūdžių ugdymas ir palaikymas, fizinio aktyvumo skatinimas. Bus sukurtos palankios sąlygos neįgaliųjų asmenų priežiūrai, o jų artimiesiems bus galimybė sugrįžti į darbą. Projekto įgyvendinimo metu numatoma atlikti dalies pastato, esančio adresu Donelaičio g. 21, Tauragė, rekonstrukciją, patalpas pritaikant neįgaliųjų asmenų Dienos centrui, aprūpinti įstaigą būtina įranga ir baldais. Įgyvendinus projektą Dienos centro paslaugomis vienu metu galės naudotis 40 asmenų ir jų šeimos narių.</v>
      </c>
    </row>
    <row r="106" spans="1:4" ht="15" x14ac:dyDescent="0.25">
      <c r="A106" s="240" t="str">
        <f>'Visi duomenys'!A102</f>
        <v>2.1.3.2</v>
      </c>
      <c r="B106" s="240" t="str">
        <f>'Visi duomenys'!B102</f>
        <v/>
      </c>
      <c r="C106" s="240" t="str">
        <f>'Visi duomenys'!D102</f>
        <v>Priemonė: Socialinio būsto fondo plėtra</v>
      </c>
      <c r="D106" s="240">
        <f>'Visi duomenys'!BH102</f>
        <v>0</v>
      </c>
    </row>
    <row r="107" spans="1:4" ht="60" x14ac:dyDescent="0.25">
      <c r="A107" s="14" t="str">
        <f>'Visi duomenys'!A103</f>
        <v>2.1.3.2.1</v>
      </c>
      <c r="B107" s="14" t="str">
        <f>'Visi duomenys'!B103</f>
        <v>R084408-260000-1201</v>
      </c>
      <c r="C107" s="14" t="str">
        <f>'Visi duomenys'!D103</f>
        <v>Socialinio būsto fondo plėtra Šilalės rajono savivaldybėje</v>
      </c>
      <c r="D107" s="14" t="str">
        <f>'Visi duomenys'!BH103</f>
        <v>Projektu siekiama prisidėti prie Šilalės rajono savivaldybės socialinio būsto fondo plėtros. Projekto įgyvendinimo metu bus įsigyta 25 socialiniai būstai, iš kurių 3 būstai bus pritaikyti asmenims su judėjimo negalia. Visi anksčiau minėti būstai bus aprūpinti viryklėmis (kartu su orkaitėmis). Tikimasi, kad įgyvendinus projektą padidės galimybės apsirūpinti būstu šeimoms ir asmenims, turintiems teisę į socialinio būsto nuomą, pagerės minėtų asmenų gyvenimo kokybė, integracija į darbo rinką.</v>
      </c>
    </row>
    <row r="108" spans="1:4" ht="84" x14ac:dyDescent="0.25">
      <c r="A108" s="14" t="str">
        <f>'Visi duomenys'!A104</f>
        <v>2.1.3.2.2</v>
      </c>
      <c r="B108" s="14" t="str">
        <f>'Visi duomenys'!B104</f>
        <v>R084408-250000-1202</v>
      </c>
      <c r="C108" s="14" t="str">
        <f>'Visi duomenys'!D104</f>
        <v>Socialinio būsto fondo plėtra Pagėgių savivaldybėje</v>
      </c>
      <c r="D108" s="14" t="str">
        <f>'Visi duomenys'!BH104</f>
        <v>Projektu siekiama prisidėti prie Pagėgių savivaldybės socialinio būsto fondo plėtros. Projekto įgyvendinimo metu bus rekonstruotas pastatas (esantis adresu Žemaičių g. 1A, Pagėgiai, kurio plotas – 217,81 kv. m), pakeista pastato paskirtis (iš mokslo į gyvenamosios paskirties) bei pagal poreikį padidintas pastato plotas. Rekonstravus pastatą bus įrengti 6 socialiniai būstai (3 vieno kambario (apie 35 kv. m.) ir 3 dviejų kambarių (apie 50 kv. m.) butai). Minėti būstai bus aprūpinti viryklėmis. Tikimasi, kad įgyvendinus projektą padidės galimybės apsirūpinti būstu šeimoms ir asmenims, turintiems teisę į socialinį būstą, pagerės minėtų asmenų gyvenimo kokybė, integracija į darbo rinką.</v>
      </c>
    </row>
    <row r="109" spans="1:4" ht="48" x14ac:dyDescent="0.25">
      <c r="A109" s="14" t="str">
        <f>'Visi duomenys'!A105</f>
        <v>2.1.3.2.3</v>
      </c>
      <c r="B109" s="14" t="str">
        <f>'Visi duomenys'!B105</f>
        <v>R084408-260000-1203</v>
      </c>
      <c r="C109" s="14" t="str">
        <f>'Visi duomenys'!D105</f>
        <v>Socialinio būsto plėtra Jurbarko rajono savivaldybėje</v>
      </c>
      <c r="D109" s="14" t="str">
        <f>'Visi duomenys'!BH105</f>
        <v>Projektu siekiama prisidėti prie Jurbarko rajono savivaldybės socialinio būsto fondo plėtros. Projekto įgyvendinimo metu bus įsigyta 16 vnt. socialinių būstų, iš kurių 1 būstas bus pritaikytas asmeniui su negalia. Taip pat bus įsigyta įranga, skirta neįgaliesiems. Tikimasi, kad įgyvendinus projektą padidės galimybės apsirūpinti būstu šeimoms ir asmenims, turintiems teisę į socialinį būstą, pagerės šių asmenų gyvenimo kokybė.</v>
      </c>
    </row>
    <row r="110" spans="1:4" ht="36" x14ac:dyDescent="0.25">
      <c r="A110" s="14" t="str">
        <f>'Visi duomenys'!A106</f>
        <v>2.1.3.2.4</v>
      </c>
      <c r="B110" s="14" t="str">
        <f>'Visi duomenys'!B106</f>
        <v>R084408-260000-1204</v>
      </c>
      <c r="C110" s="14" t="str">
        <f>'Visi duomenys'!D106</f>
        <v>Socialinio būsto fondo plėtra Tauragės rajono savivaldybėje</v>
      </c>
      <c r="D110" s="14" t="str">
        <f>'Visi duomenys'!BH106</f>
        <v>Projektu siekiama prisidėti prie Tauragės rajono savivaldybės socialinio būsto fondo plėtros. Projekto įgyvendinimo metu bus įsigyta 55 socialiniai būstai Tauragės mieste, iš jų - 5 socialinių būstų vidus bus pritaikytas neįgaliųjų poreikiams, bus perkama neįgaliesiems reikalinga įranga.</v>
      </c>
    </row>
    <row r="111" spans="1:4" ht="15" x14ac:dyDescent="0.25">
      <c r="A111" s="240" t="str">
        <f>'Visi duomenys'!A107</f>
        <v>2.2.</v>
      </c>
      <c r="B111" s="240" t="str">
        <f>'Visi duomenys'!B107</f>
        <v/>
      </c>
      <c r="C111" s="240" t="str">
        <f>'Visi duomenys'!D107</f>
        <v xml:space="preserve">Tikslas. Tobulinti viešąjį valdymą savivaldybėse, didinant jo atitikimą visuomenės poreikiams. </v>
      </c>
      <c r="D111" s="240">
        <f>'Visi duomenys'!BH107</f>
        <v>0</v>
      </c>
    </row>
    <row r="112" spans="1:4" ht="15" x14ac:dyDescent="0.25">
      <c r="A112" s="240" t="str">
        <f>'Visi duomenys'!A108</f>
        <v>2.2.1.</v>
      </c>
      <c r="B112" s="240" t="str">
        <f>'Visi duomenys'!B108</f>
        <v/>
      </c>
      <c r="C112" s="240" t="str">
        <f>'Visi duomenys'!D108</f>
        <v xml:space="preserve">Uždavinys. Stiprinti regiono viešojo valdymo darbuotojų kompetenciją, didinti jų veiklos efektyvumą ir gerinti teikiamų paslaugų kokybę.  </v>
      </c>
      <c r="D112" s="240">
        <f>'Visi duomenys'!BH108</f>
        <v>0</v>
      </c>
    </row>
    <row r="113" spans="1:4" ht="15" x14ac:dyDescent="0.25">
      <c r="A113" s="240" t="str">
        <f>'Visi duomenys'!A109</f>
        <v>2.2.1.1</v>
      </c>
      <c r="B113" s="240" t="str">
        <f>'Visi duomenys'!B109</f>
        <v/>
      </c>
      <c r="C113" s="240" t="str">
        <f>'Visi duomenys'!D109</f>
        <v>Priemonė: Paslaugų ir asmenų aptarnavimo kokybės gerinimas savivaldybėse</v>
      </c>
      <c r="D113" s="240">
        <f>'Visi duomenys'!BH109</f>
        <v>0</v>
      </c>
    </row>
    <row r="114" spans="1:4" ht="252" x14ac:dyDescent="0.25">
      <c r="A114" s="14" t="str">
        <f>'Visi duomenys'!A110</f>
        <v>2.2.1.1.1</v>
      </c>
      <c r="B114" s="14" t="str">
        <f>'Visi duomenys'!B110</f>
        <v>R089920-490000-1208</v>
      </c>
      <c r="C114" s="14" t="str">
        <f>'Visi duomenys'!D110</f>
        <v>Paslaugų teikimo ir asmenų aptarnavimo kokybės gerinimas Tauragės regiono savivaldybėse. I etapas</v>
      </c>
      <c r="D114" s="14" t="str">
        <f>'Visi duomenys'!BH110</f>
        <v>Pagrindinis projekto tikslas – pagerinti asmenų aptarnavimo kokybę ir didinti teikiamų paslaugų prieinamumą visuomenei diegiant vieno langelio principą,  užtikrinant paslaugų kokybės monitoringą ir taikant kokybės vadybos metodų principus Tauragės, Šilalės ir Jurbarko rajonų bei Pagėgių savivaldybių administracijų veikloje. 
Siekiant šio tikslo projekto metu atlikta paslaugų teikimo ir asmenų aptarnavimo funkcijų atlikimo procesų (procedūrų) ir gyventojų pasitenkinimo paslaugomis tyrimas ir apklausa, identifikuojant esamas problemas paslaugų teikimo grandyje ir gavėjų poreikius. Pagrindinė projekto veikla skirta 4-ių savivaldybių paslaugų teikimo ir asmenų aptarnavimo procesų kokybės vertinimui ir tobulinimui, t. y. dokumentai, kuriuose bus pateikti atliktų tyrimų rezultatai, įvertinta paslaugų teikimo ir asmenų aptarnavimo kokybė, pateiktas procedūrų (procesų) žemėlapis, parengti pasiūlymai dėl savivaldybių reguliuojamų paslaugų teikimo kokybės gerinimo ir asmenų geresnio aptarnavimo teisinio reglamentavimo tobulinimo. Įgyvendinant projektą bus įvertintas poreikis optimizuoti paslaugų teikimo ir asmenų aptarnavimo funkcijų atlikimo procedūras bei jas automatizuoti. 
Projekto metu bus diegiamas/gerinamas vieno langelio principas centrinėse savivaldybių administracijų patalpose, tam bus tobulinamas teisinis reglamentavimas ir įvertinamas  poreikis šio projekto tęstinumui (projekto II etapui) – vieno langelio principo diegimui savivaldybių administracijų seniūnijose bei paslaugų automatizavimui ir naujų IS diegimui.
Projekto metu bus vykdomas projekto partnerių vadovų ir darbuotojų (susijusių su projekto metu įgyvendinamomis veiklomis) kompetencijų, reikalingų gerinti paslaugų ir asmenų aptarnavimo kokybę, stiprinimas.
Projekto metu, aktyviai įtraukiant visuomenę, bus parengtos ir viešai skelbiamos 2 Piliečių chartijos.
Projekto nauda ir rezultatai tenka visoms keturioms Tauragės regiono savivaldybėms ir nukreipti į tikslinę grupę - visuomenę.</v>
      </c>
    </row>
    <row r="115" spans="1:4" ht="48" x14ac:dyDescent="0.25">
      <c r="A115" s="14" t="str">
        <f>'Visi duomenys'!A111</f>
        <v>2.2.1.1.2</v>
      </c>
      <c r="B115" s="14" t="str">
        <f>'Visi duomenys'!B111</f>
        <v>R089920-490000-1209</v>
      </c>
      <c r="C115" s="14" t="str">
        <f>'Visi duomenys'!D111</f>
        <v>Paslaugų teikimo ir asmenų aptarnavimo kokybės gerinimas Tauragės regiono savivaldybėse. II etapas</v>
      </c>
      <c r="D115" s="14" t="str">
        <f>'Visi duomenys'!BH111</f>
        <v>Projekto tikslas - pagerinti  asmenų aptarnavimo kokybę, didinant teikiamų paslaugų prieinamumą visuomenei, taikant vieno langelio principą Tauragės, Jurbarko, Šilalės rajonų  ir Pagėgių savivaldybių seniūnijose, gerinant paslaugų teikimo procesus, diegiant reikalingus IT sprendimus, vedant mokymus, skirtus kompetencijų stiprinimui, reikalingus paslaugų kokybei gerinti.</v>
      </c>
    </row>
    <row r="116" spans="1:4" ht="15" x14ac:dyDescent="0.25">
      <c r="A116" s="240" t="str">
        <f>'Visi duomenys'!A112</f>
        <v>3.</v>
      </c>
      <c r="B116" s="240">
        <f>'Visi duomenys'!B112</f>
        <v>0</v>
      </c>
      <c r="C116" s="240" t="str">
        <f>'Visi duomenys'!D112</f>
        <v>Prioritetas. ŽMOGUI PATOGI GYVENTI IR SAUGI APLINKA</v>
      </c>
      <c r="D116" s="240">
        <f>'Visi duomenys'!BH112</f>
        <v>0</v>
      </c>
    </row>
    <row r="117" spans="1:4" ht="15" x14ac:dyDescent="0.25">
      <c r="A117" s="240" t="str">
        <f>'Visi duomenys'!A113</f>
        <v>3.1.</v>
      </c>
      <c r="B117" s="240" t="str">
        <f>'Visi duomenys'!B113</f>
        <v/>
      </c>
      <c r="C117" s="240" t="str">
        <f>'Visi duomenys'!D113</f>
        <v>Tikslas. Diegti sveiką gyvenamąją aplinką kuriančias vandentvarkos ir atliekų tvarkymo sistemas, didinti paslaugų kokybę ir prieinamumą.</v>
      </c>
      <c r="D117" s="240">
        <f>'Visi duomenys'!BH113</f>
        <v>0</v>
      </c>
    </row>
    <row r="118" spans="1:4" ht="15" x14ac:dyDescent="0.25">
      <c r="A118" s="240" t="str">
        <f>'Visi duomenys'!A114</f>
        <v>3.1.1.</v>
      </c>
      <c r="B118" s="240" t="str">
        <f>'Visi duomenys'!B114</f>
        <v/>
      </c>
      <c r="C118" s="240" t="str">
        <f>'Visi duomenys'!D114</f>
        <v xml:space="preserve">Uždavinys. Plėsti, renovuoti ir modernizuoti geriamojo vandens ir nuotekų, paviršinių nuotekų surinkimo infrastruktūrą, gerinti teikiamų paslaugų  kokybę.  </v>
      </c>
      <c r="D118" s="240">
        <f>'Visi duomenys'!BH114</f>
        <v>0</v>
      </c>
    </row>
    <row r="119" spans="1:4" ht="15" x14ac:dyDescent="0.25">
      <c r="A119" s="240" t="str">
        <f>'Visi duomenys'!A115</f>
        <v>3.1.1.1</v>
      </c>
      <c r="B119" s="240" t="str">
        <f>'Visi duomenys'!B115</f>
        <v/>
      </c>
      <c r="C119" s="240" t="str">
        <f>'Visi duomenys'!D115</f>
        <v>Priemonė: Geriamojo vandens tiekimo ir nuotekų tvarkymo sistemų renovavimas ir plėtra, įmonių valdymo tobulinimas</v>
      </c>
      <c r="D119" s="240">
        <f>'Visi duomenys'!BH115</f>
        <v>0</v>
      </c>
    </row>
    <row r="120" spans="1:4" ht="120" x14ac:dyDescent="0.25">
      <c r="A120" s="14" t="str">
        <f>'Visi duomenys'!A116</f>
        <v>3.1.1.1.1</v>
      </c>
      <c r="B120" s="14" t="str">
        <f>'Visi duomenys'!B116</f>
        <v>R080014-070600-1213</v>
      </c>
      <c r="C120" s="14" t="str">
        <f>'Visi duomenys'!D116</f>
        <v>Vandentiekio ir nuotekų tinklų rekonstrukcija ir plėtra Šilalės rajone (Kaltinėnuose)</v>
      </c>
      <c r="D120" s="14" t="str">
        <f>'Visi duomenys'!BH116</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6,621 km naujų vandentiekio ir 6,860 km nuotekų tinklų, sudarant galimybę prie viešojo vandens tiekimo prisijungti 183 būstams (494 gyv.), prie nuotekų šalinimo sistemos - 195 būstams (526 gyv.), rekonstruoti 0,738 km vandentiekio tinklų rekonstruoti bei 2,1 km nuotekų slėginių tinklų Kaltinėnuose, pagerinant vandens tiekimo paslaugas 24 būstams (65 gyv.), pagerinant nuotekų tvarkymo paslaugų efektyvumą 240 būstams (648 gyv.).</v>
      </c>
    </row>
    <row r="121" spans="1:4" ht="144" x14ac:dyDescent="0.25">
      <c r="A121" s="14" t="str">
        <f>'Visi duomenys'!A117</f>
        <v>3.1.1.1.2</v>
      </c>
      <c r="B121" s="14" t="str">
        <f>'Visi duomenys'!B117</f>
        <v>R080014-060700-1214</v>
      </c>
      <c r="C121" s="14" t="str">
        <f>'Visi duomenys'!D117</f>
        <v>Vandens tiekimo ir nuotekų tvarkymo infrastruktūros renovavimas ir plėtra Pagėgių savivaldybėje (Natkiškiuose, Piktupėnuose)</v>
      </c>
      <c r="D121" s="14" t="str">
        <f>'Visi duomenys'!BH117</f>
        <v>Projekto uždavinys -  didinti centralizuoto vandens tiekimo ir nuotekų tvarkymo paslaugų prieinamumą (visuotinumą), siekti  užtikrinti gyventojams kokybišką geriamojo vandens tiekimą ir nuotekų tvarkymą, įgyvendinant ES nuotekų direktyvos 91/271/EEB reikalavimus nuotekų išvalymui, sumažinti dirvožemio ir gruntinio vandens taršą bei požeminio vandens išteklių taršos riziką projekto teritorijoje, išplečiant vandentvarkos paslaugas gaunančių gyventojų skaičių ir pagerinti projekto teritorijoje teikiamų vandentvarkos paslaugų kokybę. Projekte yra numatoma nutiesti 0,441 km naujų vandentiekio ir 1,521 km nuotekų surinkimo tinklų, sudarant galimybę prie viešojo vandens tiekimo prisijungti 44 būstams (92 gyv.), prie nuotekų šalinimo sistemos - 29 būstams (60 gyv.), rekonstruoti 3,0 km nuotekų surinkimo tinklų Natkiškiuose, pagerinant nuotekų paslaugą gaunančių gyventojų skaičių - 95 būstams (199 gyv.), rekonstravus Natkiškių NVĮ- pagerintą nuotekų tvarkymo paslaugų gaunančių gyventojų skaičius sudarys - 151 būstas (318 gyv.) bei rekonstravus Piktupėnų NVĮ - pagerintą nuotekų tvarkymo paslaugų gaunančių gyventojų skaičius sudarys - 42 būstai (88 gyv.) .</v>
      </c>
    </row>
    <row r="122" spans="1:4" ht="132" x14ac:dyDescent="0.25">
      <c r="A122" s="14" t="str">
        <f>'Visi duomenys'!A118</f>
        <v>3.1.1.1.3</v>
      </c>
      <c r="B122" s="14" t="str">
        <f>'Visi duomenys'!B118</f>
        <v>R080014-070600-1215</v>
      </c>
      <c r="C122" s="14" t="str">
        <f>'Visi duomenys'!D118</f>
        <v>Vandens tiekimo ir nuotekų tvarkymo infrastruktūros plėtra Jurbarko rajone</v>
      </c>
      <c r="D122" s="14" t="str">
        <f>'Visi duomenys'!BH118</f>
        <v>Projekto "Vandens tiekimo ir nuotekų tvarkymo infrastruktūros plėtra Jurbarko rajone" tikslas - padidinti vandens tiekimo ir nuotekų tvarkymo paslaugų prieinamumą ir sistemos efektyvumą Jurbarko rajone. Šiam tikslui pasiekti numatomos pagrindinės projekto veiklos: geriamojo vandens tiekimo statyba (apie 4,43 km., prijungiant 137 gyv.) ir nuotekų surinkimo tinklų statyba (apie 3,92 km, prijungiant 110 gyv.) Smalininkuose; Geriamojo vandens gerinimo įrenginių statyba (1 vnt.) ir vandens tiekimo tinklų rekonstrukcija (apie 1,0 km) Veliuonos miestelyje; Jurbarko miesto vandenvietės vandens gerinimo įrenginių statyba (1 vnt.). Planuojami pasiekti stebėsenos produkto rodikliai: P.N.050 "Gyventojai, kuriems teikiamos vandens tiekimo paslaugos naujai pastatytais geriamojo vandens tiekimo tinklais - 137 gyv.; P.N. 051 "Gyventojai, kuriems teikiamos vandens tiekimo paslaugos iš naujai pastatytų ir (arba) rekonstruotų geriamojo vandens gerinimo įrenginių - 11310 gyv.; P.N.053 "Gyventojai, kuriems teikiamos paslaugos naujai pastatytais nuotekų surinkimo tinklais - 110 gyv.; P.S.333 "Rekonstruotų vandens tiekimo ir nuotekų surinkimo tinklų ilgis - 1,0 km.</v>
      </c>
    </row>
    <row r="123" spans="1:4" ht="216" x14ac:dyDescent="0.25">
      <c r="A123" s="14" t="str">
        <f>'Visi duomenys'!A119</f>
        <v>3.1.1.1.4</v>
      </c>
      <c r="B123" s="14" t="str">
        <f>'Visi duomenys'!B119</f>
        <v>R080014-060700-1216</v>
      </c>
      <c r="C123" s="14" t="str">
        <f>'Visi duomenys'!D119</f>
        <v>Geriamojo vandens tiekimo ir nuotekų tvarkymo sistemų renovavimas ir plėtra Tauragės rajone</v>
      </c>
      <c r="D123" s="14" t="str">
        <f>'Visi duomenys'!BH119</f>
        <v>Projekto tikslas - Didinti vandens tiekimo ir nuotekų tvarkymo paslaugų prieinamumą ir sistemos efektyvumą, Tauragės miesto ir rajono gyventojams.
Projektu siekiama užtikrinti Tauragės  rajono ir gyventojams kokybišką geriamojo vandens tiekimą ir nuotekų surinkimą bei valymą, pagerinti gyventojams ir kitiems vartotojams, besinaudojantiems centralizuota vandens tiekimo sistema, tiekiamo geriamojo vandens ir surinktų nuotekų išvalymo kokybę.
Įgyvendinant Investicinį projektą „Geriamojo vandens tiekimo ir nuotekų tvarkymo sistemų renovavimas ir plėtra Tauragės rajone“ bus vykdomos šešios veiklos - bus suprojektuoti ir pastatyti vieni nauji nuotekų valymo įrenginiai, dveji nuotekų valymo įrenginiai rekonstruoti, nutiesti vandentiekio bei  nuotekų surinkimo tinklai bei rekonstruoti esami nuotekų tinklai. Veiklos:
1.1 Nuotekų siurblinės NS-3 Ližių g. 9, Ližių k. Tauragės r. sav. rekonstravimas;
1.2 Nuotekų ir vandentiekio tinklų Skardupio, Tuopų, Bijūnų, Šešuvies, Liepų, Šermuknių, Gėlių, Aneliškės, Kunigiškių gatvėse ir nuotekų valyklos Kunigiškių k. Tauragės rajono sav., statyba;
1.3 Nuotekų tinklų Mokyklos, Karšuvos, Garažų gatvėse ir nuotekų valyklos Eičių k.Tauragės rajono sav., rekonstrukcija;
1.4 Buitinio nuotekyno tinklų  Pilsūdų k. statybos ir nuotekų valymo įrenginių rekonstravimas Sandėlių g. 10, Pilsūdų k., Tauragės r.,
1.5 Nuotekų tinklų renovacija Tauragės m. ir Tauragės r.;
1.6 Vandentiekio ir nuotekų tinklų Lauksargių gyvenvietėje statyba.</v>
      </c>
    </row>
    <row r="124" spans="1:4" ht="144" x14ac:dyDescent="0.25">
      <c r="A124" s="14" t="str">
        <f>'Visi duomenys'!A120</f>
        <v>3.1.1.1.5</v>
      </c>
      <c r="B124" s="14" t="str">
        <f>'Visi duomenys'!B120</f>
        <v>R080014-060700-1217</v>
      </c>
      <c r="C124" s="14" t="str">
        <f>'Visi duomenys'!D120</f>
        <v>Geriamojo vandens tiekimo ir nuotekų tvarkymo sistemų renovavimas ir plėtra Šilalės rajone (Kaltinėnuose, Traksėdyje)</v>
      </c>
      <c r="D124" s="14" t="str">
        <f>'Visi duomenys'!BH120</f>
        <v>Projekto tikslas - suteikti galimybes Šilalės raj. savivaldybės Kaltinėnų ir Traksėdžio gyventojams gauti kokybiškas vandens tiekimo ir nuotekų tvarkymo paslaugas. Uždavinys- geriamojo vandens kokybės ir nuotekų išvalymo gerinimas, pagerinant vandens tiekimo ir nuotekų tvarkymo paslaugų prieinamumą ir sistemos efektyvumą Kaltinėnų mstl. ir Traksėdyje. Projekte numatoma rekonstruoti esamus Kaltinėnų nuotekų valymo įrenginius (NVĮ) (90 m3/d) bei pastatyti naujus vandens gerinimo įrenginius (VGĮ) (31,8 m3/d, 6m3/h) Traksėdyje. Rekonstravus esamus NVĮ Kaltinėnų mstl. padidės centralizuoto nuotekų tvarkymo paslaugų prieinamumas Kaltinėnų gyventojams, centralizuotai prisijungusiems prie nuotekų tinklų, bus apsaugota aplinka nuo išleidžiamų nuotekų poveikio, pastačius VGĮ Traksėdyje gyventojai gaus kokybišką higienos normas atitinkantį geriamąjį vandenį. Rekonstravus esamus NVĮ  Kaltinėnų miestelyje teikiamų paslaugų kokybė bus pagerinta 600 gyventojų (240 būstų). Pastačius vandens gerinimo įrenginius Traksėdyje teikiamų paslaugų kokybė bus pagerinta 221 gyventojų (88 būstai). Pagal LR Statistikos departamento 2017 m. duomenis Šilalės sav. 1 būstui  tenka 2,5 gyventojo.</v>
      </c>
    </row>
    <row r="125" spans="1:4" ht="36" x14ac:dyDescent="0.25">
      <c r="A125" s="14" t="str">
        <f>'Visi duomenys'!A121</f>
        <v>3.1.1.1.6</v>
      </c>
      <c r="B125" s="14" t="str">
        <f>'Visi duomenys'!B121</f>
        <v>R080014-070000-1218</v>
      </c>
      <c r="C125" s="14" t="str">
        <f>'Visi duomenys'!D121</f>
        <v>Nuotekų tinklų plėtra Pagėgių savivaldybėje (Mažaičiuose)</v>
      </c>
      <c r="D125" s="14" t="str">
        <f>'Visi duomenys'!BH121</f>
        <v>Projekto uždavinys -  padidinti nuotekų tvarkymo paslaugų prieinamumą ir sistemos efektyvumą Pagėgių savivaldybėje Mažaičių kaime. Projekte yra numatoma nutiesti 1,21 km nuotekų surinkimo tinklų, sudarant galimybę prie nuotekų šalinimo sistemos prisijungti 29 būstams (55 gyv.).</v>
      </c>
    </row>
    <row r="126" spans="1:4" ht="144" x14ac:dyDescent="0.25">
      <c r="A126" s="14" t="str">
        <f>'Visi duomenys'!A122</f>
        <v>3.1.1.1.7</v>
      </c>
      <c r="B126" s="14" t="str">
        <f>'Visi duomenys'!B122</f>
        <v>R080014-070650-1219</v>
      </c>
      <c r="C126" s="14" t="str">
        <f>'Visi duomenys'!D122</f>
        <v>Vandens tiekimo ir nuotekų tvarkymo infrastruktūros plėtra Jurbarko mieste</v>
      </c>
      <c r="D126" s="14" t="str">
        <f>'Visi duomenys'!BH122</f>
        <v>Projekto "Vandens tiekimo ir nuotekų tvarkymo infrastruktūros plėtra Jurbarko mieste" tikslas - padidinti vandens tiekimo ir nuotekų tvarkymo paslaugų prieinamumą ir sistemos efektyvumą Jurbarko mieste. Šiam tikslui pasiekti numatomos pagrindinės projekto veiklos: Geriamojo vandens tiekimo (apie 0,0886 km) ir vandens tiekimo (įvadų) tinklų iki gyventojų sklypo ribos (apie 0,2375 km) statyba, prijungiant 27 gyventojus; nuotekų surinkimo tinklų statyba (apie 0,1619 km) ir nuotekų surinkimo (išvadų) tinklų iki gyventojų sklypo ribos (apie 0,6052 km), prijungiant 93 gyv;  Geriamojo vandens tiekimo tinklų (apie 0,112 km) ir nuotekų surinkimo tinklų (apie 0,115 km) rekonstrukcija Jurbarko mieste; Geriamojo vandens tiekimo ir nuotekų tvarkymo infrastruktūros inventorizacija Jurbarko mieste. 
Planuojami pasiekti stebėsenos produkto rodikliai: P.N.050 "Gyventojai, kuriems teikiamos vandens tiekimo paslaugos naujai pastatytais geriamojo vandens tiekimo tinklais - 27 gyv.;  P.N.053 "Gyventojai, kuriems teikiamos paslaugos naujai pastatytais nuotekų surinkimo tinklais - 93 gyv.; P.S.333 "Rekonstruotų vandens tiekimo ir nuotekų surinkimo tinklų ilgis - 0,23 km.</v>
      </c>
    </row>
    <row r="127" spans="1:4" ht="240" x14ac:dyDescent="0.25">
      <c r="A127" s="14" t="str">
        <f>'Visi duomenys'!A123</f>
        <v>3.1.1.1.8</v>
      </c>
      <c r="B127" s="14" t="str">
        <f>'Visi duomenys'!B123</f>
        <v>R080014-060750-1220</v>
      </c>
      <c r="C127" s="14" t="str">
        <f>'Visi duomenys'!D123</f>
        <v>Geriamojo vandens tiekimo ir nuotekų tvarkymo sistemų renovavimas ir plėtra Tauragės rajone (papildomi darbai)</v>
      </c>
      <c r="D127" s="14" t="str">
        <f>'Visi duomenys'!BH123</f>
        <v>Projekto tikslas - padidinti vandens tiekimo ir nuotekų tvarkymo paslaugų preinamumą ir sistemos efektyvumą Tauragės miesto ir rajono gyventojams.
Projekto uždaviniai:
1. Atlikti papildomus darbus, siekiant padidinti vandens tiekimo ir nuotekų tvarkymo paslaugų prieinamumą ir kokybę Tauragės miesto ir rajono gyventojams; 
2. Inventorizuoti esamus vandentiekio ir nuotekų tinklus. 
Siekiant įgyvendinti projekto tikslą bei uždavinius, bus vykdomos šios veiklos, numatytos Aprašo 11 punkte:
- geriamojo vandens tiekimo tinklų rekonstrukcija ir (ar) nauja statyba;
- nuotekų surinkimo tinklų rekonstrukcija ir (ar) nauja statyba; 
- geriamojo vandens tiekimo ir nuotekų tvarkymo infrastruktūros inventorizacija.
Investicijų projektas "Geriamojo vandens tiekimo ir nuotekų tvarkymo sistemų renovavimas ir plėtra Tauragės rajone" susideda iš 5 veiklų, kurias vykdant bus tiesiami nauji ir rekonstruojami esami VT ir NT tinklai, atlikta geriamojo vandens tiekimo ir nuotekų tvarkymo infrastruktūros inventorizacija:
1.1. Nuotekų siurblinės NS-3 Ližių g. 9, Ližių k. Tauragės r. sav. rekonstravimo papildomi darbai;
1.2. Vandentiekio ir buitinių nuotekų tinklų rekonstrukcija Žemaitės gatvėje Tauragėje ;
1.3. Vandentiekio tinklų statyba Matulaičio g. ir nuotekų tinklų rekonstrukcija Matulaičio ir Pilėnų g. Tauragės m.;
1.4. Nuotekų tinklų plėtra ir rekonstrukcija Tauragės rajone (papildomi darbai);
1.5. Tinklų inventorizacija, infrastruktūros išpildomųjų nuotraukų nuotraukų ir kadastrinių bylų rengimas bei teisinė registracija.</v>
      </c>
    </row>
    <row r="128" spans="1:4" ht="15" x14ac:dyDescent="0.25">
      <c r="A128" s="240" t="str">
        <f>'Visi duomenys'!A124</f>
        <v>3.1.1.2</v>
      </c>
      <c r="B128" s="240" t="str">
        <f>'Visi duomenys'!B124</f>
        <v/>
      </c>
      <c r="C128" s="240" t="str">
        <f>'Visi duomenys'!D124</f>
        <v>Priemonė: Paviršinių nuotekų sistemų tvarkymas</v>
      </c>
      <c r="D128" s="240">
        <f>'Visi duomenys'!BH124</f>
        <v>0</v>
      </c>
    </row>
    <row r="129" spans="1:4" ht="192" x14ac:dyDescent="0.25">
      <c r="A129" s="14" t="str">
        <f>'Visi duomenys'!A125</f>
        <v>3.1.1.2.1</v>
      </c>
      <c r="B129" s="14" t="str">
        <f>'Visi duomenys'!B125</f>
        <v>R080007-080000-1222</v>
      </c>
      <c r="C129" s="14" t="str">
        <f>'Visi duomenys'!D125</f>
        <v>Paviršinių nuotekų sistemų tvarkymas Tauragės mieste</v>
      </c>
      <c r="D129" s="14" t="str">
        <f>'Visi duomenys'!BH125</f>
        <v>Tauragės miesto lietaus nuotekų tinklų ilgis siekia 29,7 km, iš jų 20 km tinklų yra prastos būklės. Netvarkomos paviršinės nuotekos gali sukelti tokias problemas Tauragės mieste, kaip tankiai apgyvendintų teritorijų užliejimas. Taip pat lietaus vanduo neša daug nuosėdų, šiukšlių bei cheminių teršalų, kurios, šio vandens nesurenkant ir nevalant, patenka į gruntą arba paviršinius vandens telkinius, taip teršdamos aplinką. Esamų paviršinių nuotekų tinklų nepatenkinamą būklę parodo ir 2016 m. atlikta diagnostika, siekiant pagrįsti numatomą renovacijos ir plėtros poreikį. Projekto metu bus įrengta/rekonstruota paviršinių nuotekų tinklų - 3,7248 km ir įrengti 6 paviršinių nuotekų valymo įrenginiai. 
Tauragės mieste inventorizuotų lietaus nuotekų tinklų ilgis siekia apie 9,496 km arba apie 32 proc. visų tinklų. Projekto metu inventorizuojama  ir įregistruojama 2,919  km  senų tinklų bei projekto metu įrengtų 1,4608 km naujų paviršinių nuotekų tinklų. 
Projektas sudarys galimybes lietaus nuotekas Tauragės mieste tvarkyti organizuotai; bus sudarytos prielaidos mažinti miesto užtvindymo paviršinėmis nuotekomis riziką bei gerinama miesto ekonominė aplinka; valant nuotekas bus mažinamas neigiamas poveikis aplinkai, kadangi į gruntą ir/ar paviršinius vandens telkinius pateks valytos paviršinės nuotekos; inventorizavus ir įregistravus nuotakyną, jis pateks į UAB „Tauragės vandenys“ apskaitomo turto sąrašus, šie nuotakynai taps bendrovės nuosavybė už kurių priežiūra ir tinkamą eksploatavimą ir taps atsakinga bendrovė.</v>
      </c>
    </row>
    <row r="130" spans="1:4" ht="15" x14ac:dyDescent="0.25">
      <c r="A130" s="240" t="str">
        <f>'Visi duomenys'!A126</f>
        <v>3.1.2.</v>
      </c>
      <c r="B130" s="240" t="str">
        <f>'Visi duomenys'!B126</f>
        <v/>
      </c>
      <c r="C130" s="240" t="str">
        <f>'Visi duomenys'!D126</f>
        <v>Uždavinys. Plėsti atliekų tvarkymo infrastruktūrą, mažinti sąvartyne šalinamų atliekų kiekį.</v>
      </c>
      <c r="D130" s="240">
        <f>'Visi duomenys'!BH126</f>
        <v>0</v>
      </c>
    </row>
    <row r="131" spans="1:4" ht="15" x14ac:dyDescent="0.25">
      <c r="A131" s="240" t="str">
        <f>'Visi duomenys'!A127</f>
        <v>3.1.2.1</v>
      </c>
      <c r="B131" s="240" t="str">
        <f>'Visi duomenys'!B127</f>
        <v/>
      </c>
      <c r="C131" s="240" t="str">
        <f>'Visi duomenys'!D127</f>
        <v>Priemonė: Komunalinių atliekų tvarkymo infrastruktūros plėtra</v>
      </c>
      <c r="D131" s="240">
        <f>'Visi duomenys'!BH127</f>
        <v>0</v>
      </c>
    </row>
    <row r="132" spans="1:4" ht="132" x14ac:dyDescent="0.25">
      <c r="A132" s="14" t="str">
        <f>'Visi duomenys'!A128</f>
        <v>3.1.2.1.1</v>
      </c>
      <c r="B132" s="14" t="str">
        <f>'Visi duomenys'!B128</f>
        <v>R080008-050000-1225</v>
      </c>
      <c r="C132" s="14" t="str">
        <f>'Visi duomenys'!D128</f>
        <v>Tauragės regiono atliekų tvarkymo infrastruktūros plėtra</v>
      </c>
      <c r="D132" s="14" t="str">
        <f>'Visi duomenys'!BH128</f>
        <v>Projekto "Tauragės regiono atliekų tvarkymo infrastruktūros plėtra " pareiškėjas - UAB Tauragės regiono atliekų tvarkymo centras, partneriai - Tauragės, Jurbarko, Šilalės rajonų ir Pagėgių savivaldybės. Projekto tikslas - plėtoti komunalinių atliekų rūšiuojamojo surinkimo ir paruošimo naudoti pakartotinai infrastruktūrą, informuoti visuomenę atliekų prevencijos ir tvarkymo klausimais Tauragės regione. Šiam tikslui pasiekti numatytos pagrindinės veiklos: - Konteinerinių aikštelių įrengimas ir konteinerių įsigijimas aikštelėms Tauragės, Jurbarko, Šilalės rajonų ir Pagėgių savivaldybių teritorijose;- didelių gabaritų atliekų surinkimo aikštelių Tauragės, Jurbarko, Šilalės raj. ir Pagėgių savivaldybėse pritaikymas atliekų paruošimui naudoti pakartotinai;- biologinių atliekų konteinerių ir kompostavimo priemonių įsigijimas bei pristatymas Tauragės, Jurbarko, Šilalės raj. ir Pagėgių individualioms valdoms;- visuomenės informavimo priemonių (pagal pridedamą viešinimo priemonių planą) vykdymas. Projekto veiklomis numatytas pasiekti produkto stebėsenos rodiklis "Sukurti/pagerinti atskiro komunalinių atliekų surinkimo pajėgumai" - 5526 tonos/metus.</v>
      </c>
    </row>
    <row r="133" spans="1:4" ht="15" x14ac:dyDescent="0.25">
      <c r="A133" s="240" t="str">
        <f>'Visi duomenys'!A129</f>
        <v>3.2.</v>
      </c>
      <c r="B133" s="240" t="str">
        <f>'Visi duomenys'!B129</f>
        <v/>
      </c>
      <c r="C133" s="240" t="str">
        <f>'Visi duomenys'!D129</f>
        <v>Tikslas. Saugoti ir tausojančiai naudoti regiono kraštovaizdį, užtikrinant tinkamą jo planavimą, naudojimą ir tvarkymą.</v>
      </c>
      <c r="D133" s="240">
        <f>'Visi duomenys'!BH129</f>
        <v>0</v>
      </c>
    </row>
    <row r="134" spans="1:4" ht="15" x14ac:dyDescent="0.25">
      <c r="A134" s="240" t="str">
        <f>'Visi duomenys'!A130</f>
        <v>3.2.1.</v>
      </c>
      <c r="B134" s="240" t="str">
        <f>'Visi duomenys'!B130</f>
        <v/>
      </c>
      <c r="C134" s="240" t="str">
        <f>'Visi duomenys'!D130</f>
        <v>Uždavinys. Padidinti kraštovaizdžio planavimo, tvarkymo ir racionalaus naudojimo bei apsaugos efektyvumą.</v>
      </c>
      <c r="D134" s="240">
        <f>'Visi duomenys'!BH130</f>
        <v>0</v>
      </c>
    </row>
    <row r="135" spans="1:4" ht="15" x14ac:dyDescent="0.25">
      <c r="A135" s="240" t="str">
        <f>'Visi duomenys'!A131</f>
        <v>3.2.1.1</v>
      </c>
      <c r="B135" s="240" t="str">
        <f>'Visi duomenys'!B131</f>
        <v/>
      </c>
      <c r="C135" s="240" t="str">
        <f>'Visi duomenys'!D131</f>
        <v>Priemonė: Kraštovaizdžio apsauga</v>
      </c>
      <c r="D135" s="240">
        <f>'Visi duomenys'!BH131</f>
        <v>0</v>
      </c>
    </row>
    <row r="136" spans="1:4" ht="216" x14ac:dyDescent="0.25">
      <c r="A136" s="14" t="str">
        <f>'Visi duomenys'!A132</f>
        <v>3.2.1.1.1</v>
      </c>
      <c r="B136" s="14" t="str">
        <f>'Visi duomenys'!B132</f>
        <v>R080019-380000-1229</v>
      </c>
      <c r="C136" s="14" t="str">
        <f>'Visi duomenys'!D132</f>
        <v>Kraštovaizdžio apsaugos gerinimas Pagėgių savivaldybėje</v>
      </c>
      <c r="D136" s="14" t="str">
        <f>'Visi duomenys'!BH132</f>
        <v>Projektu siekiama didinti Pagėgių savivaldybės  teritorijos reprezentatyvumą, gerinant jos kraštovaizdžio arealų būklę, išryškinant jų gamtines vertybes, didinant jų estetinį patrauklumą, stiprinant bei palaikant ekologinę pusiausvyrą. Projekte numatyta pakoreguoti  Pagėgių savivaldybės dalies – Pagėgių miesto bendrąjį planą  tikslinant urbanistinio ir gamtinio karkaso   sprendinius bei  papildant jį kraštovaizdžio ekologinės būklės ir kraštovaizdžio vizualinės apsaugos gerinimo sprendiniais, sutvarkyti du etaloninio kraštovaizdžio objektus pasienio teritorijoje, suformuoti kraštovaizdį  ir pagerinti ekologinę būklę gamtinio karkaso teritorijoje Pagėgių mieste, likviduoti du kraštovaizdžio  vizualinės taršos objektus.
Įgyvendinant projektą  bus sutvarkyta teritorija tarp Parko g. ir Donelaičio gatvių Panemunėje ir suformuotas  parko kraštovaizdis. Bus didinama estetinė teritorijos kokybė atveriant apžvalgai tinkamus vaizdus. Sutvarkius Panemunės miesto kraštovaizdį, išryškins vietovės išskirtinumą, unikalumą, vietines vertybes.
Užlenkio ežero pietinėje pakrantėje bus formuojamas  pasienio etaloninis kraštovaizdis, o  pati teritorija  bus pritaikyta poilsiui ir rekreacijai. 
Įgyvendinant projektą  Benininkų upelio atkarpoje nuo Pagėgių miesto ribos iki pralaidos po Geležinkelio gatve bus renatūralizuota upelio vagą,  ir atkurtas kiek įmanoma natūralesnis, per urbanizuotą teritoriją tekančio upelio kraštovaizdis, išspręsta užpelkėjimo ir uždumblėjimo problema. Bus atstatytas upelio natūralus hidrologinis režimas. 
Įgyvendinant projektą bus likviduoti 2 kraštovaizdį teršiantys bešeimininkiai pastatai Panemunės mieste bei Pagėgių sav. Palumpių k.</v>
      </c>
    </row>
    <row r="137" spans="1:4" ht="108" x14ac:dyDescent="0.25">
      <c r="A137" s="14" t="str">
        <f>'Visi duomenys'!A133</f>
        <v>3.2.1.1.2</v>
      </c>
      <c r="B137" s="14" t="str">
        <f>'Visi duomenys'!B133</f>
        <v>R080019-380000-1230</v>
      </c>
      <c r="C137" s="14" t="str">
        <f>'Visi duomenys'!D133</f>
        <v>Bešeimininkių apleistų statinių likvidavimas Jurbarko rajone</v>
      </c>
      <c r="D137" s="14" t="str">
        <f>'Visi duomenys'!BH133</f>
        <v>Pagrindinis projekto tikslas – didinti kraštovaizdžio vizualinį estetinį potencialą Jurbarko rajone.
Projekto metu planuojame likviduoti trijose Jurbarko rajono teritorijose esančius statinius: 
1. Nenaudojamų nuotekų valymo įrenginių statinius su priklausiniais, esančius A. Giedraičio-Giedriaus g. 1D; 
2. Nenaudojamų nuotekų valymo įrenginių statinius, esančius Vydūno g.; 
3. Vandens bokštą, esantį Juodaičių kaime. 
Visi minėti statiniai yra pripažinti bešeimininkiais, apleisti, darkantys kraštovaizdį bei keliantys grėsmę gyventojams. Apleisti statiniai blogina miesto ir rajono įvaizdį, mažina investicinį patrauklumą. Atsižvelgiant į tai, kad  ketinami likviduoti statiniai yra urbanizuotose teritorijose (iki 1 km atstumu), todėl svarbu sutvarkyti teritorijas bei sukurti švarią, saugią ir patogią gyvenamąją aplinką.</v>
      </c>
    </row>
    <row r="138" spans="1:4" ht="96" x14ac:dyDescent="0.25">
      <c r="A138" s="14" t="str">
        <f>'Visi duomenys'!A134</f>
        <v>3.2.1.1.3</v>
      </c>
      <c r="B138" s="14" t="str">
        <f>'Visi duomenys'!B134</f>
        <v>R080019-380000-1231</v>
      </c>
      <c r="C138" s="14" t="str">
        <f>'Visi duomenys'!D134</f>
        <v>Kraštovaizdžio formavimas Jurbarko rajone</v>
      </c>
      <c r="D138" s="14" t="str">
        <f>'Visi duomenys'!BH134</f>
        <v>Šio projekto tikslas – pagerinti kraštovaizdžio būklę, stiprinant ir palaikant kraštovaizdžio ekologinę pusiausvyrą ir didinant kraštovaizdžio vizualinį estetinį potencialą bei uždavinys - užtikrinti kryptingą kraštovaizdžio formavimą ir jo ekologinį stabilumą bei padidinti  kraštovaizdžio vizualinį estetinį potencialą. Įgyvendinus projekte numatytas veiklas bus sutvarkytos trys atvirais kasiniais pažeistos žemės (karjerai) bei sutvarkyta 7,9 ha gamtinio karkaso teritorija Mituvos upės slėnyje Jurbarko mieste. Atlikus pažeistų žemių rekultivavimo darbus bus atkurta pažeista teritorija – šis rezultatas padidins kraštovaizdžio estetinį potencialą.  Sutvarkius gamtinio karkaso teritoriją Mituvos upės slėnyje Jurbarko mieste bus pagerinta kraštovaizdžio arealų būklė, užtikrintas ekologinis stabilumas.</v>
      </c>
    </row>
    <row r="139" spans="1:4" ht="24" x14ac:dyDescent="0.25">
      <c r="A139" s="14" t="str">
        <f>'Visi duomenys'!A135</f>
        <v>3.2.1.1.4</v>
      </c>
      <c r="B139" s="14" t="str">
        <f>'Visi duomenys'!B135</f>
        <v>R080019-380000-1232</v>
      </c>
      <c r="C139" s="14" t="str">
        <f>'Visi duomenys'!D135</f>
        <v>Smalininkų uosto šlaitų ir pylimų tvarkymas</v>
      </c>
      <c r="D139" s="14">
        <f>'Visi duomenys'!BH135</f>
        <v>0</v>
      </c>
    </row>
    <row r="140" spans="1:4" ht="132" x14ac:dyDescent="0.25">
      <c r="A140" s="14" t="str">
        <f>'Visi duomenys'!A136</f>
        <v>3.2.1.1.5</v>
      </c>
      <c r="B140" s="14" t="str">
        <f>'Visi duomenys'!B136</f>
        <v>R080019-380000-1233</v>
      </c>
      <c r="C140" s="14" t="str">
        <f>'Visi duomenys'!D136</f>
        <v>Kraštovaizdžio formavimas ir ekologinės būklės gerinimas Tauragės mieste</v>
      </c>
      <c r="D140" s="14" t="str">
        <f>'Visi duomenys'!BH136</f>
        <v>Planuojamas tvarkyti parkas yra apleistas, apaugęs nevertingais medžiais bei krūmais. Tvenkinio krantas nepritaikytas maudymuisi, užpelkėjęs. Teritorija užteršta statybinėmis atliekomis. Neišvystyti pėsčiųjų takeliai. 
Gyventojams trūksta sutvarkytų viešųjų erdvių, kur galėtų praleisti poilsinį, edukacinį ir aktyvų laisvalaikį. Parke numatomi pasivaikščiojimo takeliai, tilteliai į tvenkinio salą, per upelį, vaikų žaidimo aikštelės, lauko sporto treniruokliai aktyviam poilsiui, vieta paplūdimiui (prieiga prie vandens). Numatomos įrengti regyklos, kuriose bus galima grožėtis atsiveriančiais vaizdais, vieta skulptūrai.  Numatoma alėja, šalia kurios glausis žaidimų elementai ir dekoratyvinių augalų kompozicijos. Siūlomos dekoratyvinių medžių ir krūmų kompozicijos.
Sutvarkius teritoriją bus ne tik išvengta tolimesnės gamtinio karkaso degradacijos, bet bus suteikiama pridėtinė vertė miestui ir gyventojams.</v>
      </c>
    </row>
    <row r="141" spans="1:4" ht="108" x14ac:dyDescent="0.25">
      <c r="A141" s="14" t="str">
        <f>'Visi duomenys'!A137</f>
        <v>3.2.1.1.6</v>
      </c>
      <c r="B141" s="14" t="str">
        <f>'Visi duomenys'!B137</f>
        <v>R080019-380000-1234</v>
      </c>
      <c r="C141" s="14" t="str">
        <f>'Visi duomenys'!D137</f>
        <v>Kraštovaizdžio formavimas Šilalės mieste</v>
      </c>
      <c r="D141" s="14" t="str">
        <f>'Visi duomenys'!BH137</f>
        <v>Projektu vykdoma veikla - kraštovaizdžio formavimas ir ekologinės būklės gerinimas gamtinio karkaso teritorijose. Vykdydama projektą "Kraštovaizdžio formavimas Šilalės mieste" savivaldybė planuoja pagerinti Šilalės tvenkinio pakrančių ir bendruomenių parko "Auginkime bendruomeniškumą" kraštovaizdžio ekologinę, estetinę būklę, tuo pačiu siekiama sudaryti galimybę visuomenei naudoti ir pažinti vietovės kraštovaizdį ir vertybes. Numatomos šios konkrečios veiklos: 1. Šilalės tvenkinio ir salos krantų tvirtinimas gamtinėmis priemonėmis (500 m.) 2.Bendruomenių parko, tvenkinio želdynų teritorijos ir salos želdinių tvarkymas, želdinimas bei reljefo formavimas (5 ha) 3. Trūkstamų pėsčiųjų takų dolomito skaldos atsijų danga su atokvėpio aikštelėmis įrengimas 4. Įvairūs mažosios kraštovaizdžio architektūros statiniai (40 vnt.) 5. Želdinių inventorizavimas visoje teritorijoje (5 ha), 6. Įrangos teritorijai tvarkyti įsigijimas (17 vnt.)</v>
      </c>
    </row>
    <row r="142" spans="1:4" ht="132" x14ac:dyDescent="0.25">
      <c r="A142" s="14" t="str">
        <f>'Visi duomenys'!A138</f>
        <v>3.2.1.1.7</v>
      </c>
      <c r="B142" s="14" t="str">
        <f>'Visi duomenys'!B138</f>
        <v>R080019-380000-1235</v>
      </c>
      <c r="C142" s="14" t="str">
        <f>'Visi duomenys'!D138</f>
        <v>Šilalės rajono savivaldybės teritorijos bendrojo plano  gamtinio karkaso sprendinių koregavimas  ir bešeimininkių apleistų pastatų likvidavimas  rajone</v>
      </c>
      <c r="D142" s="14" t="str">
        <f>'Visi duomenys'!BH138</f>
        <v>Šilalės miestas įsikūręs Lokystos ir Ašučio santakoje, tai pagrindinis miesto specifiškumo veiksnys, formuojantis jį gamtiniu atžvilgiu. 6 hektarų Šilalės tvenkinys yra miesto viduryje. Lokysta, Ašutis, Šilalės tvenkinys yra miesto žaliosios infrastruktūros pagrindinė ašis, esminė Šilalės kraštovaizdžio identitetą formuojanti komponentė. Planuojama erdvinių ir techninių priemonių, sprendimų visuma, skirta Šilalės miesto centrinės dalies ekologinei kraštovaizdžio būklei gerinti, didinti vizualinį, estetinį patrauklumą. Projekto veikla - kraštovaizdžio formavimas ir ekologinės būklės gerinimas gamtinio karkaso teritorijose, todėl formuojami tokie uždaviniai: 1) baigti tvarkyti tvenkinio krantus, juos apželdinti bei gerinti sanitarinę želdinių būklę, siekiant išsaugoti želdinių biologinę įvairovę 2) intensyvinti „žaliąjį“ transportą, pabaigus formuoti pėsčiųjų bei dviračių takų tinklą, jungiantį centrinę miesto dalį su periferija bei rekreaciniais miesto ištekliais, 3) sutvarkyti lietaus surinkimo sistemą tvenkinio apsaugos teritorijoje, padarant jį prieinamu, 4) pastatyti kraštovaizdžio mažosios architektūros statinius.</v>
      </c>
    </row>
  </sheetData>
  <autoFilter ref="A8:D142"/>
  <pageMargins left="0.25" right="0.25" top="0.75" bottom="0.75" header="0.3" footer="0.3"/>
  <pageSetup paperSize="9"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4"/>
  <sheetViews>
    <sheetView showZeros="0" workbookViewId="0">
      <selection sqref="A1:XFD1048576"/>
    </sheetView>
  </sheetViews>
  <sheetFormatPr defaultRowHeight="15" x14ac:dyDescent="0.25"/>
  <cols>
    <col min="1" max="1" width="8.42578125" style="6" customWidth="1"/>
    <col min="2" max="2" width="18.85546875" style="6" customWidth="1"/>
    <col min="3" max="3" width="22.7109375" style="6" customWidth="1"/>
    <col min="4" max="4" width="36.42578125" style="6" customWidth="1"/>
    <col min="5" max="5" width="10.42578125" style="6" customWidth="1"/>
    <col min="6" max="6" width="10.5703125" style="6" customWidth="1"/>
    <col min="7" max="7" width="15.28515625" style="6" customWidth="1"/>
    <col min="8" max="8" width="10" style="6" bestFit="1" customWidth="1"/>
    <col min="9" max="10" width="11" style="6" customWidth="1"/>
    <col min="11" max="11" width="10.7109375" style="6" customWidth="1"/>
    <col min="12" max="12" width="9.140625" style="6"/>
    <col min="13" max="14" width="11" style="6" customWidth="1"/>
    <col min="15" max="15" width="10.7109375" style="6" customWidth="1"/>
    <col min="16" max="16" width="10.42578125" style="6" customWidth="1"/>
    <col min="17" max="18" width="12.5703125" style="6" customWidth="1"/>
    <col min="19" max="20" width="12.28515625" style="6" customWidth="1"/>
    <col min="21" max="16384" width="9.140625" style="6"/>
  </cols>
  <sheetData>
    <row r="1" spans="1:20" ht="15.75" x14ac:dyDescent="0.25">
      <c r="Q1" s="4" t="s">
        <v>890</v>
      </c>
      <c r="R1" s="4"/>
    </row>
    <row r="2" spans="1:20" ht="15.75" x14ac:dyDescent="0.25">
      <c r="Q2" s="4" t="s">
        <v>0</v>
      </c>
      <c r="R2" s="4"/>
    </row>
    <row r="3" spans="1:20" ht="15.75" x14ac:dyDescent="0.25">
      <c r="Q3" s="4" t="s">
        <v>891</v>
      </c>
      <c r="R3" s="4"/>
    </row>
    <row r="4" spans="1:20" ht="15.75" x14ac:dyDescent="0.25">
      <c r="A4" s="5" t="s">
        <v>892</v>
      </c>
    </row>
    <row r="5" spans="1:20" ht="15.75" customHeight="1" x14ac:dyDescent="0.25">
      <c r="A5" s="9" t="s">
        <v>893</v>
      </c>
    </row>
    <row r="6" spans="1:20" x14ac:dyDescent="0.25">
      <c r="A6" s="359" t="s">
        <v>894</v>
      </c>
      <c r="B6" s="359" t="s">
        <v>32</v>
      </c>
      <c r="C6" s="357" t="s">
        <v>802</v>
      </c>
      <c r="D6" s="359" t="s">
        <v>13</v>
      </c>
      <c r="E6" s="359" t="s">
        <v>4</v>
      </c>
      <c r="F6" s="359" t="s">
        <v>895</v>
      </c>
      <c r="G6" s="357" t="s">
        <v>896</v>
      </c>
      <c r="H6" s="366" t="s">
        <v>897</v>
      </c>
      <c r="I6" s="367"/>
      <c r="J6" s="367"/>
      <c r="K6" s="368"/>
      <c r="L6" s="366" t="s">
        <v>898</v>
      </c>
      <c r="M6" s="367"/>
      <c r="N6" s="367"/>
      <c r="O6" s="368"/>
      <c r="P6" s="366" t="s">
        <v>899</v>
      </c>
      <c r="Q6" s="351"/>
      <c r="R6" s="351"/>
      <c r="S6" s="351"/>
      <c r="T6" s="359" t="s">
        <v>900</v>
      </c>
    </row>
    <row r="7" spans="1:20" x14ac:dyDescent="0.25">
      <c r="A7" s="369"/>
      <c r="B7" s="369"/>
      <c r="C7" s="373"/>
      <c r="D7" s="369"/>
      <c r="E7" s="369"/>
      <c r="F7" s="369"/>
      <c r="G7" s="373"/>
      <c r="H7" s="364" t="s">
        <v>84</v>
      </c>
      <c r="I7" s="357" t="s">
        <v>901</v>
      </c>
      <c r="J7" s="357" t="s">
        <v>63</v>
      </c>
      <c r="K7" s="364" t="s">
        <v>48</v>
      </c>
      <c r="L7" s="364" t="s">
        <v>84</v>
      </c>
      <c r="M7" s="357" t="s">
        <v>901</v>
      </c>
      <c r="N7" s="357" t="s">
        <v>63</v>
      </c>
      <c r="O7" s="364" t="s">
        <v>48</v>
      </c>
      <c r="P7" s="372" t="s">
        <v>55</v>
      </c>
      <c r="Q7" s="357" t="s">
        <v>902</v>
      </c>
      <c r="R7" s="357" t="s">
        <v>63</v>
      </c>
      <c r="S7" s="364" t="s">
        <v>903</v>
      </c>
      <c r="T7" s="369"/>
    </row>
    <row r="8" spans="1:20" ht="57" customHeight="1" x14ac:dyDescent="0.25">
      <c r="A8" s="369"/>
      <c r="B8" s="369"/>
      <c r="C8" s="371"/>
      <c r="D8" s="369"/>
      <c r="E8" s="369"/>
      <c r="F8" s="369"/>
      <c r="G8" s="373"/>
      <c r="H8" s="370"/>
      <c r="I8" s="371"/>
      <c r="J8" s="371"/>
      <c r="K8" s="370"/>
      <c r="L8" s="370"/>
      <c r="M8" s="371"/>
      <c r="N8" s="371"/>
      <c r="O8" s="370"/>
      <c r="P8" s="364"/>
      <c r="Q8" s="371"/>
      <c r="R8" s="371"/>
      <c r="S8" s="365"/>
      <c r="T8" s="369"/>
    </row>
    <row r="9" spans="1:20" ht="15.75" x14ac:dyDescent="0.25">
      <c r="A9" s="243" t="str">
        <f>'Visi duomenys'!A5</f>
        <v>1.</v>
      </c>
      <c r="B9" s="243">
        <f>'Visi duomenys'!B5</f>
        <v>0</v>
      </c>
      <c r="C9" s="243">
        <f>'Visi duomenys'!C5</f>
        <v>0</v>
      </c>
      <c r="D9" s="240" t="str">
        <f>'Visi duomenys'!D5</f>
        <v>Prioritetas. SUBALANSUOTAS, DARNIA PLĖTRA PAGRĮSTAS EKONOMINIS AUGIMAS.</v>
      </c>
      <c r="E9" s="10">
        <f>'Visi duomenys'!E5</f>
        <v>0</v>
      </c>
      <c r="F9" s="10"/>
      <c r="G9" s="332"/>
      <c r="H9" s="10"/>
      <c r="I9" s="10"/>
      <c r="J9" s="10"/>
      <c r="K9" s="10"/>
      <c r="L9" s="10"/>
      <c r="M9" s="10"/>
      <c r="N9" s="10"/>
      <c r="O9" s="10"/>
      <c r="P9" s="10"/>
      <c r="Q9" s="10"/>
      <c r="R9" s="10"/>
      <c r="S9" s="10"/>
      <c r="T9" s="10"/>
    </row>
    <row r="10" spans="1:20" ht="15.75" x14ac:dyDescent="0.25">
      <c r="A10" s="243" t="str">
        <f>'Visi duomenys'!A6</f>
        <v>1.1</v>
      </c>
      <c r="B10" s="243" t="str">
        <f>'Visi duomenys'!B6</f>
        <v/>
      </c>
      <c r="C10" s="243">
        <f>'Visi duomenys'!C6</f>
        <v>0</v>
      </c>
      <c r="D10" s="240" t="str">
        <f>'Visi duomenys'!D6</f>
        <v>Tikslas. Mažinti išsivystymo skirtumus regiono viduje, skatinti ūkinės veiklos įvairovę mieste ir kaime, didinti ekonomikos augimą.</v>
      </c>
      <c r="E10" s="10">
        <f>'Visi duomenys'!E6</f>
        <v>0</v>
      </c>
      <c r="F10" s="10"/>
      <c r="G10" s="332"/>
      <c r="H10" s="10"/>
      <c r="I10" s="10"/>
      <c r="J10" s="10"/>
      <c r="K10" s="10"/>
      <c r="L10" s="10"/>
      <c r="M10" s="10"/>
      <c r="N10" s="10"/>
      <c r="O10" s="10"/>
      <c r="P10" s="10"/>
      <c r="Q10" s="10"/>
      <c r="R10" s="10"/>
      <c r="S10" s="10"/>
      <c r="T10" s="10"/>
    </row>
    <row r="11" spans="1:20" ht="15.75" x14ac:dyDescent="0.25">
      <c r="A11" s="243" t="str">
        <f>'Visi duomenys'!A7</f>
        <v>1.1.1</v>
      </c>
      <c r="B11" s="243" t="str">
        <f>'Visi duomenys'!B7</f>
        <v/>
      </c>
      <c r="C11" s="243">
        <f>'Visi duomenys'!C7</f>
        <v>0</v>
      </c>
      <c r="D11" s="240" t="str">
        <f>'Visi duomenys'!D7</f>
        <v>Uždavinys. Vystyti tikslines teritorijas, padidinti ūkinės veiklos įvairovę, pagerinti sukurtų darbo vietų pasiekiamumą.</v>
      </c>
      <c r="E11" s="10">
        <f>'Visi duomenys'!E7</f>
        <v>0</v>
      </c>
      <c r="F11" s="10"/>
      <c r="G11" s="332"/>
      <c r="H11" s="10"/>
      <c r="I11" s="10"/>
      <c r="J11" s="10"/>
      <c r="K11" s="10"/>
      <c r="L11" s="10"/>
      <c r="M11" s="10"/>
      <c r="N11" s="10"/>
      <c r="O11" s="10"/>
      <c r="P11" s="10"/>
      <c r="Q11" s="10"/>
      <c r="R11" s="10"/>
      <c r="S11" s="10"/>
      <c r="T11" s="10"/>
    </row>
    <row r="12" spans="1:20" ht="15.75" x14ac:dyDescent="0.25">
      <c r="A12" s="243" t="str">
        <f>'Visi duomenys'!A8</f>
        <v>1.1.1.1</v>
      </c>
      <c r="B12" s="243" t="str">
        <f>'Visi duomenys'!B8</f>
        <v/>
      </c>
      <c r="C12" s="243">
        <f>'Visi duomenys'!C8</f>
        <v>0</v>
      </c>
      <c r="D12" s="240" t="str">
        <f>'Visi duomenys'!D8</f>
        <v>Priemonė: Kaimo (1-6 tūkst. Gyventojų) gyvenamųjų vietovių atnaujinimas</v>
      </c>
      <c r="E12" s="10">
        <f>'Visi duomenys'!E8</f>
        <v>0</v>
      </c>
      <c r="F12" s="10"/>
      <c r="G12" s="332"/>
      <c r="H12" s="10"/>
      <c r="I12" s="10"/>
      <c r="J12" s="10"/>
      <c r="K12" s="10"/>
      <c r="L12" s="10"/>
      <c r="M12" s="10"/>
      <c r="N12" s="10"/>
      <c r="O12" s="10"/>
      <c r="P12" s="10"/>
      <c r="Q12" s="10"/>
      <c r="R12" s="10"/>
      <c r="S12" s="10"/>
      <c r="T12" s="10"/>
    </row>
    <row r="13" spans="1:20" x14ac:dyDescent="0.25">
      <c r="A13" s="14" t="str">
        <f>'Visi duomenys'!A9</f>
        <v>1.1.1.1.1</v>
      </c>
      <c r="B13" s="14" t="str">
        <f>'Visi duomenys'!B9</f>
        <v>R089908-293034-1125</v>
      </c>
      <c r="C13" s="14" t="str">
        <f>'Visi duomenys'!C9</f>
        <v>08.2.1-CPVA-R-908-71-0004</v>
      </c>
      <c r="D13" s="241" t="str">
        <f>'Visi duomenys'!D9</f>
        <v>Šilalės rajono Kvėdarnos gyvenamosios vietovės atnaujinimas</v>
      </c>
      <c r="E13" s="14" t="str">
        <f>'Visi duomenys'!E9</f>
        <v>ŠRSA</v>
      </c>
      <c r="F13" s="14" t="str">
        <f>('Visi duomenys'!J9&amp;" "&amp;'Visi duomenys'!K9&amp;" "&amp;'Visi duomenys'!L9)</f>
        <v xml:space="preserve">  </v>
      </c>
      <c r="G13" s="14" t="str">
        <f>'Visi duomenys'!BI9</f>
        <v>Įgyvendinimas</v>
      </c>
      <c r="H13" s="319">
        <f>'Visi duomenys'!N9</f>
        <v>996471.76</v>
      </c>
      <c r="I13" s="319">
        <f>'Visi duomenys'!S9</f>
        <v>847001</v>
      </c>
      <c r="J13" s="319">
        <f>'Visi duomenys'!P9</f>
        <v>74735.38</v>
      </c>
      <c r="K13" s="319">
        <f>'Visi duomenys'!O9+'Visi duomenys'!Q9+'Visi duomenys'!R9</f>
        <v>74735.38</v>
      </c>
      <c r="L13" s="14">
        <f>IFERROR(VLOOKUP('ST 1 lentelė'!C13,'Projektu sutartys 20190605'!$A$3:$O$81,4,FALSE)," ")</f>
        <v>975848.52</v>
      </c>
      <c r="M13" s="14">
        <f>IFERROR(VLOOKUP('ST 1 lentelė'!C13,'Projektu sutartys 20190605'!$A$3:$O$81,6,FALSE)," ")</f>
        <v>829471.24</v>
      </c>
      <c r="N13" s="14">
        <f>IFERROR(VLOOKUP('ST 1 lentelė'!C13,'Projektu sutartys 20190605'!$A$3:$O$81,7,FALSE)," ")</f>
        <v>73188.639999999999</v>
      </c>
      <c r="O13" s="14">
        <f>IFERROR(VLOOKUP('ST 1 lentelė'!C13,'Projektu sutartys 20190605'!$A$3:$O$81,8,FALSE)," ")</f>
        <v>73188.639999999999</v>
      </c>
      <c r="P13" s="14">
        <f>IFERROR(VLOOKUP($C13,'mokejimai 20190605'!$A$1:$G$69,4,FALSE)," ")</f>
        <v>292975.63</v>
      </c>
      <c r="Q13" s="14">
        <f>IFERROR(VLOOKUP($C13,'mokejimai 20190605'!$A$1:$G$69,5,FALSE)," ")</f>
        <v>249029.28</v>
      </c>
      <c r="R13" s="14">
        <f>IFERROR(VLOOKUP($C13,'mokejimai 20190605'!$A$1:$G$69,6,FALSE)," ")</f>
        <v>21973.17</v>
      </c>
      <c r="S13" s="14">
        <f>IFERROR(VLOOKUP($C13,'mokejimai 20190605'!$A$1:$G$69,7,FALSE)," ")</f>
        <v>21973.18</v>
      </c>
      <c r="T13" s="14"/>
    </row>
    <row r="14" spans="1:20" x14ac:dyDescent="0.25">
      <c r="A14" s="14" t="str">
        <f>'Visi duomenys'!A10</f>
        <v>1.1.1.1.2</v>
      </c>
      <c r="B14" s="14" t="str">
        <f>'Visi duomenys'!B10</f>
        <v>R089908-293000-1126</v>
      </c>
      <c r="C14" s="14" t="str">
        <f>'Visi duomenys'!C10</f>
        <v>08.2.1-CPVA-R-908-71-0002</v>
      </c>
      <c r="D14" s="241" t="str">
        <f>'Visi duomenys'!D10</f>
        <v>Skaudvilės miesto infrastruktūros sutvarkymas</v>
      </c>
      <c r="E14" s="14" t="str">
        <f>'Visi duomenys'!E10</f>
        <v>TRSA</v>
      </c>
      <c r="F14" s="14" t="str">
        <f>('Visi duomenys'!J10&amp;" "&amp;'Visi duomenys'!K10&amp;" "&amp;'Visi duomenys'!L10)</f>
        <v xml:space="preserve">  </v>
      </c>
      <c r="G14" s="14" t="str">
        <f>'Visi duomenys'!BI10</f>
        <v>Įgyvendinimas</v>
      </c>
      <c r="H14" s="319">
        <f>'Visi duomenys'!N10</f>
        <v>870553</v>
      </c>
      <c r="I14" s="319">
        <f>'Visi duomenys'!S10</f>
        <v>739970</v>
      </c>
      <c r="J14" s="319">
        <f>'Visi duomenys'!P10</f>
        <v>65291</v>
      </c>
      <c r="K14" s="319">
        <f>'Visi duomenys'!O10+'Visi duomenys'!Q10+'Visi duomenys'!R10</f>
        <v>65292</v>
      </c>
      <c r="L14" s="14">
        <f>IFERROR(VLOOKUP('ST 1 lentelė'!C14,'Projektu sutartys 20190605'!$A$3:$O$81,4,FALSE)," ")</f>
        <v>865441.34</v>
      </c>
      <c r="M14" s="14">
        <f>IFERROR(VLOOKUP('ST 1 lentelė'!C14,'Projektu sutartys 20190605'!$A$3:$O$81,6,FALSE)," ")</f>
        <v>735625.13</v>
      </c>
      <c r="N14" s="14">
        <f>IFERROR(VLOOKUP('ST 1 lentelė'!C14,'Projektu sutartys 20190605'!$A$3:$O$81,7,FALSE)," ")</f>
        <v>64908.1</v>
      </c>
      <c r="O14" s="14">
        <f>IFERROR(VLOOKUP('ST 1 lentelė'!C14,'Projektu sutartys 20190605'!$A$3:$O$81,8,FALSE)," ")</f>
        <v>64908.11</v>
      </c>
      <c r="P14" s="14">
        <f>IFERROR(VLOOKUP(C14,'mokejimai 20190605'!$A$1:$G$69,4,FALSE)," ")</f>
        <v>854022.63</v>
      </c>
      <c r="Q14" s="14">
        <f>IFERROR(VLOOKUP(C14,'mokejimai 20190605'!$A$1:$G$69,5,FALSE)," ")</f>
        <v>725919.23</v>
      </c>
      <c r="R14" s="14">
        <f>IFERROR(VLOOKUP($C14,'mokejimai 20190605'!$A$1:$G$69,6,FALSE)," ")</f>
        <v>64051.7</v>
      </c>
      <c r="S14" s="14">
        <f>IFERROR(VLOOKUP($C14,'mokejimai 20190605'!$A$1:$G$69,7,FALSE)," ")</f>
        <v>64051.7</v>
      </c>
      <c r="T14" s="14"/>
    </row>
    <row r="15" spans="1:20" x14ac:dyDescent="0.25">
      <c r="A15" s="243" t="str">
        <f>'Visi duomenys'!A11</f>
        <v>1.1.1.2</v>
      </c>
      <c r="B15" s="243" t="str">
        <f>'Visi duomenys'!B11</f>
        <v/>
      </c>
      <c r="C15" s="243">
        <f>'Visi duomenys'!C11</f>
        <v>0</v>
      </c>
      <c r="D15" s="240" t="str">
        <f>'Visi duomenys'!D11</f>
        <v>Priemonė: Miestų kompleksinė plėtra</v>
      </c>
      <c r="E15" s="10">
        <f>'Visi duomenys'!E11</f>
        <v>0</v>
      </c>
      <c r="F15" s="10" t="str">
        <f>('Visi duomenys'!J11&amp;" "&amp;'Visi duomenys'!K11&amp;" "&amp;'Visi duomenys'!L11)</f>
        <v xml:space="preserve">  </v>
      </c>
      <c r="G15" s="10" t="str">
        <f>'Visi duomenys'!BI11</f>
        <v xml:space="preserve"> </v>
      </c>
      <c r="H15" s="333">
        <f>'Visi duomenys'!N11</f>
        <v>0</v>
      </c>
      <c r="I15" s="333">
        <f>'Visi duomenys'!S11</f>
        <v>0</v>
      </c>
      <c r="J15" s="333">
        <f>'Visi duomenys'!P11</f>
        <v>0</v>
      </c>
      <c r="K15" s="333">
        <f>'Visi duomenys'!O11+'Visi duomenys'!Q11+'Visi duomenys'!R11</f>
        <v>0</v>
      </c>
      <c r="L15" s="10" t="str">
        <f>IFERROR(VLOOKUP('ST 1 lentelė'!C15,'Projektu sutartys 20190605'!$A$3:$O$81,4,FALSE)," ")</f>
        <v xml:space="preserve"> </v>
      </c>
      <c r="M15" s="10" t="str">
        <f>IFERROR(VLOOKUP('ST 1 lentelė'!C15,'Projektu sutartys 20190605'!$A$3:$O$81,6,FALSE)," ")</f>
        <v xml:space="preserve"> </v>
      </c>
      <c r="N15" s="10" t="str">
        <f>IFERROR(VLOOKUP('ST 1 lentelė'!C15,'Projektu sutartys 20190605'!$A$3:$O$81,7,FALSE)," ")</f>
        <v xml:space="preserve"> </v>
      </c>
      <c r="O15" s="10" t="str">
        <f>IFERROR(VLOOKUP('ST 1 lentelė'!C15,'Projektu sutartys 20190605'!$A$3:$O$81,8,FALSE)," ")</f>
        <v xml:space="preserve"> </v>
      </c>
      <c r="P15" s="10" t="str">
        <f>IFERROR(VLOOKUP(C15,'mokejimai 20190605'!$A$1:$G$69,4,FALSE)," ")</f>
        <v xml:space="preserve"> </v>
      </c>
      <c r="Q15" s="10" t="str">
        <f>IFERROR(VLOOKUP(C15,'mokejimai 20190605'!$A$1:$G$69,5,FALSE)," ")</f>
        <v xml:space="preserve"> </v>
      </c>
      <c r="R15" s="10" t="str">
        <f>IFERROR(VLOOKUP($C15,'mokejimai 20190605'!$A$1:$G$69,6,FALSE)," ")</f>
        <v xml:space="preserve"> </v>
      </c>
      <c r="S15" s="10" t="str">
        <f>IFERROR(VLOOKUP($C15,'mokejimai 20190605'!$A$1:$G$69,7,FALSE)," ")</f>
        <v xml:space="preserve"> </v>
      </c>
      <c r="T15" s="10"/>
    </row>
    <row r="16" spans="1:20" x14ac:dyDescent="0.25">
      <c r="A16" s="14" t="str">
        <f>'Visi duomenys'!A12</f>
        <v>1.1.1.2.1</v>
      </c>
      <c r="B16" s="14" t="str">
        <f>'Visi duomenys'!B12</f>
        <v>R089905-290000-1128</v>
      </c>
      <c r="C16" s="14" t="str">
        <f>'Visi duomenys'!C12</f>
        <v>07.1.1-CPVA-R-905-71-0002</v>
      </c>
      <c r="D16" s="241" t="str">
        <f>'Visi duomenys'!D12</f>
        <v>Pagėgių miesto Turgaus aikštės įrengimas ir prieigų sutvarkymas</v>
      </c>
      <c r="E16" s="14" t="str">
        <f>'Visi duomenys'!E12</f>
        <v>PSA</v>
      </c>
      <c r="F16" s="14" t="str">
        <f>('Visi duomenys'!J12&amp;" "&amp;'Visi duomenys'!K12&amp;" "&amp;'Visi duomenys'!L12)</f>
        <v xml:space="preserve">ITI  </v>
      </c>
      <c r="G16" s="14" t="str">
        <f>'Visi duomenys'!BI12</f>
        <v>Baigtas įgyvendinti</v>
      </c>
      <c r="H16" s="319">
        <f>'Visi duomenys'!N12</f>
        <v>613921.55000000005</v>
      </c>
      <c r="I16" s="319">
        <f>'Visi duomenys'!S12</f>
        <v>434429.94</v>
      </c>
      <c r="J16" s="319">
        <f>'Visi duomenys'!P12</f>
        <v>51109.41</v>
      </c>
      <c r="K16" s="319">
        <f>'Visi duomenys'!O12+'Visi duomenys'!Q12+'Visi duomenys'!R12</f>
        <v>128382.2</v>
      </c>
      <c r="L16" s="14">
        <f>IFERROR(VLOOKUP('ST 1 lentelė'!C16,'Projektu sutartys 20190605'!$A$3:$O$81,4,FALSE)," ")</f>
        <v>477665.92</v>
      </c>
      <c r="M16" s="14">
        <f>IFERROR(VLOOKUP('ST 1 lentelė'!C16,'Projektu sutartys 20190605'!$A$3:$O$81,6,FALSE)," ")</f>
        <v>406016.02</v>
      </c>
      <c r="N16" s="14">
        <f>IFERROR(VLOOKUP('ST 1 lentelė'!C16,'Projektu sutartys 20190605'!$A$3:$O$81,7,FALSE)," ")</f>
        <v>59708.24</v>
      </c>
      <c r="O16" s="14">
        <f>IFERROR(VLOOKUP('ST 1 lentelė'!C16,'Projektu sutartys 20190605'!$A$3:$O$81,8,FALSE)," ")</f>
        <v>11941.66</v>
      </c>
      <c r="P16" s="14">
        <f>IFERROR(VLOOKUP(C16,'mokejimai 20190605'!$A$1:$G$69,4,FALSE)," ")</f>
        <v>477546.35</v>
      </c>
      <c r="Q16" s="14">
        <f>IFERROR(VLOOKUP(C16,'mokejimai 20190605'!$A$1:$G$69,5,FALSE)," ")</f>
        <v>405914.48</v>
      </c>
      <c r="R16" s="14">
        <f>IFERROR(VLOOKUP($C16,'mokejimai 20190605'!$A$1:$G$69,6,FALSE)," ")</f>
        <v>59693.32</v>
      </c>
      <c r="S16" s="14">
        <f>IFERROR(VLOOKUP($C16,'mokejimai 20190605'!$A$1:$G$69,7,FALSE)," ")</f>
        <v>11938.55</v>
      </c>
      <c r="T16" s="14"/>
    </row>
    <row r="17" spans="1:20" ht="15.75" x14ac:dyDescent="0.25">
      <c r="A17" s="14" t="str">
        <f>'Visi duomenys'!A13</f>
        <v>1.1.1.2.2</v>
      </c>
      <c r="B17" s="14" t="str">
        <f>'Visi duomenys'!B13</f>
        <v>R089905-280000-1129</v>
      </c>
      <c r="C17" s="14" t="str">
        <f>'Visi duomenys'!C13</f>
        <v>07.1.1-CPVA-R-905-71-0001</v>
      </c>
      <c r="D17" s="241" t="str">
        <f>'Visi duomenys'!D13</f>
        <v>Apleistos teritorijos už Kultūros centro Pagėgių mieste konversija ir pritaikymas rekreaciniams, poilsio ir sveikatinimo poreikiams</v>
      </c>
      <c r="E17" s="14" t="str">
        <f>'Visi duomenys'!E13</f>
        <v>PSA</v>
      </c>
      <c r="F17" s="14" t="str">
        <f>('Visi duomenys'!J13&amp;" "&amp;'Visi duomenys'!K13&amp;" "&amp;'Visi duomenys'!L13)</f>
        <v xml:space="preserve">ITI  </v>
      </c>
      <c r="G17" s="14" t="str">
        <f>'Visi duomenys'!BI13</f>
        <v>Baigtas įgyvendinti</v>
      </c>
      <c r="H17" s="319">
        <f>'Visi duomenys'!N13</f>
        <v>351133</v>
      </c>
      <c r="I17" s="319">
        <f>'Visi duomenys'!S13</f>
        <v>298463.05</v>
      </c>
      <c r="J17" s="319">
        <f>'Visi duomenys'!P13</f>
        <v>35113.300000000003</v>
      </c>
      <c r="K17" s="319">
        <f>'Visi duomenys'!O13+'Visi duomenys'!Q13+'Visi duomenys'!R13</f>
        <v>17556.650000000001</v>
      </c>
      <c r="L17" s="14">
        <f>IFERROR(VLOOKUP('ST 1 lentelė'!C17,'Projektu sutartys 20190605'!$A$3:$O$81,4,FALSE)," ")</f>
        <v>351133</v>
      </c>
      <c r="M17" s="14">
        <f>IFERROR(VLOOKUP('ST 1 lentelė'!C17,'Projektu sutartys 20190605'!$A$3:$O$81,6,FALSE)," ")</f>
        <v>298463.05</v>
      </c>
      <c r="N17" s="14">
        <f>IFERROR(VLOOKUP('ST 1 lentelė'!C17,'Projektu sutartys 20190605'!$A$3:$O$81,7,FALSE)," ")</f>
        <v>43891.62</v>
      </c>
      <c r="O17" s="14">
        <f>IFERROR(VLOOKUP('ST 1 lentelė'!C17,'Projektu sutartys 20190605'!$A$3:$O$81,8,FALSE)," ")</f>
        <v>8778.33</v>
      </c>
      <c r="P17" s="14">
        <f>IFERROR(VLOOKUP(C17,'mokejimai 20190605'!$A$1:$G$69,4,FALSE)," ")</f>
        <v>351133</v>
      </c>
      <c r="Q17" s="14">
        <f>IFERROR(VLOOKUP(C17,'mokejimai 20190605'!$A$1:$G$69,5,FALSE)," ")</f>
        <v>298463.05</v>
      </c>
      <c r="R17" s="14">
        <f>IFERROR(VLOOKUP($C17,'mokejimai 20190605'!$A$1:$G$69,6,FALSE)," ")</f>
        <v>43891.62</v>
      </c>
      <c r="S17" s="14">
        <f>IFERROR(VLOOKUP($C17,'mokejimai 20190605'!$A$1:$G$69,7,FALSE)," ")</f>
        <v>8778.33</v>
      </c>
      <c r="T17" s="334"/>
    </row>
    <row r="18" spans="1:20" ht="15.75" x14ac:dyDescent="0.25">
      <c r="A18" s="243" t="str">
        <f>'Visi duomenys'!A14</f>
        <v>1.1.1.3</v>
      </c>
      <c r="B18" s="243" t="str">
        <f>'Visi duomenys'!B14</f>
        <v/>
      </c>
      <c r="C18" s="243">
        <f>'Visi duomenys'!C14</f>
        <v>0</v>
      </c>
      <c r="D18" s="240" t="str">
        <f>'Visi duomenys'!D14</f>
        <v>Priemonė: Pereinamojo laikotarpio tikslinių teritorijų vystymas. I</v>
      </c>
      <c r="E18" s="10">
        <f>'Visi duomenys'!E14</f>
        <v>0</v>
      </c>
      <c r="F18" s="10" t="str">
        <f>('Visi duomenys'!J14&amp;" "&amp;'Visi duomenys'!K14&amp;" "&amp;'Visi duomenys'!L14)</f>
        <v xml:space="preserve">  </v>
      </c>
      <c r="G18" s="10" t="str">
        <f>'Visi duomenys'!BI14</f>
        <v xml:space="preserve"> </v>
      </c>
      <c r="H18" s="333">
        <f>'Visi duomenys'!N14</f>
        <v>0</v>
      </c>
      <c r="I18" s="333">
        <f>'Visi duomenys'!S14</f>
        <v>0</v>
      </c>
      <c r="J18" s="333">
        <f>'Visi duomenys'!P14</f>
        <v>0</v>
      </c>
      <c r="K18" s="333">
        <f>'Visi duomenys'!O14+'Visi duomenys'!Q14+'Visi duomenys'!R14</f>
        <v>0</v>
      </c>
      <c r="L18" s="10" t="str">
        <f>IFERROR(VLOOKUP('ST 1 lentelė'!C18,'Projektu sutartys 20190605'!$A$3:$O$81,4,FALSE)," ")</f>
        <v xml:space="preserve"> </v>
      </c>
      <c r="M18" s="10" t="str">
        <f>IFERROR(VLOOKUP('ST 1 lentelė'!C18,'Projektu sutartys 20190605'!$A$3:$O$81,6,FALSE)," ")</f>
        <v xml:space="preserve"> </v>
      </c>
      <c r="N18" s="10" t="str">
        <f>IFERROR(VLOOKUP('ST 1 lentelė'!C18,'Projektu sutartys 20190605'!$A$3:$O$81,7,FALSE)," ")</f>
        <v xml:space="preserve"> </v>
      </c>
      <c r="O18" s="10" t="str">
        <f>IFERROR(VLOOKUP('ST 1 lentelė'!C18,'Projektu sutartys 20190605'!$A$3:$O$81,8,FALSE)," ")</f>
        <v xml:space="preserve"> </v>
      </c>
      <c r="P18" s="10" t="str">
        <f>IFERROR(VLOOKUP(C18,'mokejimai 20190605'!$A$1:$G$69,4,FALSE)," ")</f>
        <v xml:space="preserve"> </v>
      </c>
      <c r="Q18" s="10" t="str">
        <f>IFERROR(VLOOKUP(C18,'mokejimai 20190605'!$A$1:$G$69,5,FALSE)," ")</f>
        <v xml:space="preserve"> </v>
      </c>
      <c r="R18" s="10" t="str">
        <f>IFERROR(VLOOKUP($C18,'mokejimai 20190605'!$A$1:$G$69,6,FALSE)," ")</f>
        <v xml:space="preserve"> </v>
      </c>
      <c r="S18" s="10" t="str">
        <f>IFERROR(VLOOKUP($C18,'mokejimai 20190605'!$A$1:$G$69,7,FALSE)," ")</f>
        <v xml:space="preserve"> </v>
      </c>
      <c r="T18" s="332"/>
    </row>
    <row r="19" spans="1:20" x14ac:dyDescent="0.25">
      <c r="A19" s="14" t="str">
        <f>'Visi duomenys'!A15</f>
        <v>1.1.1.3.1</v>
      </c>
      <c r="B19" s="14" t="str">
        <f>'Visi duomenys'!B15</f>
        <v>R089902-340000-1131</v>
      </c>
      <c r="C19" s="14" t="str">
        <f>'Visi duomenys'!C15</f>
        <v>07.1.1-CPVA-V-902-01-0005</v>
      </c>
      <c r="D19" s="241" t="str">
        <f>'Visi duomenys'!D15</f>
        <v>Apleistos teritorijos Tauragės miesto  buvusiame kariniame miestelyje viešųjų pastatų sutvarkymas ir pritaikymas bendruomenės poreikiams</v>
      </c>
      <c r="E19" s="14" t="str">
        <f>'Visi duomenys'!E15</f>
        <v>TRSA</v>
      </c>
      <c r="F19" s="14" t="str">
        <f>('Visi duomenys'!J15&amp;" "&amp;'Visi duomenys'!K15&amp;" "&amp;'Visi duomenys'!L15)</f>
        <v xml:space="preserve">ITI  </v>
      </c>
      <c r="G19" s="14" t="str">
        <f>'Visi duomenys'!BI15</f>
        <v>Baigtas įgyvendinti</v>
      </c>
      <c r="H19" s="319">
        <f>'Visi duomenys'!N15</f>
        <v>1436769.54</v>
      </c>
      <c r="I19" s="319">
        <f>'Visi duomenys'!S15</f>
        <v>868900</v>
      </c>
      <c r="J19" s="319">
        <f>'Visi duomenys'!P15</f>
        <v>491201.54</v>
      </c>
      <c r="K19" s="319">
        <f>'Visi duomenys'!O15+'Visi duomenys'!Q15+'Visi duomenys'!R15</f>
        <v>76668</v>
      </c>
      <c r="L19" s="14" t="str">
        <f>IFERROR(VLOOKUP('ST 1 lentelė'!C19,'Projektu sutartys 20190605'!$A$3:$O$81,4,FALSE)," ")</f>
        <v xml:space="preserve"> </v>
      </c>
      <c r="M19" s="14" t="str">
        <f>IFERROR(VLOOKUP('ST 1 lentelė'!C19,'Projektu sutartys 20190605'!$A$3:$O$81,6,FALSE)," ")</f>
        <v xml:space="preserve"> </v>
      </c>
      <c r="N19" s="14" t="str">
        <f>IFERROR(VLOOKUP('ST 1 lentelė'!C19,'Projektu sutartys 20190605'!$A$3:$O$81,7,FALSE)," ")</f>
        <v xml:space="preserve"> </v>
      </c>
      <c r="O19" s="14" t="str">
        <f>IFERROR(VLOOKUP('ST 1 lentelė'!C19,'Projektu sutartys 20190605'!$A$3:$O$81,8,FALSE)," ")</f>
        <v xml:space="preserve"> </v>
      </c>
      <c r="P19" s="14" t="str">
        <f>IFERROR(VLOOKUP(C19,'mokejimai 20190605'!$A$1:$G$69,4,FALSE)," ")</f>
        <v xml:space="preserve"> </v>
      </c>
      <c r="Q19" s="14" t="str">
        <f>IFERROR(VLOOKUP(C19,'mokejimai 20190605'!$A$1:$G$69,5,FALSE)," ")</f>
        <v xml:space="preserve"> </v>
      </c>
      <c r="R19" s="14" t="str">
        <f>IFERROR(VLOOKUP($C19,'mokejimai 20190605'!$A$1:$G$69,6,FALSE)," ")</f>
        <v xml:space="preserve"> </v>
      </c>
      <c r="S19" s="14" t="str">
        <f>IFERROR(VLOOKUP($C19,'mokejimai 20190605'!$A$1:$G$69,7,FALSE)," ")</f>
        <v xml:space="preserve"> </v>
      </c>
      <c r="T19" s="14"/>
    </row>
    <row r="20" spans="1:20" x14ac:dyDescent="0.25">
      <c r="A20" s="243" t="str">
        <f>'Visi duomenys'!A16</f>
        <v>1.1.1.4</v>
      </c>
      <c r="B20" s="243" t="str">
        <f>'Visi duomenys'!B16</f>
        <v/>
      </c>
      <c r="C20" s="243">
        <f>'Visi duomenys'!C16</f>
        <v>0</v>
      </c>
      <c r="D20" s="240" t="str">
        <f>'Visi duomenys'!D16</f>
        <v>Priemonė: Pereinamojo laikotarpio tikslinių teritorijų vystymas. II</v>
      </c>
      <c r="E20" s="10">
        <f>'Visi duomenys'!E16</f>
        <v>0</v>
      </c>
      <c r="F20" s="10" t="str">
        <f>('Visi duomenys'!J16&amp;" "&amp;'Visi duomenys'!K16&amp;" "&amp;'Visi duomenys'!L16)</f>
        <v xml:space="preserve">  </v>
      </c>
      <c r="G20" s="10" t="str">
        <f>'Visi duomenys'!BI16</f>
        <v xml:space="preserve"> </v>
      </c>
      <c r="H20" s="333">
        <f>'Visi duomenys'!N16</f>
        <v>0</v>
      </c>
      <c r="I20" s="333">
        <f>'Visi duomenys'!S16</f>
        <v>0</v>
      </c>
      <c r="J20" s="333">
        <f>'Visi duomenys'!P16</f>
        <v>0</v>
      </c>
      <c r="K20" s="333">
        <f>'Visi duomenys'!O16+'Visi duomenys'!Q16+'Visi duomenys'!R16</f>
        <v>0</v>
      </c>
      <c r="L20" s="10" t="str">
        <f>IFERROR(VLOOKUP('ST 1 lentelė'!C20,'Projektu sutartys 20190605'!$A$3:$O$81,4,FALSE)," ")</f>
        <v xml:space="preserve"> </v>
      </c>
      <c r="M20" s="10" t="str">
        <f>IFERROR(VLOOKUP('ST 1 lentelė'!C20,'Projektu sutartys 20190605'!$A$3:$O$81,6,FALSE)," ")</f>
        <v xml:space="preserve"> </v>
      </c>
      <c r="N20" s="10" t="str">
        <f>IFERROR(VLOOKUP('ST 1 lentelė'!C20,'Projektu sutartys 20190605'!$A$3:$O$81,7,FALSE)," ")</f>
        <v xml:space="preserve"> </v>
      </c>
      <c r="O20" s="10" t="str">
        <f>IFERROR(VLOOKUP('ST 1 lentelė'!C20,'Projektu sutartys 20190605'!$A$3:$O$81,8,FALSE)," ")</f>
        <v xml:space="preserve"> </v>
      </c>
      <c r="P20" s="10" t="str">
        <f>IFERROR(VLOOKUP(C20,'mokejimai 20190605'!$A$1:$G$69,4,FALSE)," ")</f>
        <v xml:space="preserve"> </v>
      </c>
      <c r="Q20" s="10" t="str">
        <f>IFERROR(VLOOKUP(C20,'mokejimai 20190605'!$A$1:$G$69,5,FALSE)," ")</f>
        <v xml:space="preserve"> </v>
      </c>
      <c r="R20" s="10" t="str">
        <f>IFERROR(VLOOKUP($C20,'mokejimai 20190605'!$A$1:$G$69,6,FALSE)," ")</f>
        <v xml:space="preserve"> </v>
      </c>
      <c r="S20" s="10" t="str">
        <f>IFERROR(VLOOKUP($C20,'mokejimai 20190605'!$A$1:$G$69,7,FALSE)," ")</f>
        <v xml:space="preserve"> </v>
      </c>
      <c r="T20" s="10"/>
    </row>
    <row r="21" spans="1:20" x14ac:dyDescent="0.25">
      <c r="A21" s="14" t="str">
        <f>'Visi duomenys'!A17</f>
        <v>1.1.1.4.1</v>
      </c>
      <c r="B21" s="14" t="str">
        <f>'Visi duomenys'!B17</f>
        <v>R089903-300000-1133</v>
      </c>
      <c r="C21" s="14" t="str">
        <f>'Visi duomenys'!C17</f>
        <v>07.1.1-CPVA-R-903-71-0001</v>
      </c>
      <c r="D21" s="241" t="str">
        <f>'Visi duomenys'!D17</f>
        <v>Gyvenamųjų namų kvartalų kompleksinis sutvarkymas Jurbarko mieste</v>
      </c>
      <c r="E21" s="14" t="str">
        <f>'Visi duomenys'!E17</f>
        <v>JRSA</v>
      </c>
      <c r="F21" s="14" t="str">
        <f>('Visi duomenys'!J17&amp;" "&amp;'Visi duomenys'!K17&amp;" "&amp;'Visi duomenys'!L17)</f>
        <v xml:space="preserve">ITI  </v>
      </c>
      <c r="G21" s="14" t="str">
        <f>'Visi duomenys'!BI17</f>
        <v>Baigtas įgyvendinti</v>
      </c>
      <c r="H21" s="319">
        <f>'Visi duomenys'!N17</f>
        <v>364031.13</v>
      </c>
      <c r="I21" s="319">
        <f>'Visi duomenys'!S17</f>
        <v>309426.46000000002</v>
      </c>
      <c r="J21" s="319">
        <f>'Visi duomenys'!P17</f>
        <v>27302.33</v>
      </c>
      <c r="K21" s="319">
        <f>'Visi duomenys'!O17+'Visi duomenys'!Q17+'Visi duomenys'!R17</f>
        <v>27302.34</v>
      </c>
      <c r="L21" s="14">
        <f>IFERROR(VLOOKUP('ST 1 lentelė'!C21,'Projektu sutartys 20190605'!$A$3:$O$81,4,FALSE)," ")</f>
        <v>364031.13</v>
      </c>
      <c r="M21" s="14">
        <f>IFERROR(VLOOKUP('ST 1 lentelė'!C21,'Projektu sutartys 20190605'!$A$3:$O$81,6,FALSE)," ")</f>
        <v>309426.46000000002</v>
      </c>
      <c r="N21" s="14">
        <f>IFERROR(VLOOKUP('ST 1 lentelė'!C21,'Projektu sutartys 20190605'!$A$3:$O$81,7,FALSE)," ")</f>
        <v>27302.33</v>
      </c>
      <c r="O21" s="14">
        <f>IFERROR(VLOOKUP('ST 1 lentelė'!C21,'Projektu sutartys 20190605'!$A$3:$O$81,8,FALSE)," ")</f>
        <v>27302.34</v>
      </c>
      <c r="P21" s="14">
        <f>IFERROR(VLOOKUP(C21,'mokejimai 20190605'!$A$1:$G$69,4,FALSE)," ")</f>
        <v>364031.13</v>
      </c>
      <c r="Q21" s="14">
        <f>IFERROR(VLOOKUP(C21,'mokejimai 20190605'!$A$1:$G$69,5,FALSE)," ")</f>
        <v>309426.46000000002</v>
      </c>
      <c r="R21" s="14">
        <f>IFERROR(VLOOKUP($C21,'mokejimai 20190605'!$A$1:$G$69,6,FALSE)," ")</f>
        <v>27302.33</v>
      </c>
      <c r="S21" s="14">
        <f>IFERROR(VLOOKUP($C21,'mokejimai 20190605'!$A$1:$G$69,7,FALSE)," ")</f>
        <v>27302.34</v>
      </c>
      <c r="T21" s="14"/>
    </row>
    <row r="22" spans="1:20" x14ac:dyDescent="0.25">
      <c r="A22" s="243" t="str">
        <f>'Visi duomenys'!A18</f>
        <v>1.1.2.</v>
      </c>
      <c r="B22" s="243" t="str">
        <f>'Visi duomenys'!B18</f>
        <v/>
      </c>
      <c r="C22" s="243">
        <f>'Visi duomenys'!C18</f>
        <v>0</v>
      </c>
      <c r="D22" s="240" t="str">
        <f>'Visi duomenys'!D18</f>
        <v>Uždavinys. Mažinti atskirtį tarp miesto ir kaimo, remti kompleksišką kaimo atnaujinimą ir plėtrą,  gerinti kaimo gyvenamąją aplinką, didinti gyventojų užimtumą ir saugumą.</v>
      </c>
      <c r="E22" s="10">
        <f>'Visi duomenys'!E18</f>
        <v>0</v>
      </c>
      <c r="F22" s="10" t="str">
        <f>('Visi duomenys'!J18&amp;" "&amp;'Visi duomenys'!K18&amp;" "&amp;'Visi duomenys'!L18)</f>
        <v xml:space="preserve">  </v>
      </c>
      <c r="G22" s="10" t="str">
        <f>'Visi duomenys'!BI18</f>
        <v xml:space="preserve"> </v>
      </c>
      <c r="H22" s="333">
        <f>'Visi duomenys'!N18</f>
        <v>0</v>
      </c>
      <c r="I22" s="333">
        <f>'Visi duomenys'!S18</f>
        <v>0</v>
      </c>
      <c r="J22" s="333">
        <f>'Visi duomenys'!P18</f>
        <v>0</v>
      </c>
      <c r="K22" s="333">
        <f>'Visi duomenys'!O18+'Visi duomenys'!Q18+'Visi duomenys'!R18</f>
        <v>0</v>
      </c>
      <c r="L22" s="10" t="str">
        <f>IFERROR(VLOOKUP('ST 1 lentelė'!C22,'Projektu sutartys 20190605'!$A$3:$O$81,4,FALSE)," ")</f>
        <v xml:space="preserve"> </v>
      </c>
      <c r="M22" s="10" t="str">
        <f>IFERROR(VLOOKUP('ST 1 lentelė'!C22,'Projektu sutartys 20190605'!$A$3:$O$81,6,FALSE)," ")</f>
        <v xml:space="preserve"> </v>
      </c>
      <c r="N22" s="10" t="str">
        <f>IFERROR(VLOOKUP('ST 1 lentelė'!C22,'Projektu sutartys 20190605'!$A$3:$O$81,7,FALSE)," ")</f>
        <v xml:space="preserve"> </v>
      </c>
      <c r="O22" s="10" t="str">
        <f>IFERROR(VLOOKUP('ST 1 lentelė'!C22,'Projektu sutartys 20190605'!$A$3:$O$81,8,FALSE)," ")</f>
        <v xml:space="preserve"> </v>
      </c>
      <c r="P22" s="10" t="str">
        <f>IFERROR(VLOOKUP(C22,'mokejimai 20190605'!$A$1:$G$69,4,FALSE)," ")</f>
        <v xml:space="preserve"> </v>
      </c>
      <c r="Q22" s="10" t="str">
        <f>IFERROR(VLOOKUP(C22,'mokejimai 20190605'!$A$1:$G$69,5,FALSE)," ")</f>
        <v xml:space="preserve"> </v>
      </c>
      <c r="R22" s="10" t="str">
        <f>IFERROR(VLOOKUP($C22,'mokejimai 20190605'!$A$1:$G$69,6,FALSE)," ")</f>
        <v xml:space="preserve"> </v>
      </c>
      <c r="S22" s="10" t="str">
        <f>IFERROR(VLOOKUP($C22,'mokejimai 20190605'!$A$1:$G$69,7,FALSE)," ")</f>
        <v xml:space="preserve"> </v>
      </c>
      <c r="T22" s="10"/>
    </row>
    <row r="23" spans="1:20" ht="24" x14ac:dyDescent="0.25">
      <c r="A23" s="243" t="str">
        <f>'Visi duomenys'!A19</f>
        <v>1.1.2.1</v>
      </c>
      <c r="B23" s="243" t="str">
        <f>'Visi duomenys'!B19</f>
        <v/>
      </c>
      <c r="C23" s="243">
        <f>'Visi duomenys'!C19</f>
        <v>0</v>
      </c>
      <c r="D23" s="240" t="str">
        <f>'Visi duomenys'!D19</f>
        <v>Priemonė: Pagrindinės paslaugos ir kaimų atnaujinimas kaimo vietovėse</v>
      </c>
      <c r="E23" s="10" t="str">
        <f>'Visi duomenys'!E19</f>
        <v>JRSA, PSA, ŠRSA, TRSA</v>
      </c>
      <c r="F23" s="10" t="str">
        <f>('Visi duomenys'!J19&amp;" "&amp;'Visi duomenys'!K19&amp;" "&amp;'Visi duomenys'!L19)</f>
        <v xml:space="preserve">  </v>
      </c>
      <c r="G23" s="10" t="str">
        <f>'Visi duomenys'!BI19</f>
        <v xml:space="preserve"> </v>
      </c>
      <c r="H23" s="333">
        <f>'Visi duomenys'!N19</f>
        <v>0</v>
      </c>
      <c r="I23" s="333">
        <f>'Visi duomenys'!S19</f>
        <v>3321362</v>
      </c>
      <c r="J23" s="333">
        <f>'Visi duomenys'!P19</f>
        <v>0</v>
      </c>
      <c r="K23" s="333">
        <f>'Visi duomenys'!O19+'Visi duomenys'!Q19+'Visi duomenys'!R19</f>
        <v>0</v>
      </c>
      <c r="L23" s="10" t="str">
        <f>IFERROR(VLOOKUP('ST 1 lentelė'!C23,'Projektu sutartys 20190605'!$A$3:$O$81,4,FALSE)," ")</f>
        <v xml:space="preserve"> </v>
      </c>
      <c r="M23" s="10" t="str">
        <f>IFERROR(VLOOKUP('ST 1 lentelė'!C23,'Projektu sutartys 20190605'!$A$3:$O$81,6,FALSE)," ")</f>
        <v xml:space="preserve"> </v>
      </c>
      <c r="N23" s="10" t="str">
        <f>IFERROR(VLOOKUP('ST 1 lentelė'!C23,'Projektu sutartys 20190605'!$A$3:$O$81,7,FALSE)," ")</f>
        <v xml:space="preserve"> </v>
      </c>
      <c r="O23" s="10" t="str">
        <f>IFERROR(VLOOKUP('ST 1 lentelė'!C23,'Projektu sutartys 20190605'!$A$3:$O$81,8,FALSE)," ")</f>
        <v xml:space="preserve"> </v>
      </c>
      <c r="P23" s="10" t="str">
        <f>IFERROR(VLOOKUP(C23,'mokejimai 20190605'!$A$1:$G$69,4,FALSE)," ")</f>
        <v xml:space="preserve"> </v>
      </c>
      <c r="Q23" s="10" t="str">
        <f>IFERROR(VLOOKUP(C23,'mokejimai 20190605'!$A$1:$G$69,5,FALSE)," ")</f>
        <v xml:space="preserve"> </v>
      </c>
      <c r="R23" s="10" t="str">
        <f>IFERROR(VLOOKUP($C23,'mokejimai 20190605'!$A$1:$G$69,6,FALSE)," ")</f>
        <v xml:space="preserve"> </v>
      </c>
      <c r="S23" s="10" t="str">
        <f>IFERROR(VLOOKUP($C23,'mokejimai 20190605'!$A$1:$G$69,7,FALSE)," ")</f>
        <v xml:space="preserve"> </v>
      </c>
      <c r="T23" s="10"/>
    </row>
    <row r="24" spans="1:20" x14ac:dyDescent="0.25">
      <c r="A24" s="243" t="str">
        <f>'Visi duomenys'!A20</f>
        <v>1.2.</v>
      </c>
      <c r="B24" s="243" t="str">
        <f>'Visi duomenys'!B20</f>
        <v/>
      </c>
      <c r="C24" s="243">
        <f>'Visi duomenys'!C20</f>
        <v>0</v>
      </c>
      <c r="D24" s="240" t="str">
        <f>'Visi duomenys'!D20</f>
        <v>Tikslas. Pagerinti sąlygas investicijų pritraukimui, sudaryti palankią aplinką verslui vystytis, ekonominės veiklos efektyvumui didinti.</v>
      </c>
      <c r="E24" s="10">
        <f>'Visi duomenys'!E20</f>
        <v>0</v>
      </c>
      <c r="F24" s="10" t="str">
        <f>('Visi duomenys'!J20&amp;" "&amp;'Visi duomenys'!K20&amp;" "&amp;'Visi duomenys'!L20)</f>
        <v xml:space="preserve">  </v>
      </c>
      <c r="G24" s="10" t="str">
        <f>'Visi duomenys'!BI20</f>
        <v xml:space="preserve"> </v>
      </c>
      <c r="H24" s="333">
        <f>'Visi duomenys'!N20</f>
        <v>0</v>
      </c>
      <c r="I24" s="333">
        <f>'Visi duomenys'!S20</f>
        <v>0</v>
      </c>
      <c r="J24" s="333">
        <f>'Visi duomenys'!P20</f>
        <v>0</v>
      </c>
      <c r="K24" s="333">
        <f>'Visi duomenys'!O20+'Visi duomenys'!Q20+'Visi duomenys'!R20</f>
        <v>0</v>
      </c>
      <c r="L24" s="10" t="str">
        <f>IFERROR(VLOOKUP('ST 1 lentelė'!C24,'Projektu sutartys 20190605'!$A$3:$O$81,4,FALSE)," ")</f>
        <v xml:space="preserve"> </v>
      </c>
      <c r="M24" s="10" t="str">
        <f>IFERROR(VLOOKUP('ST 1 lentelė'!C24,'Projektu sutartys 20190605'!$A$3:$O$81,6,FALSE)," ")</f>
        <v xml:space="preserve"> </v>
      </c>
      <c r="N24" s="10" t="str">
        <f>IFERROR(VLOOKUP('ST 1 lentelė'!C24,'Projektu sutartys 20190605'!$A$3:$O$81,7,FALSE)," ")</f>
        <v xml:space="preserve"> </v>
      </c>
      <c r="O24" s="10" t="str">
        <f>IFERROR(VLOOKUP('ST 1 lentelė'!C24,'Projektu sutartys 20190605'!$A$3:$O$81,8,FALSE)," ")</f>
        <v xml:space="preserve"> </v>
      </c>
      <c r="P24" s="10" t="str">
        <f>IFERROR(VLOOKUP(C24,'mokejimai 20190605'!$A$1:$G$69,4,FALSE)," ")</f>
        <v xml:space="preserve"> </v>
      </c>
      <c r="Q24" s="10" t="str">
        <f>IFERROR(VLOOKUP(C24,'mokejimai 20190605'!$A$1:$G$69,5,FALSE)," ")</f>
        <v xml:space="preserve"> </v>
      </c>
      <c r="R24" s="10" t="str">
        <f>IFERROR(VLOOKUP($C24,'mokejimai 20190605'!$A$1:$G$69,6,FALSE)," ")</f>
        <v xml:space="preserve"> </v>
      </c>
      <c r="S24" s="10" t="str">
        <f>IFERROR(VLOOKUP($C24,'mokejimai 20190605'!$A$1:$G$69,7,FALSE)," ")</f>
        <v xml:space="preserve"> </v>
      </c>
      <c r="T24" s="10"/>
    </row>
    <row r="25" spans="1:20" x14ac:dyDescent="0.25">
      <c r="A25" s="243" t="str">
        <f>'Visi duomenys'!A21</f>
        <v>1.2.1.</v>
      </c>
      <c r="B25" s="243" t="str">
        <f>'Visi duomenys'!B21</f>
        <v/>
      </c>
      <c r="C25" s="243">
        <f>'Visi duomenys'!C21</f>
        <v>0</v>
      </c>
      <c r="D25" s="240" t="str">
        <f>'Visi duomenys'!D21</f>
        <v>Uždavinys. Tobulinti susisiekimo sistemas regione, vystyti ekologiškai darnią transporto infrastruktūrą, padidinti darbo jėgos judumą, gerinti eismo saugumą.</v>
      </c>
      <c r="E25" s="10">
        <f>'Visi duomenys'!E21</f>
        <v>0</v>
      </c>
      <c r="F25" s="10" t="str">
        <f>('Visi duomenys'!J21&amp;" "&amp;'Visi duomenys'!K21&amp;" "&amp;'Visi duomenys'!L21)</f>
        <v xml:space="preserve">  </v>
      </c>
      <c r="G25" s="10" t="str">
        <f>'Visi duomenys'!BI21</f>
        <v xml:space="preserve"> </v>
      </c>
      <c r="H25" s="333">
        <f>'Visi duomenys'!N21</f>
        <v>0</v>
      </c>
      <c r="I25" s="333">
        <f>'Visi duomenys'!S21</f>
        <v>0</v>
      </c>
      <c r="J25" s="333">
        <f>'Visi duomenys'!P21</f>
        <v>0</v>
      </c>
      <c r="K25" s="333">
        <f>'Visi duomenys'!O21+'Visi duomenys'!Q21+'Visi duomenys'!R21</f>
        <v>0</v>
      </c>
      <c r="L25" s="10" t="str">
        <f>IFERROR(VLOOKUP('ST 1 lentelė'!C25,'Projektu sutartys 20190605'!$A$3:$O$81,4,FALSE)," ")</f>
        <v xml:space="preserve"> </v>
      </c>
      <c r="M25" s="10" t="str">
        <f>IFERROR(VLOOKUP('ST 1 lentelė'!C25,'Projektu sutartys 20190605'!$A$3:$O$81,6,FALSE)," ")</f>
        <v xml:space="preserve"> </v>
      </c>
      <c r="N25" s="10" t="str">
        <f>IFERROR(VLOOKUP('ST 1 lentelė'!C25,'Projektu sutartys 20190605'!$A$3:$O$81,7,FALSE)," ")</f>
        <v xml:space="preserve"> </v>
      </c>
      <c r="O25" s="10" t="str">
        <f>IFERROR(VLOOKUP('ST 1 lentelė'!C25,'Projektu sutartys 20190605'!$A$3:$O$81,8,FALSE)," ")</f>
        <v xml:space="preserve"> </v>
      </c>
      <c r="P25" s="10" t="str">
        <f>IFERROR(VLOOKUP(C25,'mokejimai 20190605'!$A$1:$G$69,4,FALSE)," ")</f>
        <v xml:space="preserve"> </v>
      </c>
      <c r="Q25" s="10" t="str">
        <f>IFERROR(VLOOKUP(C25,'mokejimai 20190605'!$A$1:$G$69,5,FALSE)," ")</f>
        <v xml:space="preserve"> </v>
      </c>
      <c r="R25" s="10" t="str">
        <f>IFERROR(VLOOKUP($C25,'mokejimai 20190605'!$A$1:$G$69,6,FALSE)," ")</f>
        <v xml:space="preserve"> </v>
      </c>
      <c r="S25" s="10" t="str">
        <f>IFERROR(VLOOKUP($C25,'mokejimai 20190605'!$A$1:$G$69,7,FALSE)," ")</f>
        <v xml:space="preserve"> </v>
      </c>
      <c r="T25" s="10"/>
    </row>
    <row r="26" spans="1:20" x14ac:dyDescent="0.25">
      <c r="A26" s="243" t="str">
        <f>'Visi duomenys'!A22</f>
        <v>1.2.1.1</v>
      </c>
      <c r="B26" s="243" t="str">
        <f>'Visi duomenys'!B22</f>
        <v/>
      </c>
      <c r="C26" s="243">
        <f>'Visi duomenys'!C22</f>
        <v>0</v>
      </c>
      <c r="D26" s="240" t="str">
        <f>'Visi duomenys'!D22</f>
        <v>Priemonė: Vietinių kelių techninių parametrų ir eismo saugos gerinimas</v>
      </c>
      <c r="E26" s="10">
        <f>'Visi duomenys'!E22</f>
        <v>0</v>
      </c>
      <c r="F26" s="10" t="str">
        <f>('Visi duomenys'!J22&amp;" "&amp;'Visi duomenys'!K22&amp;" "&amp;'Visi duomenys'!L22)</f>
        <v xml:space="preserve">  </v>
      </c>
      <c r="G26" s="10" t="str">
        <f>'Visi duomenys'!BI22</f>
        <v xml:space="preserve"> </v>
      </c>
      <c r="H26" s="333">
        <f>'Visi duomenys'!N22</f>
        <v>0</v>
      </c>
      <c r="I26" s="333">
        <f>'Visi duomenys'!S22</f>
        <v>0</v>
      </c>
      <c r="J26" s="333">
        <f>'Visi duomenys'!P22</f>
        <v>0</v>
      </c>
      <c r="K26" s="333">
        <f>'Visi duomenys'!O22+'Visi duomenys'!Q22+'Visi duomenys'!R22</f>
        <v>0</v>
      </c>
      <c r="L26" s="10" t="str">
        <f>IFERROR(VLOOKUP('ST 1 lentelė'!C26,'Projektu sutartys 20190605'!$A$3:$O$81,4,FALSE)," ")</f>
        <v xml:space="preserve"> </v>
      </c>
      <c r="M26" s="10" t="str">
        <f>IFERROR(VLOOKUP('ST 1 lentelė'!C26,'Projektu sutartys 20190605'!$A$3:$O$81,6,FALSE)," ")</f>
        <v xml:space="preserve"> </v>
      </c>
      <c r="N26" s="10" t="str">
        <f>IFERROR(VLOOKUP('ST 1 lentelė'!C26,'Projektu sutartys 20190605'!$A$3:$O$81,7,FALSE)," ")</f>
        <v xml:space="preserve"> </v>
      </c>
      <c r="O26" s="10" t="str">
        <f>IFERROR(VLOOKUP('ST 1 lentelė'!C26,'Projektu sutartys 20190605'!$A$3:$O$81,8,FALSE)," ")</f>
        <v xml:space="preserve"> </v>
      </c>
      <c r="P26" s="10" t="str">
        <f>IFERROR(VLOOKUP(C26,'mokejimai 20190605'!$A$1:$G$69,4,FALSE)," ")</f>
        <v xml:space="preserve"> </v>
      </c>
      <c r="Q26" s="10" t="str">
        <f>IFERROR(VLOOKUP(C26,'mokejimai 20190605'!$A$1:$G$69,5,FALSE)," ")</f>
        <v xml:space="preserve"> </v>
      </c>
      <c r="R26" s="10" t="str">
        <f>IFERROR(VLOOKUP($C26,'mokejimai 20190605'!$A$1:$G$69,6,FALSE)," ")</f>
        <v xml:space="preserve"> </v>
      </c>
      <c r="S26" s="10" t="str">
        <f>IFERROR(VLOOKUP($C26,'mokejimai 20190605'!$A$1:$G$69,7,FALSE)," ")</f>
        <v xml:space="preserve"> </v>
      </c>
      <c r="T26" s="10"/>
    </row>
    <row r="27" spans="1:20" x14ac:dyDescent="0.25">
      <c r="A27" s="14" t="str">
        <f>'Visi duomenys'!A23</f>
        <v>1.2.1.1.1</v>
      </c>
      <c r="B27" s="14" t="str">
        <f>'Visi duomenys'!B23</f>
        <v>R085511-190000-1139</v>
      </c>
      <c r="C27" s="14" t="str">
        <f>'Visi duomenys'!C23</f>
        <v>06.2.1-TID-R-511-71-0002</v>
      </c>
      <c r="D27" s="241" t="str">
        <f>'Visi duomenys'!D23</f>
        <v>Eismo saugumo priemonių diegimas Šilalės mieste ir rajono gyvenvietėse</v>
      </c>
      <c r="E27" s="14" t="str">
        <f>'Visi duomenys'!E23</f>
        <v>ŠRSA</v>
      </c>
      <c r="F27" s="14" t="str">
        <f>('Visi duomenys'!J23&amp;" "&amp;'Visi duomenys'!K23&amp;" "&amp;'Visi duomenys'!L23)</f>
        <v xml:space="preserve">  </v>
      </c>
      <c r="G27" s="14" t="str">
        <f>'Visi duomenys'!BI23</f>
        <v>Įgyvendinimas</v>
      </c>
      <c r="H27" s="319">
        <f>'Visi duomenys'!N23</f>
        <v>822057.65</v>
      </c>
      <c r="I27" s="319">
        <f>'Visi duomenys'!S23</f>
        <v>698749</v>
      </c>
      <c r="J27" s="319">
        <f>'Visi duomenys'!P23</f>
        <v>0</v>
      </c>
      <c r="K27" s="319">
        <f>'Visi duomenys'!O23+'Visi duomenys'!Q23+'Visi duomenys'!R23</f>
        <v>123308.65</v>
      </c>
      <c r="L27" s="14">
        <f>IFERROR(VLOOKUP('ST 1 lentelė'!C27,'Projektu sutartys 20190605'!$A$3:$O$81,4,FALSE)," ")</f>
        <v>799037.74</v>
      </c>
      <c r="M27" s="14">
        <f>IFERROR(VLOOKUP('ST 1 lentelė'!C27,'Projektu sutartys 20190605'!$A$3:$O$81,6,FALSE)," ")</f>
        <v>679182.07</v>
      </c>
      <c r="N27" s="14">
        <f>IFERROR(VLOOKUP('ST 1 lentelė'!C27,'Projektu sutartys 20190605'!$A$3:$O$81,7,FALSE)," ")</f>
        <v>0</v>
      </c>
      <c r="O27" s="14">
        <f>IFERROR(VLOOKUP('ST 1 lentelė'!C27,'Projektu sutartys 20190605'!$A$3:$O$81,8,FALSE)," ")</f>
        <v>119855.67</v>
      </c>
      <c r="P27" s="14">
        <f>IFERROR(VLOOKUP(C27,'mokejimai 20190605'!$A$1:$G$69,4,FALSE)," ")</f>
        <v>250780.56</v>
      </c>
      <c r="Q27" s="14">
        <f>IFERROR(VLOOKUP(C27,'mokejimai 20190605'!$A$1:$G$69,5,FALSE)," ")</f>
        <v>213163.48</v>
      </c>
      <c r="R27" s="14">
        <f>IFERROR(VLOOKUP($C27,'mokejimai 20190605'!$A$1:$G$69,6,FALSE)," ")</f>
        <v>0</v>
      </c>
      <c r="S27" s="14">
        <f>IFERROR(VLOOKUP($C27,'mokejimai 20190605'!$A$1:$G$69,7,FALSE)," ")</f>
        <v>37617.08</v>
      </c>
      <c r="T27" s="14"/>
    </row>
    <row r="28" spans="1:20" x14ac:dyDescent="0.25">
      <c r="A28" s="14" t="str">
        <f>'Visi duomenys'!A24</f>
        <v>1.2.1.1.2</v>
      </c>
      <c r="B28" s="14" t="str">
        <f>'Visi duomenys'!B24</f>
        <v>R085511-120000-1140</v>
      </c>
      <c r="C28" s="14" t="str">
        <f>'Visi duomenys'!C24</f>
        <v>06.2.1-TID-R-511-71-0004</v>
      </c>
      <c r="D28" s="241" t="str">
        <f>'Visi duomenys'!D24</f>
        <v>Jaunimo ir Rambyno gatvių Pagėgiuose infrastruktūros sutvarkymas</v>
      </c>
      <c r="E28" s="14" t="str">
        <f>'Visi duomenys'!E24</f>
        <v>PSA</v>
      </c>
      <c r="F28" s="14" t="str">
        <f>('Visi duomenys'!J24&amp;" "&amp;'Visi duomenys'!K24&amp;" "&amp;'Visi duomenys'!L24)</f>
        <v xml:space="preserve">ITI  </v>
      </c>
      <c r="G28" s="14" t="str">
        <f>'Visi duomenys'!BI24</f>
        <v>Baigtas įgyvendinti</v>
      </c>
      <c r="H28" s="319">
        <f>'Visi duomenys'!N24</f>
        <v>288232.7</v>
      </c>
      <c r="I28" s="319">
        <f>'Visi duomenys'!S24</f>
        <v>244997.79</v>
      </c>
      <c r="J28" s="319">
        <f>'Visi duomenys'!P24</f>
        <v>0</v>
      </c>
      <c r="K28" s="319">
        <f>'Visi duomenys'!O24+'Visi duomenys'!Q24+'Visi duomenys'!R24</f>
        <v>43234.91</v>
      </c>
      <c r="L28" s="14">
        <f>IFERROR(VLOOKUP('ST 1 lentelė'!C28,'Projektu sutartys 20190605'!$A$3:$O$81,4,FALSE)," ")</f>
        <v>288232.69</v>
      </c>
      <c r="M28" s="14">
        <f>IFERROR(VLOOKUP('ST 1 lentelė'!C28,'Projektu sutartys 20190605'!$A$3:$O$81,6,FALSE)," ")</f>
        <v>244997.78</v>
      </c>
      <c r="N28" s="14">
        <f>IFERROR(VLOOKUP('ST 1 lentelė'!C28,'Projektu sutartys 20190605'!$A$3:$O$81,7,FALSE)," ")</f>
        <v>0</v>
      </c>
      <c r="O28" s="14">
        <f>IFERROR(VLOOKUP('ST 1 lentelė'!C28,'Projektu sutartys 20190605'!$A$3:$O$81,8,FALSE)," ")</f>
        <v>43234.91</v>
      </c>
      <c r="P28" s="14">
        <f>IFERROR(VLOOKUP(C28,'mokejimai 20190605'!$A$1:$G$69,4,FALSE)," ")</f>
        <v>275093.36</v>
      </c>
      <c r="Q28" s="14">
        <f>IFERROR(VLOOKUP(C28,'mokejimai 20190605'!$A$1:$G$69,5,FALSE)," ")</f>
        <v>233829.35</v>
      </c>
      <c r="R28" s="14">
        <f>IFERROR(VLOOKUP($C28,'mokejimai 20190605'!$A$1:$G$69,6,FALSE)," ")</f>
        <v>0</v>
      </c>
      <c r="S28" s="14">
        <f>IFERROR(VLOOKUP($C28,'mokejimai 20190605'!$A$1:$G$69,7,FALSE)," ")</f>
        <v>41264.01</v>
      </c>
      <c r="T28" s="14"/>
    </row>
    <row r="29" spans="1:20" x14ac:dyDescent="0.25">
      <c r="A29" s="14" t="str">
        <f>'Visi duomenys'!A25</f>
        <v>1.2.1.1.3</v>
      </c>
      <c r="B29" s="14" t="str">
        <f>'Visi duomenys'!B25</f>
        <v>R085511-120000-1141</v>
      </c>
      <c r="C29" s="14" t="str">
        <f>'Visi duomenys'!C25</f>
        <v>06.2.1-TID-R-511-71-0003</v>
      </c>
      <c r="D29" s="241" t="str">
        <f>'Visi duomenys'!D25</f>
        <v>A. Giedraičio-Giedriaus gatvės rekonstravimas Jurbarko mieste</v>
      </c>
      <c r="E29" s="14" t="str">
        <f>'Visi duomenys'!E25</f>
        <v>JRSA</v>
      </c>
      <c r="F29" s="14" t="str">
        <f>('Visi duomenys'!J25&amp;" "&amp;'Visi duomenys'!K25&amp;" "&amp;'Visi duomenys'!L25)</f>
        <v xml:space="preserve">ITI  </v>
      </c>
      <c r="G29" s="14" t="str">
        <f>'Visi duomenys'!BI25</f>
        <v>Įgyvendinimas</v>
      </c>
      <c r="H29" s="319">
        <f>'Visi duomenys'!N25</f>
        <v>794019</v>
      </c>
      <c r="I29" s="319">
        <f>'Visi duomenys'!S25</f>
        <v>674916</v>
      </c>
      <c r="J29" s="319">
        <f>'Visi duomenys'!P25</f>
        <v>0</v>
      </c>
      <c r="K29" s="319">
        <f>'Visi duomenys'!O25+'Visi duomenys'!Q25+'Visi duomenys'!R25</f>
        <v>119103</v>
      </c>
      <c r="L29" s="14">
        <f>IFERROR(VLOOKUP('ST 1 lentelė'!C29,'Projektu sutartys 20190605'!$A$3:$O$81,4,FALSE)," ")</f>
        <v>510164.55</v>
      </c>
      <c r="M29" s="14">
        <f>IFERROR(VLOOKUP('ST 1 lentelė'!C29,'Projektu sutartys 20190605'!$A$3:$O$81,6,FALSE)," ")</f>
        <v>433639.87</v>
      </c>
      <c r="N29" s="14">
        <f>IFERROR(VLOOKUP('ST 1 lentelė'!C29,'Projektu sutartys 20190605'!$A$3:$O$81,7,FALSE)," ")</f>
        <v>0</v>
      </c>
      <c r="O29" s="14">
        <f>IFERROR(VLOOKUP('ST 1 lentelė'!C29,'Projektu sutartys 20190605'!$A$3:$O$81,8,FALSE)," ")</f>
        <v>76524.679999999993</v>
      </c>
      <c r="P29" s="14">
        <f>IFERROR(VLOOKUP(C29,'mokejimai 20190605'!$A$1:$G$69,4,FALSE)," ")</f>
        <v>327747.86</v>
      </c>
      <c r="Q29" s="14">
        <f>IFERROR(VLOOKUP(C29,'mokejimai 20190605'!$A$1:$G$69,5,FALSE)," ")</f>
        <v>278585.68</v>
      </c>
      <c r="R29" s="14">
        <f>IFERROR(VLOOKUP($C29,'mokejimai 20190605'!$A$1:$G$69,6,FALSE)," ")</f>
        <v>0</v>
      </c>
      <c r="S29" s="14">
        <f>IFERROR(VLOOKUP($C29,'mokejimai 20190605'!$A$1:$G$69,7,FALSE)," ")</f>
        <v>49162.18</v>
      </c>
      <c r="T29" s="14"/>
    </row>
    <row r="30" spans="1:20" x14ac:dyDescent="0.25">
      <c r="A30" s="14" t="str">
        <f>'Visi duomenys'!A26</f>
        <v>1.2.1.1.4</v>
      </c>
      <c r="B30" s="14" t="str">
        <f>'Visi duomenys'!B26</f>
        <v>R085511-190000-1142</v>
      </c>
      <c r="C30" s="14">
        <f>'Visi duomenys'!C26</f>
        <v>0</v>
      </c>
      <c r="D30" s="241" t="str">
        <f>'Visi duomenys'!D26</f>
        <v>Eismo saugos priemonių diegimas Jurbarko miesto Lauko gatvėje</v>
      </c>
      <c r="E30" s="14" t="str">
        <f>'Visi duomenys'!E26</f>
        <v>JRSA</v>
      </c>
      <c r="F30" s="14" t="str">
        <f>('Visi duomenys'!J26&amp;" "&amp;'Visi duomenys'!K26&amp;" "&amp;'Visi duomenys'!L26)</f>
        <v xml:space="preserve">ITI  </v>
      </c>
      <c r="G30" s="14" t="str">
        <f>'Visi duomenys'!BI26</f>
        <v>Nepateikta paraiška</v>
      </c>
      <c r="H30" s="319">
        <f>'Visi duomenys'!N26</f>
        <v>194118</v>
      </c>
      <c r="I30" s="319">
        <f>'Visi duomenys'!S26</f>
        <v>114700</v>
      </c>
      <c r="J30" s="319">
        <f>'Visi duomenys'!P26</f>
        <v>0</v>
      </c>
      <c r="K30" s="319">
        <f>'Visi duomenys'!O26+'Visi duomenys'!Q26+'Visi duomenys'!R26</f>
        <v>79418</v>
      </c>
      <c r="L30" s="14" t="str">
        <f>IFERROR(VLOOKUP('ST 1 lentelė'!C30,'Projektu sutartys 20190605'!$A$3:$O$81,4,FALSE)," ")</f>
        <v xml:space="preserve"> </v>
      </c>
      <c r="M30" s="14" t="str">
        <f>IFERROR(VLOOKUP('ST 1 lentelė'!C30,'Projektu sutartys 20190605'!$A$3:$O$81,6,FALSE)," ")</f>
        <v xml:space="preserve"> </v>
      </c>
      <c r="N30" s="14" t="str">
        <f>IFERROR(VLOOKUP('ST 1 lentelė'!C30,'Projektu sutartys 20190605'!$A$3:$O$81,7,FALSE)," ")</f>
        <v xml:space="preserve"> </v>
      </c>
      <c r="O30" s="14" t="str">
        <f>IFERROR(VLOOKUP('ST 1 lentelė'!C30,'Projektu sutartys 20190605'!$A$3:$O$81,8,FALSE)," ")</f>
        <v xml:space="preserve"> </v>
      </c>
      <c r="P30" s="14" t="str">
        <f>IFERROR(VLOOKUP(C30,'mokejimai 20190605'!$A$1:$G$69,4,FALSE)," ")</f>
        <v xml:space="preserve"> </v>
      </c>
      <c r="Q30" s="14" t="str">
        <f>IFERROR(VLOOKUP(C30,'mokejimai 20190605'!$A$1:$G$69,5,FALSE)," ")</f>
        <v xml:space="preserve"> </v>
      </c>
      <c r="R30" s="14" t="str">
        <f>IFERROR(VLOOKUP($C30,'mokejimai 20190605'!$A$1:$G$69,6,FALSE)," ")</f>
        <v xml:space="preserve"> </v>
      </c>
      <c r="S30" s="14" t="str">
        <f>IFERROR(VLOOKUP($C30,'mokejimai 20190605'!$A$1:$G$69,7,FALSE)," ")</f>
        <v xml:space="preserve"> </v>
      </c>
      <c r="T30" s="14"/>
    </row>
    <row r="31" spans="1:20" x14ac:dyDescent="0.25">
      <c r="A31" s="14" t="str">
        <f>'Visi duomenys'!A27</f>
        <v>1.2.1.1.5</v>
      </c>
      <c r="B31" s="14" t="str">
        <f>'Visi duomenys'!B27</f>
        <v>R085511-120000-1143</v>
      </c>
      <c r="C31" s="14" t="str">
        <f>'Visi duomenys'!C27</f>
        <v>06.2.1-TID-R-511-71-0001</v>
      </c>
      <c r="D31" s="241" t="str">
        <f>'Visi duomenys'!D27</f>
        <v>Tauragės miesto gatvių rekonstrukcija (Žemaitės, Smėlynų g. ir Smėlynų skg.)</v>
      </c>
      <c r="E31" s="14" t="str">
        <f>'Visi duomenys'!E27</f>
        <v>TRSA</v>
      </c>
      <c r="F31" s="14" t="str">
        <f>('Visi duomenys'!J27&amp;" "&amp;'Visi duomenys'!K27&amp;" "&amp;'Visi duomenys'!L27)</f>
        <v xml:space="preserve">ITI  </v>
      </c>
      <c r="G31" s="14" t="str">
        <f>'Visi duomenys'!BI27</f>
        <v>Įgyvendinimas</v>
      </c>
      <c r="H31" s="319">
        <f>'Visi duomenys'!N27</f>
        <v>1284188.24</v>
      </c>
      <c r="I31" s="319">
        <f>'Visi duomenys'!S27</f>
        <v>1091560</v>
      </c>
      <c r="J31" s="319">
        <f>'Visi duomenys'!P27</f>
        <v>0</v>
      </c>
      <c r="K31" s="319">
        <f>'Visi duomenys'!O27+'Visi duomenys'!Q27+'Visi duomenys'!R27</f>
        <v>192628.24</v>
      </c>
      <c r="L31" s="14">
        <f>IFERROR(VLOOKUP('ST 1 lentelė'!C31,'Projektu sutartys 20190605'!$A$3:$O$81,4,FALSE)," ")</f>
        <v>1284188.24</v>
      </c>
      <c r="M31" s="14">
        <f>IFERROR(VLOOKUP('ST 1 lentelė'!C31,'Projektu sutartys 20190605'!$A$3:$O$81,6,FALSE)," ")</f>
        <v>1091560</v>
      </c>
      <c r="N31" s="14">
        <f>IFERROR(VLOOKUP('ST 1 lentelė'!C31,'Projektu sutartys 20190605'!$A$3:$O$81,7,FALSE)," ")</f>
        <v>0</v>
      </c>
      <c r="O31" s="14">
        <f>IFERROR(VLOOKUP('ST 1 lentelė'!C31,'Projektu sutartys 20190605'!$A$3:$O$81,8,FALSE)," ")</f>
        <v>192628.24</v>
      </c>
      <c r="P31" s="14">
        <f>IFERROR(VLOOKUP(C31,'mokejimai 20190605'!$A$1:$G$69,4,FALSE)," ")</f>
        <v>931228.96</v>
      </c>
      <c r="Q31" s="14">
        <f>IFERROR(VLOOKUP(C31,'mokejimai 20190605'!$A$1:$G$69,5,FALSE)," ")</f>
        <v>791544.62</v>
      </c>
      <c r="R31" s="14">
        <f>IFERROR(VLOOKUP($C31,'mokejimai 20190605'!$A$1:$G$69,6,FALSE)," ")</f>
        <v>0</v>
      </c>
      <c r="S31" s="14">
        <f>IFERROR(VLOOKUP($C31,'mokejimai 20190605'!$A$1:$G$69,7,FALSE)," ")</f>
        <v>139684.34</v>
      </c>
      <c r="T31" s="14"/>
    </row>
    <row r="32" spans="1:20" x14ac:dyDescent="0.25">
      <c r="A32" s="243" t="str">
        <f>'Visi duomenys'!A28</f>
        <v>1.2.1.2</v>
      </c>
      <c r="B32" s="243" t="str">
        <f>'Visi duomenys'!B28</f>
        <v/>
      </c>
      <c r="C32" s="243">
        <f>'Visi duomenys'!C28</f>
        <v>0</v>
      </c>
      <c r="D32" s="240" t="str">
        <f>'Visi duomenys'!D28</f>
        <v>Priemonė: Darnaus judumo priemonių diegimas</v>
      </c>
      <c r="E32" s="10">
        <f>'Visi duomenys'!E28</f>
        <v>0</v>
      </c>
      <c r="F32" s="10" t="str">
        <f>('Visi duomenys'!J28&amp;" "&amp;'Visi duomenys'!K28&amp;" "&amp;'Visi duomenys'!L28)</f>
        <v xml:space="preserve">  </v>
      </c>
      <c r="G32" s="10" t="str">
        <f>'Visi duomenys'!BI28</f>
        <v xml:space="preserve"> </v>
      </c>
      <c r="H32" s="333">
        <f>'Visi duomenys'!N28</f>
        <v>0</v>
      </c>
      <c r="I32" s="333">
        <f>'Visi duomenys'!S28</f>
        <v>0</v>
      </c>
      <c r="J32" s="333">
        <f>'Visi duomenys'!P28</f>
        <v>0</v>
      </c>
      <c r="K32" s="333">
        <f>'Visi duomenys'!O28+'Visi duomenys'!Q28+'Visi duomenys'!R28</f>
        <v>0</v>
      </c>
      <c r="L32" s="10" t="str">
        <f>IFERROR(VLOOKUP('ST 1 lentelė'!C32,'Projektu sutartys 20190605'!$A$3:$O$81,4,FALSE)," ")</f>
        <v xml:space="preserve"> </v>
      </c>
      <c r="M32" s="10" t="str">
        <f>IFERROR(VLOOKUP('ST 1 lentelė'!C32,'Projektu sutartys 20190605'!$A$3:$O$81,6,FALSE)," ")</f>
        <v xml:space="preserve"> </v>
      </c>
      <c r="N32" s="10" t="str">
        <f>IFERROR(VLOOKUP('ST 1 lentelė'!C32,'Projektu sutartys 20190605'!$A$3:$O$81,7,FALSE)," ")</f>
        <v xml:space="preserve"> </v>
      </c>
      <c r="O32" s="10" t="str">
        <f>IFERROR(VLOOKUP('ST 1 lentelė'!C32,'Projektu sutartys 20190605'!$A$3:$O$81,8,FALSE)," ")</f>
        <v xml:space="preserve"> </v>
      </c>
      <c r="P32" s="10" t="str">
        <f>IFERROR(VLOOKUP(C32,'mokejimai 20190605'!$A$1:$G$69,4,FALSE)," ")</f>
        <v xml:space="preserve"> </v>
      </c>
      <c r="Q32" s="10" t="str">
        <f>IFERROR(VLOOKUP(C32,'mokejimai 20190605'!$A$1:$G$69,5,FALSE)," ")</f>
        <v xml:space="preserve"> </v>
      </c>
      <c r="R32" s="10" t="str">
        <f>IFERROR(VLOOKUP($C32,'mokejimai 20190605'!$A$1:$G$69,6,FALSE)," ")</f>
        <v xml:space="preserve"> </v>
      </c>
      <c r="S32" s="10" t="str">
        <f>IFERROR(VLOOKUP($C32,'mokejimai 20190605'!$A$1:$G$69,7,FALSE)," ")</f>
        <v xml:space="preserve"> </v>
      </c>
      <c r="T32" s="10"/>
    </row>
    <row r="33" spans="1:20" x14ac:dyDescent="0.25">
      <c r="A33" s="14" t="str">
        <f>'Visi duomenys'!A29</f>
        <v>1.2.1.2.1</v>
      </c>
      <c r="B33" s="14" t="str">
        <f>'Visi duomenys'!B29</f>
        <v>R085514-190000-1145</v>
      </c>
      <c r="C33" s="14" t="str">
        <f>'Visi duomenys'!C29</f>
        <v>04.5.1-TID-R-514-71-0002</v>
      </c>
      <c r="D33" s="241" t="str">
        <f>'Visi duomenys'!D29</f>
        <v>Darnaus judumo priemonių diegimas Tauragės mieste</v>
      </c>
      <c r="E33" s="14" t="str">
        <f>'Visi duomenys'!E29</f>
        <v>TRSA</v>
      </c>
      <c r="F33" s="14" t="str">
        <f>('Visi duomenys'!J29&amp;" "&amp;'Visi duomenys'!K29&amp;" "&amp;'Visi duomenys'!L29)</f>
        <v xml:space="preserve">ITI  </v>
      </c>
      <c r="G33" s="14" t="str">
        <f>'Visi duomenys'!BI29</f>
        <v>Paraiškos vertinimas</v>
      </c>
      <c r="H33" s="319">
        <f>'Visi duomenys'!N29</f>
        <v>772237</v>
      </c>
      <c r="I33" s="319">
        <f>'Visi duomenys'!S29</f>
        <v>656401</v>
      </c>
      <c r="J33" s="319">
        <f>'Visi duomenys'!P29</f>
        <v>0</v>
      </c>
      <c r="K33" s="319">
        <f>'Visi duomenys'!O29+'Visi duomenys'!Q29+'Visi duomenys'!R29</f>
        <v>115836</v>
      </c>
      <c r="L33" s="14" t="str">
        <f>IFERROR(VLOOKUP('ST 1 lentelė'!C33,'Projektu sutartys 20190605'!$A$3:$O$81,4,FALSE)," ")</f>
        <v xml:space="preserve"> </v>
      </c>
      <c r="M33" s="14" t="str">
        <f>IFERROR(VLOOKUP('ST 1 lentelė'!C33,'Projektu sutartys 20190605'!$A$3:$O$81,6,FALSE)," ")</f>
        <v xml:space="preserve"> </v>
      </c>
      <c r="N33" s="14" t="str">
        <f>IFERROR(VLOOKUP('ST 1 lentelė'!C33,'Projektu sutartys 20190605'!$A$3:$O$81,7,FALSE)," ")</f>
        <v xml:space="preserve"> </v>
      </c>
      <c r="O33" s="14" t="str">
        <f>IFERROR(VLOOKUP('ST 1 lentelė'!C33,'Projektu sutartys 20190605'!$A$3:$O$81,8,FALSE)," ")</f>
        <v xml:space="preserve"> </v>
      </c>
      <c r="P33" s="14" t="str">
        <f>IFERROR(VLOOKUP(C33,'mokejimai 20190605'!$A$1:$G$69,4,FALSE)," ")</f>
        <v xml:space="preserve"> </v>
      </c>
      <c r="Q33" s="14" t="str">
        <f>IFERROR(VLOOKUP(C33,'mokejimai 20190605'!$A$1:$G$69,5,FALSE)," ")</f>
        <v xml:space="preserve"> </v>
      </c>
      <c r="R33" s="14" t="str">
        <f>IFERROR(VLOOKUP($C33,'mokejimai 20190605'!$A$1:$G$69,6,FALSE)," ")</f>
        <v xml:space="preserve"> </v>
      </c>
      <c r="S33" s="14" t="str">
        <f>IFERROR(VLOOKUP($C33,'mokejimai 20190605'!$A$1:$G$69,7,FALSE)," ")</f>
        <v xml:space="preserve"> </v>
      </c>
      <c r="T33" s="14"/>
    </row>
    <row r="34" spans="1:20" x14ac:dyDescent="0.25">
      <c r="A34" s="14" t="str">
        <f>'Visi duomenys'!A30</f>
        <v>1.2.1.2.2</v>
      </c>
      <c r="B34" s="14" t="str">
        <f>'Visi duomenys'!B30</f>
        <v>R085513-500000-1146</v>
      </c>
      <c r="C34" s="14" t="str">
        <f>'Visi duomenys'!C30</f>
        <v>04.5.1-TID-V-513-01-0004</v>
      </c>
      <c r="D34" s="241" t="str">
        <f>'Visi duomenys'!D30</f>
        <v>Darnaus judumo Tauragės mieste plano rengimas</v>
      </c>
      <c r="E34" s="14" t="str">
        <f>'Visi duomenys'!E30</f>
        <v>TRSA</v>
      </c>
      <c r="F34" s="14" t="str">
        <f>('Visi duomenys'!J30&amp;" "&amp;'Visi duomenys'!K30&amp;" "&amp;'Visi duomenys'!L30)</f>
        <v xml:space="preserve">ITI  </v>
      </c>
      <c r="G34" s="14" t="str">
        <f>'Visi duomenys'!BI30</f>
        <v>Baigtas įgyvendinti</v>
      </c>
      <c r="H34" s="319">
        <f>'Visi duomenys'!N30</f>
        <v>11900</v>
      </c>
      <c r="I34" s="319">
        <f>'Visi duomenys'!S30</f>
        <v>10115</v>
      </c>
      <c r="J34" s="319">
        <f>'Visi duomenys'!P30</f>
        <v>0</v>
      </c>
      <c r="K34" s="319">
        <f>'Visi duomenys'!O30+'Visi duomenys'!Q30+'Visi duomenys'!R30</f>
        <v>1785</v>
      </c>
      <c r="L34" s="14" t="str">
        <f>IFERROR(VLOOKUP('ST 1 lentelė'!C34,'Projektu sutartys 20190605'!$A$3:$O$81,4,FALSE)," ")</f>
        <v xml:space="preserve"> </v>
      </c>
      <c r="M34" s="14" t="str">
        <f>IFERROR(VLOOKUP('ST 1 lentelė'!C34,'Projektu sutartys 20190605'!$A$3:$O$81,6,FALSE)," ")</f>
        <v xml:space="preserve"> </v>
      </c>
      <c r="N34" s="14" t="str">
        <f>IFERROR(VLOOKUP('ST 1 lentelė'!C34,'Projektu sutartys 20190605'!$A$3:$O$81,7,FALSE)," ")</f>
        <v xml:space="preserve"> </v>
      </c>
      <c r="O34" s="14" t="str">
        <f>IFERROR(VLOOKUP('ST 1 lentelė'!C34,'Projektu sutartys 20190605'!$A$3:$O$81,8,FALSE)," ")</f>
        <v xml:space="preserve"> </v>
      </c>
      <c r="P34" s="14" t="str">
        <f>IFERROR(VLOOKUP(C34,'mokejimai 20190605'!$A$1:$G$69,4,FALSE)," ")</f>
        <v xml:space="preserve"> </v>
      </c>
      <c r="Q34" s="14" t="str">
        <f>IFERROR(VLOOKUP(C34,'mokejimai 20190605'!$A$1:$G$69,5,FALSE)," ")</f>
        <v xml:space="preserve"> </v>
      </c>
      <c r="R34" s="14" t="str">
        <f>IFERROR(VLOOKUP($C34,'mokejimai 20190605'!$A$1:$G$69,6,FALSE)," ")</f>
        <v xml:space="preserve"> </v>
      </c>
      <c r="S34" s="14" t="str">
        <f>IFERROR(VLOOKUP($C34,'mokejimai 20190605'!$A$1:$G$69,7,FALSE)," ")</f>
        <v xml:space="preserve"> </v>
      </c>
      <c r="T34" s="14"/>
    </row>
    <row r="35" spans="1:20" x14ac:dyDescent="0.25">
      <c r="A35" s="243" t="str">
        <f>'Visi duomenys'!A31</f>
        <v>1.2.1.3</v>
      </c>
      <c r="B35" s="243" t="str">
        <f>'Visi duomenys'!B31</f>
        <v/>
      </c>
      <c r="C35" s="243">
        <f>'Visi duomenys'!C31</f>
        <v>0</v>
      </c>
      <c r="D35" s="240" t="str">
        <f>'Visi duomenys'!D31</f>
        <v>Priemonė: Pėsčiųjų ir dviračių takų rekonstrukcija ir plėtra</v>
      </c>
      <c r="E35" s="10">
        <f>'Visi duomenys'!E31</f>
        <v>0</v>
      </c>
      <c r="F35" s="10" t="str">
        <f>('Visi duomenys'!J31&amp;" "&amp;'Visi duomenys'!K31&amp;" "&amp;'Visi duomenys'!L31)</f>
        <v xml:space="preserve">  </v>
      </c>
      <c r="G35" s="10" t="str">
        <f>'Visi duomenys'!BI31</f>
        <v xml:space="preserve"> </v>
      </c>
      <c r="H35" s="333">
        <f>'Visi duomenys'!N31</f>
        <v>0</v>
      </c>
      <c r="I35" s="333">
        <f>'Visi duomenys'!S31</f>
        <v>0</v>
      </c>
      <c r="J35" s="333">
        <f>'Visi duomenys'!P31</f>
        <v>0</v>
      </c>
      <c r="K35" s="333">
        <f>'Visi duomenys'!O31+'Visi duomenys'!Q31+'Visi duomenys'!R31</f>
        <v>0</v>
      </c>
      <c r="L35" s="10" t="str">
        <f>IFERROR(VLOOKUP('ST 1 lentelė'!C35,'Projektu sutartys 20190605'!$A$3:$O$81,4,FALSE)," ")</f>
        <v xml:space="preserve"> </v>
      </c>
      <c r="M35" s="10" t="str">
        <f>IFERROR(VLOOKUP('ST 1 lentelė'!C35,'Projektu sutartys 20190605'!$A$3:$O$81,6,FALSE)," ")</f>
        <v xml:space="preserve"> </v>
      </c>
      <c r="N35" s="10" t="str">
        <f>IFERROR(VLOOKUP('ST 1 lentelė'!C35,'Projektu sutartys 20190605'!$A$3:$O$81,7,FALSE)," ")</f>
        <v xml:space="preserve"> </v>
      </c>
      <c r="O35" s="10" t="str">
        <f>IFERROR(VLOOKUP('ST 1 lentelė'!C35,'Projektu sutartys 20190605'!$A$3:$O$81,8,FALSE)," ")</f>
        <v xml:space="preserve"> </v>
      </c>
      <c r="P35" s="10" t="str">
        <f>IFERROR(VLOOKUP(C35,'mokejimai 20190605'!$A$1:$G$69,4,FALSE)," ")</f>
        <v xml:space="preserve"> </v>
      </c>
      <c r="Q35" s="10" t="str">
        <f>IFERROR(VLOOKUP(C35,'mokejimai 20190605'!$A$1:$G$69,5,FALSE)," ")</f>
        <v xml:space="preserve"> </v>
      </c>
      <c r="R35" s="10" t="str">
        <f>IFERROR(VLOOKUP($C35,'mokejimai 20190605'!$A$1:$G$69,6,FALSE)," ")</f>
        <v xml:space="preserve"> </v>
      </c>
      <c r="S35" s="10" t="str">
        <f>IFERROR(VLOOKUP($C35,'mokejimai 20190605'!$A$1:$G$69,7,FALSE)," ")</f>
        <v xml:space="preserve"> </v>
      </c>
      <c r="T35" s="10"/>
    </row>
    <row r="36" spans="1:20" x14ac:dyDescent="0.25">
      <c r="A36" s="14" t="str">
        <f>'Visi duomenys'!A32</f>
        <v>1.2.1.3.1</v>
      </c>
      <c r="B36" s="14" t="str">
        <f>'Visi duomenys'!B32</f>
        <v>R085516-190000-1148</v>
      </c>
      <c r="C36" s="14" t="str">
        <f>'Visi duomenys'!C32</f>
        <v>04.5.1-TID-R-516-71-0003</v>
      </c>
      <c r="D36" s="241" t="str">
        <f>'Visi duomenys'!D32</f>
        <v>Pėsčiųjų tako Vytauto Didžiojo gatvėje  Šilalės m. rekonstrukcija</v>
      </c>
      <c r="E36" s="14" t="str">
        <f>'Visi duomenys'!E32</f>
        <v>ŠRSA</v>
      </c>
      <c r="F36" s="14" t="str">
        <f>('Visi duomenys'!J32&amp;" "&amp;'Visi duomenys'!K32&amp;" "&amp;'Visi duomenys'!L32)</f>
        <v xml:space="preserve">  </v>
      </c>
      <c r="G36" s="14" t="str">
        <f>'Visi duomenys'!BI32</f>
        <v>Baigtas įgyvendinti</v>
      </c>
      <c r="H36" s="319">
        <f>'Visi duomenys'!N32</f>
        <v>83796.47</v>
      </c>
      <c r="I36" s="319">
        <f>'Visi duomenys'!S32</f>
        <v>71227</v>
      </c>
      <c r="J36" s="319">
        <f>'Visi duomenys'!P32</f>
        <v>0</v>
      </c>
      <c r="K36" s="319">
        <f>'Visi duomenys'!O32+'Visi duomenys'!Q32+'Visi duomenys'!R32</f>
        <v>12569.47</v>
      </c>
      <c r="L36" s="14">
        <f>IFERROR(VLOOKUP('ST 1 lentelė'!C36,'Projektu sutartys 20190605'!$A$3:$O$81,4,FALSE)," ")</f>
        <v>83796.47</v>
      </c>
      <c r="M36" s="14">
        <f>IFERROR(VLOOKUP('ST 1 lentelė'!C36,'Projektu sutartys 20190605'!$A$3:$O$81,6,FALSE)," ")</f>
        <v>71227</v>
      </c>
      <c r="N36" s="14">
        <f>IFERROR(VLOOKUP('ST 1 lentelė'!C36,'Projektu sutartys 20190605'!$A$3:$O$81,7,FALSE)," ")</f>
        <v>0</v>
      </c>
      <c r="O36" s="14">
        <f>IFERROR(VLOOKUP('ST 1 lentelė'!C36,'Projektu sutartys 20190605'!$A$3:$O$81,8,FALSE)," ")</f>
        <v>12569.47</v>
      </c>
      <c r="P36" s="14">
        <f>IFERROR(VLOOKUP(C36,'mokejimai 20190605'!$A$1:$G$69,4,FALSE)," ")</f>
        <v>83796.47</v>
      </c>
      <c r="Q36" s="14">
        <f>IFERROR(VLOOKUP(C36,'mokejimai 20190605'!$A$1:$G$69,5,FALSE)," ")</f>
        <v>71227</v>
      </c>
      <c r="R36" s="14">
        <f>IFERROR(VLOOKUP($C36,'mokejimai 20190605'!$A$1:$G$69,6,FALSE)," ")</f>
        <v>0</v>
      </c>
      <c r="S36" s="14">
        <f>IFERROR(VLOOKUP($C36,'mokejimai 20190605'!$A$1:$G$69,7,FALSE)," ")</f>
        <v>12569.47</v>
      </c>
      <c r="T36" s="14"/>
    </row>
    <row r="37" spans="1:20" x14ac:dyDescent="0.25">
      <c r="A37" s="14" t="str">
        <f>'Visi duomenys'!A33</f>
        <v>1.2.1.3.2</v>
      </c>
      <c r="B37" s="14" t="str">
        <f>'Visi duomenys'!B33</f>
        <v>R085516-190000-1149</v>
      </c>
      <c r="C37" s="14" t="str">
        <f>'Visi duomenys'!C33</f>
        <v>04.5.1-TID-R-516-71-0002</v>
      </c>
      <c r="D37" s="241" t="str">
        <f>'Visi duomenys'!D33</f>
        <v>Pėsčiųjų ir dviračių takų įrengimas prie Jankaus gatvės Pagėgiuose</v>
      </c>
      <c r="E37" s="14" t="str">
        <f>'Visi duomenys'!E33</f>
        <v>PSA</v>
      </c>
      <c r="F37" s="14" t="str">
        <f>('Visi duomenys'!J33&amp;" "&amp;'Visi duomenys'!K33&amp;" "&amp;'Visi duomenys'!L33)</f>
        <v xml:space="preserve">ITI  </v>
      </c>
      <c r="G37" s="14" t="str">
        <f>'Visi duomenys'!BI33</f>
        <v>Įgyvendinimas</v>
      </c>
      <c r="H37" s="319">
        <f>'Visi duomenys'!N33</f>
        <v>69389.47</v>
      </c>
      <c r="I37" s="319">
        <f>'Visi duomenys'!S33</f>
        <v>27382</v>
      </c>
      <c r="J37" s="319">
        <f>'Visi duomenys'!P33</f>
        <v>0</v>
      </c>
      <c r="K37" s="319">
        <f>'Visi duomenys'!O33+'Visi duomenys'!Q33+'Visi duomenys'!R33</f>
        <v>42007.47</v>
      </c>
      <c r="L37" s="14">
        <f>IFERROR(VLOOKUP('ST 1 lentelė'!C37,'Projektu sutartys 20190605'!$A$3:$O$81,4,FALSE)," ")</f>
        <v>69389.47</v>
      </c>
      <c r="M37" s="14">
        <f>IFERROR(VLOOKUP('ST 1 lentelė'!C37,'Projektu sutartys 20190605'!$A$3:$O$81,6,FALSE)," ")</f>
        <v>27382</v>
      </c>
      <c r="N37" s="14">
        <f>IFERROR(VLOOKUP('ST 1 lentelė'!C37,'Projektu sutartys 20190605'!$A$3:$O$81,7,FALSE)," ")</f>
        <v>0</v>
      </c>
      <c r="O37" s="14">
        <f>IFERROR(VLOOKUP('ST 1 lentelė'!C37,'Projektu sutartys 20190605'!$A$3:$O$81,8,FALSE)," ")</f>
        <v>42007.47</v>
      </c>
      <c r="P37" s="14">
        <f>IFERROR(VLOOKUP(C37,'mokejimai 20190605'!$A$1:$G$69,4,FALSE)," ")</f>
        <v>68889.52</v>
      </c>
      <c r="Q37" s="14">
        <f>IFERROR(VLOOKUP(C37,'mokejimai 20190605'!$A$1:$G$69,5,FALSE)," ")</f>
        <v>27184.71</v>
      </c>
      <c r="R37" s="14">
        <f>IFERROR(VLOOKUP($C37,'mokejimai 20190605'!$A$1:$G$69,6,FALSE)," ")</f>
        <v>0</v>
      </c>
      <c r="S37" s="14">
        <f>IFERROR(VLOOKUP($C37,'mokejimai 20190605'!$A$1:$G$69,7,FALSE)," ")</f>
        <v>41704.81</v>
      </c>
      <c r="T37" s="14"/>
    </row>
    <row r="38" spans="1:20" x14ac:dyDescent="0.25">
      <c r="A38" s="14" t="str">
        <f>'Visi duomenys'!A34</f>
        <v>1.2.1.3.3</v>
      </c>
      <c r="B38" s="14" t="str">
        <f>'Visi duomenys'!B34</f>
        <v>R085516-190000-1150</v>
      </c>
      <c r="C38" s="14" t="str">
        <f>'Visi duomenys'!C34</f>
        <v>04.5.1-TID-R-516-71-0004</v>
      </c>
      <c r="D38" s="241" t="str">
        <f>'Visi duomenys'!D34</f>
        <v>Pėsčiųjų ir dviračių tako įrengimas Jurbarko miesto Barkūnų gatvėje</v>
      </c>
      <c r="E38" s="14" t="str">
        <f>'Visi duomenys'!E34</f>
        <v>JRSA</v>
      </c>
      <c r="F38" s="14" t="str">
        <f>('Visi duomenys'!J34&amp;" "&amp;'Visi duomenys'!K34&amp;" "&amp;'Visi duomenys'!L34)</f>
        <v xml:space="preserve">ITI  </v>
      </c>
      <c r="G38" s="14" t="str">
        <f>'Visi duomenys'!BI34</f>
        <v>Paraiškos vertinimas</v>
      </c>
      <c r="H38" s="319">
        <f>'Visi duomenys'!N34</f>
        <v>100770</v>
      </c>
      <c r="I38" s="319">
        <f>'Visi duomenys'!S34</f>
        <v>80490</v>
      </c>
      <c r="J38" s="319">
        <f>'Visi duomenys'!P34</f>
        <v>0</v>
      </c>
      <c r="K38" s="319">
        <f>'Visi duomenys'!O34+'Visi duomenys'!Q34+'Visi duomenys'!R34</f>
        <v>20280</v>
      </c>
      <c r="L38" s="14" t="str">
        <f>IFERROR(VLOOKUP('ST 1 lentelė'!C38,'Projektu sutartys 20190605'!$A$3:$O$81,4,FALSE)," ")</f>
        <v xml:space="preserve"> </v>
      </c>
      <c r="M38" s="14" t="str">
        <f>IFERROR(VLOOKUP('ST 1 lentelė'!C38,'Projektu sutartys 20190605'!$A$3:$O$81,6,FALSE)," ")</f>
        <v xml:space="preserve"> </v>
      </c>
      <c r="N38" s="14" t="str">
        <f>IFERROR(VLOOKUP('ST 1 lentelė'!C38,'Projektu sutartys 20190605'!$A$3:$O$81,7,FALSE)," ")</f>
        <v xml:space="preserve"> </v>
      </c>
      <c r="O38" s="14" t="str">
        <f>IFERROR(VLOOKUP('ST 1 lentelė'!C38,'Projektu sutartys 20190605'!$A$3:$O$81,8,FALSE)," ")</f>
        <v xml:space="preserve"> </v>
      </c>
      <c r="P38" s="14" t="str">
        <f>IFERROR(VLOOKUP(C38,'mokejimai 20190605'!$A$1:$G$69,4,FALSE)," ")</f>
        <v xml:space="preserve"> </v>
      </c>
      <c r="Q38" s="14" t="str">
        <f>IFERROR(VLOOKUP(C38,'mokejimai 20190605'!$A$1:$G$69,5,FALSE)," ")</f>
        <v xml:space="preserve"> </v>
      </c>
      <c r="R38" s="14" t="str">
        <f>IFERROR(VLOOKUP($C38,'mokejimai 20190605'!$A$1:$G$69,6,FALSE)," ")</f>
        <v xml:space="preserve"> </v>
      </c>
      <c r="S38" s="14" t="str">
        <f>IFERROR(VLOOKUP($C38,'mokejimai 20190605'!$A$1:$G$69,7,FALSE)," ")</f>
        <v xml:space="preserve"> </v>
      </c>
      <c r="T38" s="14"/>
    </row>
    <row r="39" spans="1:20" x14ac:dyDescent="0.25">
      <c r="A39" s="14" t="str">
        <f>'Visi duomenys'!A35</f>
        <v>1.2.1.3.4</v>
      </c>
      <c r="B39" s="14" t="str">
        <f>'Visi duomenys'!B35</f>
        <v>R085516-190000-1151</v>
      </c>
      <c r="C39" s="14" t="str">
        <f>'Visi duomenys'!C35</f>
        <v>04.5.1-TID-R-516-71-0001</v>
      </c>
      <c r="D39" s="241" t="str">
        <f>'Visi duomenys'!D35</f>
        <v>Pėsčiųjų ir dviračių tako įrengimas iki Norkaičių gyvenvietės</v>
      </c>
      <c r="E39" s="14" t="str">
        <f>'Visi duomenys'!E35</f>
        <v>TRSA</v>
      </c>
      <c r="F39" s="14" t="str">
        <f>('Visi duomenys'!J35&amp;" "&amp;'Visi duomenys'!K35&amp;" "&amp;'Visi duomenys'!L35)</f>
        <v xml:space="preserve">  </v>
      </c>
      <c r="G39" s="14" t="str">
        <f>'Visi duomenys'!BI35</f>
        <v>Baigtas įgyvendinti</v>
      </c>
      <c r="H39" s="319">
        <f>'Visi duomenys'!N35</f>
        <v>139304.47</v>
      </c>
      <c r="I39" s="319">
        <f>'Visi duomenys'!S35</f>
        <v>111269</v>
      </c>
      <c r="J39" s="319">
        <f>'Visi duomenys'!P35</f>
        <v>0</v>
      </c>
      <c r="K39" s="319">
        <f>'Visi duomenys'!O35+'Visi duomenys'!Q35+'Visi duomenys'!R35</f>
        <v>28035.47</v>
      </c>
      <c r="L39" s="14">
        <f>IFERROR(VLOOKUP('ST 1 lentelė'!C39,'Projektu sutartys 20190605'!$A$3:$O$81,4,FALSE)," ")</f>
        <v>142676.60999999999</v>
      </c>
      <c r="M39" s="14">
        <f>IFERROR(VLOOKUP('ST 1 lentelė'!C39,'Projektu sutartys 20190605'!$A$3:$O$81,6,FALSE)," ")</f>
        <v>111269</v>
      </c>
      <c r="N39" s="14">
        <f>IFERROR(VLOOKUP('ST 1 lentelė'!C39,'Projektu sutartys 20190605'!$A$3:$O$81,7,FALSE)," ")</f>
        <v>0</v>
      </c>
      <c r="O39" s="14">
        <f>IFERROR(VLOOKUP('ST 1 lentelė'!C39,'Projektu sutartys 20190605'!$A$3:$O$81,8,FALSE)," ")</f>
        <v>31407.61</v>
      </c>
      <c r="P39" s="14">
        <f>IFERROR(VLOOKUP(C39,'mokejimai 20190605'!$A$1:$G$69,4,FALSE)," ")</f>
        <v>142676.6</v>
      </c>
      <c r="Q39" s="14">
        <f>IFERROR(VLOOKUP(C39,'mokejimai 20190605'!$A$1:$G$69,5,FALSE)," ")</f>
        <v>111268.99</v>
      </c>
      <c r="R39" s="14">
        <f>IFERROR(VLOOKUP($C39,'mokejimai 20190605'!$A$1:$G$69,6,FALSE)," ")</f>
        <v>0</v>
      </c>
      <c r="S39" s="14">
        <f>IFERROR(VLOOKUP($C39,'mokejimai 20190605'!$A$1:$G$69,7,FALSE)," ")</f>
        <v>31407.61</v>
      </c>
      <c r="T39" s="14"/>
    </row>
    <row r="40" spans="1:20" x14ac:dyDescent="0.25">
      <c r="A40" s="243" t="str">
        <f>'Visi duomenys'!A36</f>
        <v>1.2.1.4</v>
      </c>
      <c r="B40" s="243" t="str">
        <f>'Visi duomenys'!B36</f>
        <v/>
      </c>
      <c r="C40" s="243">
        <f>'Visi duomenys'!C36</f>
        <v>0</v>
      </c>
      <c r="D40" s="240" t="str">
        <f>'Visi duomenys'!D36</f>
        <v>Priemonė: Vietinio susisiekimo viešojo transporto priemonių parko atnaujinimas</v>
      </c>
      <c r="E40" s="10">
        <f>'Visi duomenys'!E36</f>
        <v>0</v>
      </c>
      <c r="F40" s="10" t="str">
        <f>('Visi duomenys'!J36&amp;" "&amp;'Visi duomenys'!K36&amp;" "&amp;'Visi duomenys'!L36)</f>
        <v xml:space="preserve">  </v>
      </c>
      <c r="G40" s="10" t="str">
        <f>'Visi duomenys'!BI36</f>
        <v xml:space="preserve"> </v>
      </c>
      <c r="H40" s="333">
        <f>'Visi duomenys'!N36</f>
        <v>0</v>
      </c>
      <c r="I40" s="333">
        <f>'Visi duomenys'!S36</f>
        <v>0</v>
      </c>
      <c r="J40" s="333">
        <f>'Visi duomenys'!P36</f>
        <v>0</v>
      </c>
      <c r="K40" s="333">
        <f>'Visi duomenys'!O36+'Visi duomenys'!Q36+'Visi duomenys'!R36</f>
        <v>0</v>
      </c>
      <c r="L40" s="10" t="str">
        <f>IFERROR(VLOOKUP('ST 1 lentelė'!C40,'Projektu sutartys 20190605'!$A$3:$O$81,4,FALSE)," ")</f>
        <v xml:space="preserve"> </v>
      </c>
      <c r="M40" s="10" t="str">
        <f>IFERROR(VLOOKUP('ST 1 lentelė'!C40,'Projektu sutartys 20190605'!$A$3:$O$81,6,FALSE)," ")</f>
        <v xml:space="preserve"> </v>
      </c>
      <c r="N40" s="10" t="str">
        <f>IFERROR(VLOOKUP('ST 1 lentelė'!C40,'Projektu sutartys 20190605'!$A$3:$O$81,7,FALSE)," ")</f>
        <v xml:space="preserve"> </v>
      </c>
      <c r="O40" s="10" t="str">
        <f>IFERROR(VLOOKUP('ST 1 lentelė'!C40,'Projektu sutartys 20190605'!$A$3:$O$81,8,FALSE)," ")</f>
        <v xml:space="preserve"> </v>
      </c>
      <c r="P40" s="10" t="str">
        <f>IFERROR(VLOOKUP(C40,'mokejimai 20190605'!$A$1:$G$69,4,FALSE)," ")</f>
        <v xml:space="preserve"> </v>
      </c>
      <c r="Q40" s="10" t="str">
        <f>IFERROR(VLOOKUP(C40,'mokejimai 20190605'!$A$1:$G$69,5,FALSE)," ")</f>
        <v xml:space="preserve"> </v>
      </c>
      <c r="R40" s="10" t="str">
        <f>IFERROR(VLOOKUP($C40,'mokejimai 20190605'!$A$1:$G$69,6,FALSE)," ")</f>
        <v xml:space="preserve"> </v>
      </c>
      <c r="S40" s="10" t="str">
        <f>IFERROR(VLOOKUP($C40,'mokejimai 20190605'!$A$1:$G$69,7,FALSE)," ")</f>
        <v xml:space="preserve"> </v>
      </c>
      <c r="T40" s="10"/>
    </row>
    <row r="41" spans="1:20" x14ac:dyDescent="0.25">
      <c r="A41" s="14" t="str">
        <f>'Visi duomenys'!A37</f>
        <v>1.2.1.4.1</v>
      </c>
      <c r="B41" s="14" t="str">
        <f>'Visi duomenys'!B37</f>
        <v>R085518-100000-1153</v>
      </c>
      <c r="C41" s="14" t="str">
        <f>'Visi duomenys'!C37</f>
        <v>04.5.1-TID-R-518-71-0001</v>
      </c>
      <c r="D41" s="241" t="str">
        <f>'Visi duomenys'!D37</f>
        <v>Tauragės miesto viešojo susisiekimo parko transporto priemonių atnaujinimas</v>
      </c>
      <c r="E41" s="14" t="str">
        <f>'Visi duomenys'!E37</f>
        <v>TRSA</v>
      </c>
      <c r="F41" s="14" t="str">
        <f>('Visi duomenys'!J37&amp;" "&amp;'Visi duomenys'!K37&amp;" "&amp;'Visi duomenys'!L37)</f>
        <v xml:space="preserve">ITI  </v>
      </c>
      <c r="G41" s="14" t="str">
        <f>'Visi duomenys'!BI37</f>
        <v>Įgyvendinimas</v>
      </c>
      <c r="H41" s="319">
        <f>'Visi duomenys'!N37</f>
        <v>798964</v>
      </c>
      <c r="I41" s="319">
        <f>'Visi duomenys'!S37</f>
        <v>679119</v>
      </c>
      <c r="J41" s="319">
        <f>'Visi duomenys'!P37</f>
        <v>0</v>
      </c>
      <c r="K41" s="319">
        <f>'Visi duomenys'!O37+'Visi duomenys'!Q37+'Visi duomenys'!R37</f>
        <v>119845</v>
      </c>
      <c r="L41" s="14">
        <f>IFERROR(VLOOKUP('ST 1 lentelė'!C41,'Projektu sutartys 20190605'!$A$3:$O$81,4,FALSE)," ")</f>
        <v>798964</v>
      </c>
      <c r="M41" s="14">
        <f>IFERROR(VLOOKUP('ST 1 lentelė'!C41,'Projektu sutartys 20190605'!$A$3:$O$81,6,FALSE)," ")</f>
        <v>679119</v>
      </c>
      <c r="N41" s="14">
        <f>IFERROR(VLOOKUP('ST 1 lentelė'!C41,'Projektu sutartys 20190605'!$A$3:$O$81,7,FALSE)," ")</f>
        <v>0</v>
      </c>
      <c r="O41" s="14">
        <f>IFERROR(VLOOKUP('ST 1 lentelė'!C41,'Projektu sutartys 20190605'!$A$3:$O$81,8,FALSE)," ")</f>
        <v>119845</v>
      </c>
      <c r="P41" s="14" t="str">
        <f>IFERROR(VLOOKUP(C41,'mokejimai 20190605'!$A$1:$G$69,4,FALSE)," ")</f>
        <v xml:space="preserve"> </v>
      </c>
      <c r="Q41" s="14" t="str">
        <f>IFERROR(VLOOKUP(C41,'mokejimai 20190605'!$A$1:$G$69,5,FALSE)," ")</f>
        <v xml:space="preserve"> </v>
      </c>
      <c r="R41" s="14" t="str">
        <f>IFERROR(VLOOKUP($C41,'mokejimai 20190605'!$A$1:$G$69,6,FALSE)," ")</f>
        <v xml:space="preserve"> </v>
      </c>
      <c r="S41" s="14" t="str">
        <f>IFERROR(VLOOKUP($C41,'mokejimai 20190605'!$A$1:$G$69,7,FALSE)," ")</f>
        <v xml:space="preserve"> </v>
      </c>
      <c r="T41" s="14"/>
    </row>
    <row r="42" spans="1:20" x14ac:dyDescent="0.25">
      <c r="A42" s="243" t="str">
        <f>'Visi duomenys'!A38</f>
        <v>1.2.2.</v>
      </c>
      <c r="B42" s="243" t="str">
        <f>'Visi duomenys'!B38</f>
        <v/>
      </c>
      <c r="C42" s="243">
        <f>'Visi duomenys'!C38</f>
        <v>0</v>
      </c>
      <c r="D42" s="240" t="str">
        <f>'Visi duomenys'!D38</f>
        <v>Uždavinys. Modernizuoti kultūros įstaigų fizinę ir informacinę infrastruktūrą, kultūros paslaugoms pritaikyti  kultūros paveldo objektus ir netradicines erdves,  didinti paslaugų prieinamumą.</v>
      </c>
      <c r="E42" s="10">
        <f>'Visi duomenys'!E38</f>
        <v>0</v>
      </c>
      <c r="F42" s="10" t="str">
        <f>('Visi duomenys'!J38&amp;" "&amp;'Visi duomenys'!K38&amp;" "&amp;'Visi duomenys'!L38)</f>
        <v xml:space="preserve">  </v>
      </c>
      <c r="G42" s="10" t="str">
        <f>'Visi duomenys'!BI38</f>
        <v xml:space="preserve"> </v>
      </c>
      <c r="H42" s="333">
        <f>'Visi duomenys'!N38</f>
        <v>0</v>
      </c>
      <c r="I42" s="333">
        <f>'Visi duomenys'!S38</f>
        <v>0</v>
      </c>
      <c r="J42" s="333">
        <f>'Visi duomenys'!P38</f>
        <v>0</v>
      </c>
      <c r="K42" s="333">
        <f>'Visi duomenys'!O38+'Visi duomenys'!Q38+'Visi duomenys'!R38</f>
        <v>0</v>
      </c>
      <c r="L42" s="10" t="str">
        <f>IFERROR(VLOOKUP('ST 1 lentelė'!C42,'Projektu sutartys 20190605'!$A$3:$O$81,4,FALSE)," ")</f>
        <v xml:space="preserve"> </v>
      </c>
      <c r="M42" s="10" t="str">
        <f>IFERROR(VLOOKUP('ST 1 lentelė'!C42,'Projektu sutartys 20190605'!$A$3:$O$81,6,FALSE)," ")</f>
        <v xml:space="preserve"> </v>
      </c>
      <c r="N42" s="10" t="str">
        <f>IFERROR(VLOOKUP('ST 1 lentelė'!C42,'Projektu sutartys 20190605'!$A$3:$O$81,7,FALSE)," ")</f>
        <v xml:space="preserve"> </v>
      </c>
      <c r="O42" s="10" t="str">
        <f>IFERROR(VLOOKUP('ST 1 lentelė'!C42,'Projektu sutartys 20190605'!$A$3:$O$81,8,FALSE)," ")</f>
        <v xml:space="preserve"> </v>
      </c>
      <c r="P42" s="10" t="str">
        <f>IFERROR(VLOOKUP(C42,'mokejimai 20190605'!$A$1:$G$69,4,FALSE)," ")</f>
        <v xml:space="preserve"> </v>
      </c>
      <c r="Q42" s="10" t="str">
        <f>IFERROR(VLOOKUP(C42,'mokejimai 20190605'!$A$1:$G$69,5,FALSE)," ")</f>
        <v xml:space="preserve"> </v>
      </c>
      <c r="R42" s="10" t="str">
        <f>IFERROR(VLOOKUP($C42,'mokejimai 20190605'!$A$1:$G$69,6,FALSE)," ")</f>
        <v xml:space="preserve"> </v>
      </c>
      <c r="S42" s="10" t="str">
        <f>IFERROR(VLOOKUP($C42,'mokejimai 20190605'!$A$1:$G$69,7,FALSE)," ")</f>
        <v xml:space="preserve"> </v>
      </c>
      <c r="T42" s="10"/>
    </row>
    <row r="43" spans="1:20" x14ac:dyDescent="0.25">
      <c r="A43" s="243" t="str">
        <f>'Visi duomenys'!A39</f>
        <v>1.2.2.1</v>
      </c>
      <c r="B43" s="243" t="str">
        <f>'Visi duomenys'!B39</f>
        <v/>
      </c>
      <c r="C43" s="243">
        <f>'Visi duomenys'!C39</f>
        <v>0</v>
      </c>
      <c r="D43" s="240" t="str">
        <f>'Visi duomenys'!D39</f>
        <v>Priemonė: Modernizuoti savivaldybių kultūros infrastruktūrą</v>
      </c>
      <c r="E43" s="10">
        <f>'Visi duomenys'!E39</f>
        <v>0</v>
      </c>
      <c r="F43" s="10" t="str">
        <f>('Visi duomenys'!J39&amp;" "&amp;'Visi duomenys'!K39&amp;" "&amp;'Visi duomenys'!L39)</f>
        <v xml:space="preserve">  </v>
      </c>
      <c r="G43" s="10" t="str">
        <f>'Visi duomenys'!BI39</f>
        <v xml:space="preserve"> </v>
      </c>
      <c r="H43" s="333">
        <f>'Visi duomenys'!N39</f>
        <v>0</v>
      </c>
      <c r="I43" s="333">
        <f>'Visi duomenys'!S39</f>
        <v>0</v>
      </c>
      <c r="J43" s="333">
        <f>'Visi duomenys'!P39</f>
        <v>0</v>
      </c>
      <c r="K43" s="333">
        <f>'Visi duomenys'!O39+'Visi duomenys'!Q39+'Visi duomenys'!R39</f>
        <v>0</v>
      </c>
      <c r="L43" s="10" t="str">
        <f>IFERROR(VLOOKUP('ST 1 lentelė'!C43,'Projektu sutartys 20190605'!$A$3:$O$81,4,FALSE)," ")</f>
        <v xml:space="preserve"> </v>
      </c>
      <c r="M43" s="10" t="str">
        <f>IFERROR(VLOOKUP('ST 1 lentelė'!C43,'Projektu sutartys 20190605'!$A$3:$O$81,6,FALSE)," ")</f>
        <v xml:space="preserve"> </v>
      </c>
      <c r="N43" s="10" t="str">
        <f>IFERROR(VLOOKUP('ST 1 lentelė'!C43,'Projektu sutartys 20190605'!$A$3:$O$81,7,FALSE)," ")</f>
        <v xml:space="preserve"> </v>
      </c>
      <c r="O43" s="10" t="str">
        <f>IFERROR(VLOOKUP('ST 1 lentelė'!C43,'Projektu sutartys 20190605'!$A$3:$O$81,8,FALSE)," ")</f>
        <v xml:space="preserve"> </v>
      </c>
      <c r="P43" s="10" t="str">
        <f>IFERROR(VLOOKUP(C43,'mokejimai 20190605'!$A$1:$G$69,4,FALSE)," ")</f>
        <v xml:space="preserve"> </v>
      </c>
      <c r="Q43" s="10" t="str">
        <f>IFERROR(VLOOKUP(C43,'mokejimai 20190605'!$A$1:$G$69,5,FALSE)," ")</f>
        <v xml:space="preserve"> </v>
      </c>
      <c r="R43" s="10" t="str">
        <f>IFERROR(VLOOKUP($C43,'mokejimai 20190605'!$A$1:$G$69,6,FALSE)," ")</f>
        <v xml:space="preserve"> </v>
      </c>
      <c r="S43" s="10" t="str">
        <f>IFERROR(VLOOKUP($C43,'mokejimai 20190605'!$A$1:$G$69,7,FALSE)," ")</f>
        <v xml:space="preserve"> </v>
      </c>
      <c r="T43" s="10"/>
    </row>
    <row r="44" spans="1:20" x14ac:dyDescent="0.25">
      <c r="A44" s="14" t="str">
        <f>'Visi duomenys'!A40</f>
        <v>1.2.2.1.1</v>
      </c>
      <c r="B44" s="14" t="str">
        <f>'Visi duomenys'!B40</f>
        <v>R083305-330000-1156</v>
      </c>
      <c r="C44" s="14" t="str">
        <f>'Visi duomenys'!C40</f>
        <v>07.1.1-CPVA-R-305-71-0002</v>
      </c>
      <c r="D44" s="241" t="str">
        <f>'Visi duomenys'!D40</f>
        <v>Tauragės krašto muziejaus modernizavimas</v>
      </c>
      <c r="E44" s="14" t="str">
        <f>'Visi duomenys'!E40</f>
        <v>TRSA</v>
      </c>
      <c r="F44" s="14" t="str">
        <f>('Visi duomenys'!J40&amp;" "&amp;'Visi duomenys'!K40&amp;" "&amp;'Visi duomenys'!L40)</f>
        <v xml:space="preserve">ITI  </v>
      </c>
      <c r="G44" s="14" t="str">
        <f>'Visi duomenys'!BI40</f>
        <v>Įgyvendinimas</v>
      </c>
      <c r="H44" s="319">
        <f>'Visi duomenys'!N40</f>
        <v>728508.61</v>
      </c>
      <c r="I44" s="319">
        <f>'Visi duomenys'!S40</f>
        <v>500104.16</v>
      </c>
      <c r="J44" s="319">
        <f>'Visi duomenys'!P40</f>
        <v>0</v>
      </c>
      <c r="K44" s="319">
        <f>'Visi duomenys'!O40+'Visi duomenys'!Q40+'Visi duomenys'!R40</f>
        <v>228404.45</v>
      </c>
      <c r="L44" s="14">
        <f>IFERROR(VLOOKUP('ST 1 lentelė'!C44,'Projektu sutartys 20190605'!$A$3:$O$81,4,FALSE)," ")</f>
        <v>728508.61</v>
      </c>
      <c r="M44" s="14">
        <f>IFERROR(VLOOKUP('ST 1 lentelė'!C44,'Projektu sutartys 20190605'!$A$3:$O$81,6,FALSE)," ")</f>
        <v>500104.16</v>
      </c>
      <c r="N44" s="14">
        <f>IFERROR(VLOOKUP('ST 1 lentelė'!C44,'Projektu sutartys 20190605'!$A$3:$O$81,7,FALSE)," ")</f>
        <v>0</v>
      </c>
      <c r="O44" s="14">
        <f>IFERROR(VLOOKUP('ST 1 lentelė'!C44,'Projektu sutartys 20190605'!$A$3:$O$81,8,FALSE)," ")</f>
        <v>228404.45</v>
      </c>
      <c r="P44" s="14">
        <f>IFERROR(VLOOKUP(C44,'mokejimai 20190605'!$A$1:$G$69,4,FALSE)," ")</f>
        <v>533818.88</v>
      </c>
      <c r="Q44" s="14">
        <f>IFERROR(VLOOKUP(C44,'mokejimai 20190605'!$A$1:$G$69,5,FALSE)," ")</f>
        <v>366454.2</v>
      </c>
      <c r="R44" s="14">
        <f>IFERROR(VLOOKUP($C44,'mokejimai 20190605'!$A$1:$G$69,6,FALSE)," ")</f>
        <v>0</v>
      </c>
      <c r="S44" s="14">
        <f>IFERROR(VLOOKUP($C44,'mokejimai 20190605'!$A$1:$G$69,7,FALSE)," ")</f>
        <v>167364.68</v>
      </c>
      <c r="T44" s="14"/>
    </row>
    <row r="45" spans="1:20" x14ac:dyDescent="0.25">
      <c r="A45" s="14" t="str">
        <f>'Visi duomenys'!A41</f>
        <v>1.2.2.1.2</v>
      </c>
      <c r="B45" s="14" t="str">
        <f>'Visi duomenys'!B41</f>
        <v>R083305-330000-1157</v>
      </c>
      <c r="C45" s="14" t="str">
        <f>'Visi duomenys'!C41</f>
        <v>07.1.1-CPVA-R-305-71-0001</v>
      </c>
      <c r="D45" s="241" t="str">
        <f>'Visi duomenys'!D41</f>
        <v>Jurbarko kultūros centro modernizavimas</v>
      </c>
      <c r="E45" s="14" t="str">
        <f>'Visi duomenys'!E41</f>
        <v>JRSA</v>
      </c>
      <c r="F45" s="14" t="str">
        <f>('Visi duomenys'!J41&amp;" "&amp;'Visi duomenys'!K41&amp;" "&amp;'Visi duomenys'!L41)</f>
        <v xml:space="preserve">ITI  </v>
      </c>
      <c r="G45" s="14" t="str">
        <f>'Visi duomenys'!BI41</f>
        <v>Įgyvendinimas</v>
      </c>
      <c r="H45" s="319">
        <f>'Visi duomenys'!N41</f>
        <v>515526.52</v>
      </c>
      <c r="I45" s="319">
        <f>'Visi duomenys'!S41</f>
        <v>191794.23</v>
      </c>
      <c r="J45" s="319">
        <f>'Visi duomenys'!P41</f>
        <v>0</v>
      </c>
      <c r="K45" s="319">
        <f>'Visi duomenys'!O41+'Visi duomenys'!Q41+'Visi duomenys'!R41</f>
        <v>323732.28999999998</v>
      </c>
      <c r="L45" s="14">
        <f>IFERROR(VLOOKUP('ST 1 lentelė'!C45,'Projektu sutartys 20190605'!$A$3:$O$81,4,FALSE)," ")</f>
        <v>515526.52</v>
      </c>
      <c r="M45" s="14">
        <f>IFERROR(VLOOKUP('ST 1 lentelė'!C45,'Projektu sutartys 20190605'!$A$3:$O$81,6,FALSE)," ")</f>
        <v>191794.23</v>
      </c>
      <c r="N45" s="14">
        <f>IFERROR(VLOOKUP('ST 1 lentelė'!C45,'Projektu sutartys 20190605'!$A$3:$O$81,7,FALSE)," ")</f>
        <v>0</v>
      </c>
      <c r="O45" s="14">
        <f>IFERROR(VLOOKUP('ST 1 lentelė'!C45,'Projektu sutartys 20190605'!$A$3:$O$81,8,FALSE)," ")</f>
        <v>323732.28999999998</v>
      </c>
      <c r="P45" s="14">
        <f>IFERROR(VLOOKUP(C45,'mokejimai 20190605'!$A$1:$G$69,4,FALSE)," ")</f>
        <v>440259.68</v>
      </c>
      <c r="Q45" s="14">
        <f>IFERROR(VLOOKUP(C45,'mokejimai 20190605'!$A$1:$G$69,5,FALSE)," ")</f>
        <v>163792.28</v>
      </c>
      <c r="R45" s="14">
        <f>IFERROR(VLOOKUP($C45,'mokejimai 20190605'!$A$1:$G$69,6,FALSE)," ")</f>
        <v>0</v>
      </c>
      <c r="S45" s="14">
        <f>IFERROR(VLOOKUP($C45,'mokejimai 20190605'!$A$1:$G$69,7,FALSE)," ")</f>
        <v>276467.40000000002</v>
      </c>
      <c r="T45" s="14"/>
    </row>
    <row r="46" spans="1:20" x14ac:dyDescent="0.25">
      <c r="A46" s="243" t="str">
        <f>'Visi duomenys'!A42</f>
        <v>1.2.2.2</v>
      </c>
      <c r="B46" s="243" t="str">
        <f>'Visi duomenys'!B42</f>
        <v/>
      </c>
      <c r="C46" s="243">
        <f>'Visi duomenys'!C42</f>
        <v>0</v>
      </c>
      <c r="D46" s="240" t="str">
        <f>'Visi duomenys'!D42</f>
        <v>Priemonė: Aktualizuoti savivaldybių kultūros paveldo objektus</v>
      </c>
      <c r="E46" s="10">
        <f>'Visi duomenys'!E42</f>
        <v>0</v>
      </c>
      <c r="F46" s="10" t="str">
        <f>('Visi duomenys'!J42&amp;" "&amp;'Visi duomenys'!K42&amp;" "&amp;'Visi duomenys'!L42)</f>
        <v xml:space="preserve">  </v>
      </c>
      <c r="G46" s="10" t="str">
        <f>'Visi duomenys'!BI42</f>
        <v xml:space="preserve"> </v>
      </c>
      <c r="H46" s="333">
        <f>'Visi duomenys'!N42</f>
        <v>0</v>
      </c>
      <c r="I46" s="333">
        <f>'Visi duomenys'!S42</f>
        <v>0</v>
      </c>
      <c r="J46" s="333">
        <f>'Visi duomenys'!P42</f>
        <v>0</v>
      </c>
      <c r="K46" s="333">
        <f>'Visi duomenys'!O42+'Visi duomenys'!Q42+'Visi duomenys'!R42</f>
        <v>0</v>
      </c>
      <c r="L46" s="10" t="str">
        <f>IFERROR(VLOOKUP('ST 1 lentelė'!C46,'Projektu sutartys 20190605'!$A$3:$O$81,4,FALSE)," ")</f>
        <v xml:space="preserve"> </v>
      </c>
      <c r="M46" s="10" t="str">
        <f>IFERROR(VLOOKUP('ST 1 lentelė'!C46,'Projektu sutartys 20190605'!$A$3:$O$81,6,FALSE)," ")</f>
        <v xml:space="preserve"> </v>
      </c>
      <c r="N46" s="10" t="str">
        <f>IFERROR(VLOOKUP('ST 1 lentelė'!C46,'Projektu sutartys 20190605'!$A$3:$O$81,7,FALSE)," ")</f>
        <v xml:space="preserve"> </v>
      </c>
      <c r="O46" s="10" t="str">
        <f>IFERROR(VLOOKUP('ST 1 lentelė'!C46,'Projektu sutartys 20190605'!$A$3:$O$81,8,FALSE)," ")</f>
        <v xml:space="preserve"> </v>
      </c>
      <c r="P46" s="10" t="str">
        <f>IFERROR(VLOOKUP(C46,'mokejimai 20190605'!$A$1:$G$69,4,FALSE)," ")</f>
        <v xml:space="preserve"> </v>
      </c>
      <c r="Q46" s="10" t="str">
        <f>IFERROR(VLOOKUP(C46,'mokejimai 20190605'!$A$1:$G$69,5,FALSE)," ")</f>
        <v xml:space="preserve"> </v>
      </c>
      <c r="R46" s="10" t="str">
        <f>IFERROR(VLOOKUP($C46,'mokejimai 20190605'!$A$1:$G$69,6,FALSE)," ")</f>
        <v xml:space="preserve"> </v>
      </c>
      <c r="S46" s="10" t="str">
        <f>IFERROR(VLOOKUP($C46,'mokejimai 20190605'!$A$1:$G$69,7,FALSE)," ")</f>
        <v xml:space="preserve"> </v>
      </c>
      <c r="T46" s="10"/>
    </row>
    <row r="47" spans="1:20" x14ac:dyDescent="0.25">
      <c r="A47" s="14" t="str">
        <f>'Visi duomenys'!A43</f>
        <v>1.2.2.2.1</v>
      </c>
      <c r="B47" s="14" t="str">
        <f>'Visi duomenys'!B43</f>
        <v>R083302-440000-1159</v>
      </c>
      <c r="C47" s="14" t="str">
        <f>'Visi duomenys'!C43</f>
        <v>05.4.1-CPVA-R-302-71-0001</v>
      </c>
      <c r="D47" s="241" t="str">
        <f>'Visi duomenys'!D43</f>
        <v>Tauragės pilies rūsio kultūros paveldo savybių išsaugojimas ir pritaikymas bendruomeniniams poreikiams</v>
      </c>
      <c r="E47" s="14" t="str">
        <f>'Visi duomenys'!E43</f>
        <v>TRSA</v>
      </c>
      <c r="F47" s="14" t="str">
        <f>('Visi duomenys'!J43&amp;" "&amp;'Visi duomenys'!K43&amp;" "&amp;'Visi duomenys'!L43)</f>
        <v xml:space="preserve">ITI  </v>
      </c>
      <c r="G47" s="14" t="str">
        <f>'Visi duomenys'!BI43</f>
        <v>Baigtas įgyvendinti</v>
      </c>
      <c r="H47" s="319">
        <f>'Visi duomenys'!N43</f>
        <v>427519.54</v>
      </c>
      <c r="I47" s="319">
        <f>'Visi duomenys'!S43</f>
        <v>325775.69</v>
      </c>
      <c r="J47" s="319">
        <f>'Visi duomenys'!P43</f>
        <v>0</v>
      </c>
      <c r="K47" s="319">
        <f>'Visi duomenys'!O43+'Visi duomenys'!Q43+'Visi duomenys'!R43</f>
        <v>101743.85</v>
      </c>
      <c r="L47" s="14">
        <f>IFERROR(VLOOKUP('ST 1 lentelė'!C47,'Projektu sutartys 20190605'!$A$3:$O$81,4,FALSE)," ")</f>
        <v>518106.26</v>
      </c>
      <c r="M47" s="14">
        <f>IFERROR(VLOOKUP('ST 1 lentelė'!C47,'Projektu sutartys 20190605'!$A$3:$O$81,6,FALSE)," ")</f>
        <v>394804</v>
      </c>
      <c r="N47" s="14">
        <f>IFERROR(VLOOKUP('ST 1 lentelė'!C47,'Projektu sutartys 20190605'!$A$3:$O$81,7,FALSE)," ")</f>
        <v>0</v>
      </c>
      <c r="O47" s="14">
        <f>IFERROR(VLOOKUP('ST 1 lentelė'!C47,'Projektu sutartys 20190605'!$A$3:$O$81,8,FALSE)," ")</f>
        <v>123302.26</v>
      </c>
      <c r="P47" s="14">
        <f>IFERROR(VLOOKUP(C47,'mokejimai 20190605'!$A$1:$G$69,4,FALSE)," ")</f>
        <v>427519.54</v>
      </c>
      <c r="Q47" s="14">
        <f>IFERROR(VLOOKUP(C47,'mokejimai 20190605'!$A$1:$G$69,5,FALSE)," ")</f>
        <v>325775.69</v>
      </c>
      <c r="R47" s="14">
        <f>IFERROR(VLOOKUP($C47,'mokejimai 20190605'!$A$1:$G$69,6,FALSE)," ")</f>
        <v>0</v>
      </c>
      <c r="S47" s="14">
        <f>IFERROR(VLOOKUP($C47,'mokejimai 20190605'!$A$1:$G$69,7,FALSE)," ")</f>
        <v>101743.85</v>
      </c>
      <c r="T47" s="14"/>
    </row>
    <row r="48" spans="1:20" x14ac:dyDescent="0.25">
      <c r="A48" s="14" t="str">
        <f>'Visi duomenys'!A44</f>
        <v>1.2.2.2.2</v>
      </c>
      <c r="B48" s="14" t="str">
        <f>'Visi duomenys'!B44</f>
        <v>R083302-440000-1160</v>
      </c>
      <c r="C48" s="14" t="str">
        <f>'Visi duomenys'!C44</f>
        <v>05.4.1-CPVA-R-302-71-0004</v>
      </c>
      <c r="D48" s="241" t="str">
        <f>'Visi duomenys'!D44</f>
        <v>Požerės Kristaus Atsimainymo bažnyčios komplekso aktualizavimas vietos bendruomenės poreikiams</v>
      </c>
      <c r="E48" s="14" t="str">
        <f>'Visi duomenys'!E44</f>
        <v>ŠRSA</v>
      </c>
      <c r="F48" s="14" t="str">
        <f>('Visi duomenys'!J44&amp;" "&amp;'Visi duomenys'!K44&amp;" "&amp;'Visi duomenys'!L44)</f>
        <v xml:space="preserve">  </v>
      </c>
      <c r="G48" s="14" t="str">
        <f>'Visi duomenys'!BI44</f>
        <v>Baigtas įgyvendinti</v>
      </c>
      <c r="H48" s="319">
        <f>'Visi duomenys'!N44</f>
        <v>192777.09</v>
      </c>
      <c r="I48" s="319">
        <f>'Visi duomenys'!S44</f>
        <v>163860.53</v>
      </c>
      <c r="J48" s="319">
        <f>'Visi duomenys'!P44</f>
        <v>0</v>
      </c>
      <c r="K48" s="319">
        <f>'Visi duomenys'!O44+'Visi duomenys'!Q44+'Visi duomenys'!R44</f>
        <v>28916.560000000001</v>
      </c>
      <c r="L48" s="14">
        <f>IFERROR(VLOOKUP('ST 1 lentelė'!C48,'Projektu sutartys 20190605'!$A$3:$O$81,4,FALSE)," ")</f>
        <v>241370.59</v>
      </c>
      <c r="M48" s="14">
        <f>IFERROR(VLOOKUP('ST 1 lentelė'!C48,'Projektu sutartys 20190605'!$A$3:$O$81,6,FALSE)," ")</f>
        <v>205165</v>
      </c>
      <c r="N48" s="14">
        <f>IFERROR(VLOOKUP('ST 1 lentelė'!C48,'Projektu sutartys 20190605'!$A$3:$O$81,7,FALSE)," ")</f>
        <v>0</v>
      </c>
      <c r="O48" s="14">
        <f>IFERROR(VLOOKUP('ST 1 lentelė'!C48,'Projektu sutartys 20190605'!$A$3:$O$81,8,FALSE)," ")</f>
        <v>36205.589999999997</v>
      </c>
      <c r="P48" s="14">
        <f>IFERROR(VLOOKUP(C48,'mokejimai 20190605'!$A$1:$G$69,4,FALSE)," ")</f>
        <v>192777.09</v>
      </c>
      <c r="Q48" s="14">
        <f>IFERROR(VLOOKUP(C48,'mokejimai 20190605'!$A$1:$G$69,5,FALSE)," ")</f>
        <v>163860.53</v>
      </c>
      <c r="R48" s="14">
        <f>IFERROR(VLOOKUP($C48,'mokejimai 20190605'!$A$1:$G$69,6,FALSE)," ")</f>
        <v>0</v>
      </c>
      <c r="S48" s="14">
        <f>IFERROR(VLOOKUP($C48,'mokejimai 20190605'!$A$1:$G$69,7,FALSE)," ")</f>
        <v>28916.560000000001</v>
      </c>
      <c r="T48" s="14"/>
    </row>
    <row r="49" spans="1:20" x14ac:dyDescent="0.25">
      <c r="A49" s="14" t="str">
        <f>'Visi duomenys'!A45</f>
        <v>1.2.2.2.3</v>
      </c>
      <c r="B49" s="14" t="str">
        <f>'Visi duomenys'!B45</f>
        <v>R083302-440000-1161</v>
      </c>
      <c r="C49" s="14" t="str">
        <f>'Visi duomenys'!C45</f>
        <v>05.4.1-CPVA-R-302-71-0003</v>
      </c>
      <c r="D49" s="241" t="str">
        <f>'Visi duomenys'!D45</f>
        <v>Buvusio Kristijono Donelaičio gimnazijos pastato Vilniaus g. 46, Pagėgiai, aktų salės ir vidaus laiptų paveldosaugos vertingųjų savybių sutvarkymas</v>
      </c>
      <c r="E49" s="14" t="str">
        <f>'Visi duomenys'!E45</f>
        <v>PSA</v>
      </c>
      <c r="F49" s="14" t="str">
        <f>('Visi duomenys'!J45&amp;" "&amp;'Visi duomenys'!K45&amp;" "&amp;'Visi duomenys'!L45)</f>
        <v xml:space="preserve">ITI  </v>
      </c>
      <c r="G49" s="14" t="str">
        <f>'Visi duomenys'!BI45</f>
        <v>Įgyvendinimas</v>
      </c>
      <c r="H49" s="319">
        <f>'Visi duomenys'!N45</f>
        <v>129468.93</v>
      </c>
      <c r="I49" s="319">
        <f>'Visi duomenys'!S45</f>
        <v>110048.59</v>
      </c>
      <c r="J49" s="319">
        <f>'Visi duomenys'!P45</f>
        <v>0</v>
      </c>
      <c r="K49" s="319">
        <f>'Visi duomenys'!O45+'Visi duomenys'!Q45+'Visi duomenys'!R45</f>
        <v>19420.34</v>
      </c>
      <c r="L49" s="14">
        <f>IFERROR(VLOOKUP('ST 1 lentelė'!C49,'Projektu sutartys 20190605'!$A$3:$O$81,4,FALSE)," ")</f>
        <v>129468.93</v>
      </c>
      <c r="M49" s="14">
        <f>IFERROR(VLOOKUP('ST 1 lentelė'!C49,'Projektu sutartys 20190605'!$A$3:$O$81,6,FALSE)," ")</f>
        <v>97155</v>
      </c>
      <c r="N49" s="14">
        <f>IFERROR(VLOOKUP('ST 1 lentelė'!C49,'Projektu sutartys 20190605'!$A$3:$O$81,7,FALSE)," ")</f>
        <v>0</v>
      </c>
      <c r="O49" s="14">
        <f>IFERROR(VLOOKUP('ST 1 lentelė'!C49,'Projektu sutartys 20190605'!$A$3:$O$81,8,FALSE)," ")</f>
        <v>32313.93</v>
      </c>
      <c r="P49" s="14">
        <f>IFERROR(VLOOKUP(C49,'mokejimai 20190605'!$A$1:$G$69,4,FALSE)," ")</f>
        <v>95668.49</v>
      </c>
      <c r="Q49" s="14">
        <f>IFERROR(VLOOKUP(C49,'mokejimai 20190605'!$A$1:$G$69,5,FALSE)," ")</f>
        <v>71790.75</v>
      </c>
      <c r="R49" s="14">
        <f>IFERROR(VLOOKUP($C49,'mokejimai 20190605'!$A$1:$G$69,6,FALSE)," ")</f>
        <v>0</v>
      </c>
      <c r="S49" s="14">
        <f>IFERROR(VLOOKUP($C49,'mokejimai 20190605'!$A$1:$G$69,7,FALSE)," ")</f>
        <v>23877.74</v>
      </c>
      <c r="T49" s="14"/>
    </row>
    <row r="50" spans="1:20" x14ac:dyDescent="0.25">
      <c r="A50" s="14" t="str">
        <f>'Visi duomenys'!A46</f>
        <v>1.2.2.2.4</v>
      </c>
      <c r="B50" s="14" t="str">
        <f>'Visi duomenys'!B46</f>
        <v>R083302-440000-1162</v>
      </c>
      <c r="C50" s="14" t="str">
        <f>'Visi duomenys'!C46</f>
        <v>05.4.1-CPVA-R-302-71-0005</v>
      </c>
      <c r="D50" s="241" t="str">
        <f>'Visi duomenys'!D46</f>
        <v>Mažosios Lietuvos Jurbarko krašto kultūros centro aktualizavimas</v>
      </c>
      <c r="E50" s="14" t="str">
        <f>'Visi duomenys'!E46</f>
        <v>JRSA</v>
      </c>
      <c r="F50" s="14" t="str">
        <f>('Visi duomenys'!J46&amp;" "&amp;'Visi duomenys'!K46&amp;" "&amp;'Visi duomenys'!L46)</f>
        <v xml:space="preserve">  </v>
      </c>
      <c r="G50" s="14" t="str">
        <f>'Visi duomenys'!BI46</f>
        <v>Įgyvendinimas</v>
      </c>
      <c r="H50" s="319">
        <f>'Visi duomenys'!N46</f>
        <v>357846.76</v>
      </c>
      <c r="I50" s="319">
        <f>'Visi duomenys'!S46</f>
        <v>304169.74</v>
      </c>
      <c r="J50" s="319">
        <f>'Visi duomenys'!P46</f>
        <v>0</v>
      </c>
      <c r="K50" s="319">
        <f>'Visi duomenys'!O46+'Visi duomenys'!Q46+'Visi duomenys'!R46</f>
        <v>53677.02</v>
      </c>
      <c r="L50" s="14">
        <f>IFERROR(VLOOKUP('ST 1 lentelė'!C50,'Projektu sutartys 20190605'!$A$3:$O$81,4,FALSE)," ")</f>
        <v>357846.76</v>
      </c>
      <c r="M50" s="14">
        <f>IFERROR(VLOOKUP('ST 1 lentelė'!C50,'Projektu sutartys 20190605'!$A$3:$O$81,6,FALSE)," ")</f>
        <v>285594.05</v>
      </c>
      <c r="N50" s="14">
        <f>IFERROR(VLOOKUP('ST 1 lentelė'!C50,'Projektu sutartys 20190605'!$A$3:$O$81,7,FALSE)," ")</f>
        <v>0</v>
      </c>
      <c r="O50" s="14">
        <f>IFERROR(VLOOKUP('ST 1 lentelė'!C50,'Projektu sutartys 20190605'!$A$3:$O$81,8,FALSE)," ")</f>
        <v>72252.710000000006</v>
      </c>
      <c r="P50" s="14">
        <f>IFERROR(VLOOKUP(C50,'mokejimai 20190605'!$A$1:$G$69,4,FALSE)," ")</f>
        <v>62293.440000000002</v>
      </c>
      <c r="Q50" s="14">
        <f>IFERROR(VLOOKUP(C50,'mokejimai 20190605'!$A$1:$G$69,5,FALSE)," ")</f>
        <v>49715.79</v>
      </c>
      <c r="R50" s="14">
        <f>IFERROR(VLOOKUP($C50,'mokejimai 20190605'!$A$1:$G$69,6,FALSE)," ")</f>
        <v>0</v>
      </c>
      <c r="S50" s="14">
        <f>IFERROR(VLOOKUP($C50,'mokejimai 20190605'!$A$1:$G$69,7,FALSE)," ")</f>
        <v>12577.65</v>
      </c>
      <c r="T50" s="14"/>
    </row>
    <row r="51" spans="1:20" x14ac:dyDescent="0.25">
      <c r="A51" s="243" t="str">
        <f>'Visi duomenys'!A47</f>
        <v>1.2.3.</v>
      </c>
      <c r="B51" s="243" t="str">
        <f>'Visi duomenys'!B47</f>
        <v/>
      </c>
      <c r="C51" s="243">
        <f>'Visi duomenys'!C47</f>
        <v>0</v>
      </c>
      <c r="D51" s="240" t="str">
        <f>'Visi duomenys'!D47</f>
        <v xml:space="preserve">Uždavinys. Vykdyti informacines marketingo priemones, skatinančias viešąsias ir privačias investicijas  į rekreacijos ir turizmo sistemos plėtrą, gerinti turizmo įvaizdį ir didinti paslaugų prieinamumą.  </v>
      </c>
      <c r="E51" s="10">
        <f>'Visi duomenys'!E47</f>
        <v>0</v>
      </c>
      <c r="F51" s="10" t="str">
        <f>('Visi duomenys'!J47&amp;" "&amp;'Visi duomenys'!K47&amp;" "&amp;'Visi duomenys'!L47)</f>
        <v xml:space="preserve">  </v>
      </c>
      <c r="G51" s="10" t="str">
        <f>'Visi duomenys'!BI47</f>
        <v xml:space="preserve"> </v>
      </c>
      <c r="H51" s="333">
        <f>'Visi duomenys'!N47</f>
        <v>0</v>
      </c>
      <c r="I51" s="333">
        <f>'Visi duomenys'!S47</f>
        <v>0</v>
      </c>
      <c r="J51" s="333">
        <f>'Visi duomenys'!P47</f>
        <v>0</v>
      </c>
      <c r="K51" s="333">
        <f>'Visi duomenys'!O47+'Visi duomenys'!Q47+'Visi duomenys'!R47</f>
        <v>0</v>
      </c>
      <c r="L51" s="10" t="str">
        <f>IFERROR(VLOOKUP('ST 1 lentelė'!C51,'Projektu sutartys 20190605'!$A$3:$O$81,4,FALSE)," ")</f>
        <v xml:space="preserve"> </v>
      </c>
      <c r="M51" s="10" t="str">
        <f>IFERROR(VLOOKUP('ST 1 lentelė'!C51,'Projektu sutartys 20190605'!$A$3:$O$81,6,FALSE)," ")</f>
        <v xml:space="preserve"> </v>
      </c>
      <c r="N51" s="10" t="str">
        <f>IFERROR(VLOOKUP('ST 1 lentelė'!C51,'Projektu sutartys 20190605'!$A$3:$O$81,7,FALSE)," ")</f>
        <v xml:space="preserve"> </v>
      </c>
      <c r="O51" s="10" t="str">
        <f>IFERROR(VLOOKUP('ST 1 lentelė'!C51,'Projektu sutartys 20190605'!$A$3:$O$81,8,FALSE)," ")</f>
        <v xml:space="preserve"> </v>
      </c>
      <c r="P51" s="10" t="str">
        <f>IFERROR(VLOOKUP(C51,'mokejimai 20190605'!$A$1:$G$69,4,FALSE)," ")</f>
        <v xml:space="preserve"> </v>
      </c>
      <c r="Q51" s="10" t="str">
        <f>IFERROR(VLOOKUP(C51,'mokejimai 20190605'!$A$1:$G$69,5,FALSE)," ")</f>
        <v xml:space="preserve"> </v>
      </c>
      <c r="R51" s="10" t="str">
        <f>IFERROR(VLOOKUP($C51,'mokejimai 20190605'!$A$1:$G$69,6,FALSE)," ")</f>
        <v xml:space="preserve"> </v>
      </c>
      <c r="S51" s="10" t="str">
        <f>IFERROR(VLOOKUP($C51,'mokejimai 20190605'!$A$1:$G$69,7,FALSE)," ")</f>
        <v xml:space="preserve"> </v>
      </c>
      <c r="T51" s="10"/>
    </row>
    <row r="52" spans="1:20" x14ac:dyDescent="0.25">
      <c r="A52" s="243" t="str">
        <f>'Visi duomenys'!A48</f>
        <v>1.2.3.1</v>
      </c>
      <c r="B52" s="243" t="str">
        <f>'Visi duomenys'!B48</f>
        <v/>
      </c>
      <c r="C52" s="243">
        <f>'Visi duomenys'!C48</f>
        <v>0</v>
      </c>
      <c r="D52" s="240" t="str">
        <f>'Visi duomenys'!D48</f>
        <v>Priemonė: Savivaldybes jungiančių turizmo trasų ir turizmo maršrutų informacinės infrastruktūros plėtra</v>
      </c>
      <c r="E52" s="10">
        <f>'Visi duomenys'!E48</f>
        <v>0</v>
      </c>
      <c r="F52" s="10" t="str">
        <f>('Visi duomenys'!J48&amp;" "&amp;'Visi duomenys'!K48&amp;" "&amp;'Visi duomenys'!L48)</f>
        <v xml:space="preserve">  </v>
      </c>
      <c r="G52" s="10" t="str">
        <f>'Visi duomenys'!BI48</f>
        <v xml:space="preserve"> </v>
      </c>
      <c r="H52" s="333">
        <f>'Visi duomenys'!N48</f>
        <v>0</v>
      </c>
      <c r="I52" s="333">
        <f>'Visi duomenys'!S48</f>
        <v>0</v>
      </c>
      <c r="J52" s="333">
        <f>'Visi duomenys'!P48</f>
        <v>0</v>
      </c>
      <c r="K52" s="333">
        <f>'Visi duomenys'!O48+'Visi duomenys'!Q48+'Visi duomenys'!R48</f>
        <v>0</v>
      </c>
      <c r="L52" s="10" t="str">
        <f>IFERROR(VLOOKUP('ST 1 lentelė'!C52,'Projektu sutartys 20190605'!$A$3:$O$81,4,FALSE)," ")</f>
        <v xml:space="preserve"> </v>
      </c>
      <c r="M52" s="10" t="str">
        <f>IFERROR(VLOOKUP('ST 1 lentelė'!C52,'Projektu sutartys 20190605'!$A$3:$O$81,6,FALSE)," ")</f>
        <v xml:space="preserve"> </v>
      </c>
      <c r="N52" s="10" t="str">
        <f>IFERROR(VLOOKUP('ST 1 lentelė'!C52,'Projektu sutartys 20190605'!$A$3:$O$81,7,FALSE)," ")</f>
        <v xml:space="preserve"> </v>
      </c>
      <c r="O52" s="10" t="str">
        <f>IFERROR(VLOOKUP('ST 1 lentelė'!C52,'Projektu sutartys 20190605'!$A$3:$O$81,8,FALSE)," ")</f>
        <v xml:space="preserve"> </v>
      </c>
      <c r="P52" s="10" t="str">
        <f>IFERROR(VLOOKUP(C52,'mokejimai 20190605'!$A$1:$G$69,4,FALSE)," ")</f>
        <v xml:space="preserve"> </v>
      </c>
      <c r="Q52" s="10" t="str">
        <f>IFERROR(VLOOKUP(C52,'mokejimai 20190605'!$A$1:$G$69,5,FALSE)," ")</f>
        <v xml:space="preserve"> </v>
      </c>
      <c r="R52" s="10" t="str">
        <f>IFERROR(VLOOKUP($C52,'mokejimai 20190605'!$A$1:$G$69,6,FALSE)," ")</f>
        <v xml:space="preserve"> </v>
      </c>
      <c r="S52" s="10" t="str">
        <f>IFERROR(VLOOKUP($C52,'mokejimai 20190605'!$A$1:$G$69,7,FALSE)," ")</f>
        <v xml:space="preserve"> </v>
      </c>
      <c r="T52" s="10"/>
    </row>
    <row r="53" spans="1:20" x14ac:dyDescent="0.25">
      <c r="A53" s="14" t="str">
        <f>'Visi duomenys'!A49</f>
        <v>1.2.3.1.1</v>
      </c>
      <c r="B53" s="14" t="str">
        <f>'Visi duomenys'!B49</f>
        <v>R088821-420000-1165</v>
      </c>
      <c r="C53" s="14" t="str">
        <f>'Visi duomenys'!C49</f>
        <v>05.4.1-LVPA-R-821-71-0001</v>
      </c>
      <c r="D53" s="241" t="str">
        <f>'Visi duomenys'!D49</f>
        <v>Savivaldybes jungiančių turizmo trasų ir turizmo maršrutų infrastruktūros plėtra Tauragės regione</v>
      </c>
      <c r="E53" s="14" t="str">
        <f>'Visi duomenys'!E49</f>
        <v>JRSA</v>
      </c>
      <c r="F53" s="14" t="str">
        <f>('Visi duomenys'!J49&amp;" "&amp;'Visi duomenys'!K49&amp;" "&amp;'Visi duomenys'!L49)</f>
        <v xml:space="preserve">  </v>
      </c>
      <c r="G53" s="14" t="str">
        <f>'Visi duomenys'!BI49</f>
        <v>Įgyvendinimas</v>
      </c>
      <c r="H53" s="319">
        <f>'Visi duomenys'!N49</f>
        <v>466925.52</v>
      </c>
      <c r="I53" s="319">
        <f>'Visi duomenys'!S49</f>
        <v>396886.69</v>
      </c>
      <c r="J53" s="319">
        <f>'Visi duomenys'!P49</f>
        <v>0</v>
      </c>
      <c r="K53" s="319">
        <f>'Visi duomenys'!O49+'Visi duomenys'!Q49+'Visi duomenys'!R49</f>
        <v>70038.83</v>
      </c>
      <c r="L53" s="14">
        <f>IFERROR(VLOOKUP('ST 1 lentelė'!C53,'Projektu sutartys 20190605'!$A$3:$O$81,4,FALSE)," ")</f>
        <v>465062.52</v>
      </c>
      <c r="M53" s="14">
        <f>IFERROR(VLOOKUP('ST 1 lentelė'!C53,'Projektu sutartys 20190605'!$A$3:$O$81,6,FALSE)," ")</f>
        <v>395303.14</v>
      </c>
      <c r="N53" s="14">
        <f>IFERROR(VLOOKUP('ST 1 lentelė'!C53,'Projektu sutartys 20190605'!$A$3:$O$81,7,FALSE)," ")</f>
        <v>0</v>
      </c>
      <c r="O53" s="14">
        <f>IFERROR(VLOOKUP('ST 1 lentelė'!C53,'Projektu sutartys 20190605'!$A$3:$O$81,8,FALSE)," ")</f>
        <v>69759.38</v>
      </c>
      <c r="P53" s="14">
        <f>IFERROR(VLOOKUP(C53,'mokejimai 20190605'!$A$1:$G$69,4,FALSE)," ")</f>
        <v>189619.89</v>
      </c>
      <c r="Q53" s="14">
        <f>IFERROR(VLOOKUP(C53,'mokejimai 20190605'!$A$1:$G$69,5,FALSE)," ")</f>
        <v>161176.91</v>
      </c>
      <c r="R53" s="14">
        <f>IFERROR(VLOOKUP($C53,'mokejimai 20190605'!$A$1:$G$69,6,FALSE)," ")</f>
        <v>0</v>
      </c>
      <c r="S53" s="14">
        <f>IFERROR(VLOOKUP($C53,'mokejimai 20190605'!$A$1:$G$69,7,FALSE)," ")</f>
        <v>28442.98</v>
      </c>
      <c r="T53" s="14"/>
    </row>
    <row r="54" spans="1:20" x14ac:dyDescent="0.25">
      <c r="A54" s="243" t="str">
        <f>'Visi duomenys'!A50</f>
        <v>2.</v>
      </c>
      <c r="B54" s="243">
        <f>'Visi duomenys'!B50</f>
        <v>0</v>
      </c>
      <c r="C54" s="243">
        <f>'Visi duomenys'!C50</f>
        <v>0</v>
      </c>
      <c r="D54" s="240" t="str">
        <f>'Visi duomenys'!D50</f>
        <v>Prioritetas. DARNI, SVEIKA, BESIMOKANTI BENDRUOMENĖ</v>
      </c>
      <c r="E54" s="10">
        <f>'Visi duomenys'!E50</f>
        <v>0</v>
      </c>
      <c r="F54" s="10" t="str">
        <f>('Visi duomenys'!J50&amp;" "&amp;'Visi duomenys'!K50&amp;" "&amp;'Visi duomenys'!L50)</f>
        <v xml:space="preserve">  </v>
      </c>
      <c r="G54" s="10" t="str">
        <f>'Visi duomenys'!BI50</f>
        <v xml:space="preserve"> </v>
      </c>
      <c r="H54" s="333">
        <f>'Visi duomenys'!N50</f>
        <v>0</v>
      </c>
      <c r="I54" s="333">
        <f>'Visi duomenys'!S50</f>
        <v>0</v>
      </c>
      <c r="J54" s="333">
        <f>'Visi duomenys'!P50</f>
        <v>0</v>
      </c>
      <c r="K54" s="333">
        <f>'Visi duomenys'!O50+'Visi duomenys'!Q50+'Visi duomenys'!R50</f>
        <v>0</v>
      </c>
      <c r="L54" s="10" t="str">
        <f>IFERROR(VLOOKUP('ST 1 lentelė'!C54,'Projektu sutartys 20190605'!$A$3:$O$81,4,FALSE)," ")</f>
        <v xml:space="preserve"> </v>
      </c>
      <c r="M54" s="10" t="str">
        <f>IFERROR(VLOOKUP('ST 1 lentelė'!C54,'Projektu sutartys 20190605'!$A$3:$O$81,6,FALSE)," ")</f>
        <v xml:space="preserve"> </v>
      </c>
      <c r="N54" s="10" t="str">
        <f>IFERROR(VLOOKUP('ST 1 lentelė'!C54,'Projektu sutartys 20190605'!$A$3:$O$81,7,FALSE)," ")</f>
        <v xml:space="preserve"> </v>
      </c>
      <c r="O54" s="10" t="str">
        <f>IFERROR(VLOOKUP('ST 1 lentelė'!C54,'Projektu sutartys 20190605'!$A$3:$O$81,8,FALSE)," ")</f>
        <v xml:space="preserve"> </v>
      </c>
      <c r="P54" s="10" t="str">
        <f>IFERROR(VLOOKUP(C54,'mokejimai 20190605'!$A$1:$G$69,4,FALSE)," ")</f>
        <v xml:space="preserve"> </v>
      </c>
      <c r="Q54" s="10" t="str">
        <f>IFERROR(VLOOKUP(C54,'mokejimai 20190605'!$A$1:$G$69,5,FALSE)," ")</f>
        <v xml:space="preserve"> </v>
      </c>
      <c r="R54" s="10" t="str">
        <f>IFERROR(VLOOKUP($C54,'mokejimai 20190605'!$A$1:$G$69,6,FALSE)," ")</f>
        <v xml:space="preserve"> </v>
      </c>
      <c r="S54" s="10" t="str">
        <f>IFERROR(VLOOKUP($C54,'mokejimai 20190605'!$A$1:$G$69,7,FALSE)," ")</f>
        <v xml:space="preserve"> </v>
      </c>
      <c r="T54" s="10"/>
    </row>
    <row r="55" spans="1:20" x14ac:dyDescent="0.25">
      <c r="A55" s="243" t="str">
        <f>'Visi duomenys'!A51</f>
        <v>2.1.</v>
      </c>
      <c r="B55" s="243" t="str">
        <f>'Visi duomenys'!B51</f>
        <v/>
      </c>
      <c r="C55" s="243">
        <f>'Visi duomenys'!C51</f>
        <v>0</v>
      </c>
      <c r="D55" s="240" t="str">
        <f>'Visi duomenys'!D51</f>
        <v xml:space="preserve">Tikslas. Gerinti viešųjų sveikatos apsaugos, švietimo ir socialinių paslaugų teikimo kokybę, didinti jų prieinamumą gyventojams. </v>
      </c>
      <c r="E55" s="10">
        <f>'Visi duomenys'!E51</f>
        <v>0</v>
      </c>
      <c r="F55" s="10" t="str">
        <f>('Visi duomenys'!J51&amp;" "&amp;'Visi duomenys'!K51&amp;" "&amp;'Visi duomenys'!L51)</f>
        <v xml:space="preserve">  </v>
      </c>
      <c r="G55" s="10" t="str">
        <f>'Visi duomenys'!BI51</f>
        <v xml:space="preserve"> </v>
      </c>
      <c r="H55" s="333">
        <f>'Visi duomenys'!N51</f>
        <v>0</v>
      </c>
      <c r="I55" s="333">
        <f>'Visi duomenys'!S51</f>
        <v>0</v>
      </c>
      <c r="J55" s="333">
        <f>'Visi duomenys'!P51</f>
        <v>0</v>
      </c>
      <c r="K55" s="333">
        <f>'Visi duomenys'!O51+'Visi duomenys'!Q51+'Visi duomenys'!R51</f>
        <v>0</v>
      </c>
      <c r="L55" s="10" t="str">
        <f>IFERROR(VLOOKUP('ST 1 lentelė'!C55,'Projektu sutartys 20190605'!$A$3:$O$81,4,FALSE)," ")</f>
        <v xml:space="preserve"> </v>
      </c>
      <c r="M55" s="10" t="str">
        <f>IFERROR(VLOOKUP('ST 1 lentelė'!C55,'Projektu sutartys 20190605'!$A$3:$O$81,6,FALSE)," ")</f>
        <v xml:space="preserve"> </v>
      </c>
      <c r="N55" s="10" t="str">
        <f>IFERROR(VLOOKUP('ST 1 lentelė'!C55,'Projektu sutartys 20190605'!$A$3:$O$81,7,FALSE)," ")</f>
        <v xml:space="preserve"> </v>
      </c>
      <c r="O55" s="10" t="str">
        <f>IFERROR(VLOOKUP('ST 1 lentelė'!C55,'Projektu sutartys 20190605'!$A$3:$O$81,8,FALSE)," ")</f>
        <v xml:space="preserve"> </v>
      </c>
      <c r="P55" s="10" t="str">
        <f>IFERROR(VLOOKUP(C55,'mokejimai 20190605'!$A$1:$G$69,4,FALSE)," ")</f>
        <v xml:space="preserve"> </v>
      </c>
      <c r="Q55" s="10" t="str">
        <f>IFERROR(VLOOKUP(C55,'mokejimai 20190605'!$A$1:$G$69,5,FALSE)," ")</f>
        <v xml:space="preserve"> </v>
      </c>
      <c r="R55" s="10" t="str">
        <f>IFERROR(VLOOKUP($C55,'mokejimai 20190605'!$A$1:$G$69,6,FALSE)," ")</f>
        <v xml:space="preserve"> </v>
      </c>
      <c r="S55" s="10" t="str">
        <f>IFERROR(VLOOKUP($C55,'mokejimai 20190605'!$A$1:$G$69,7,FALSE)," ")</f>
        <v xml:space="preserve"> </v>
      </c>
      <c r="T55" s="10"/>
    </row>
    <row r="56" spans="1:20" x14ac:dyDescent="0.25">
      <c r="A56" s="243" t="str">
        <f>'Visi duomenys'!A52</f>
        <v>2.1.1.</v>
      </c>
      <c r="B56" s="243" t="str">
        <f>'Visi duomenys'!B52</f>
        <v/>
      </c>
      <c r="C56" s="243">
        <f>'Visi duomenys'!C52</f>
        <v>0</v>
      </c>
      <c r="D56" s="240" t="str">
        <f>'Visi duomenys'!D52</f>
        <v>Uždavinys. Padidinti bendrojo ugdymo, priešmokyklinio ir ikimokyklinio bei neformaliojo švietimo įstaigų tinklo efektyvumą, plėtoti vaikų ir jaunimo ugdymo galimybes ir prieinamumą.</v>
      </c>
      <c r="E56" s="10">
        <f>'Visi duomenys'!E52</f>
        <v>0</v>
      </c>
      <c r="F56" s="10" t="str">
        <f>('Visi duomenys'!J52&amp;" "&amp;'Visi duomenys'!K52&amp;" "&amp;'Visi duomenys'!L52)</f>
        <v xml:space="preserve">  </v>
      </c>
      <c r="G56" s="10" t="str">
        <f>'Visi duomenys'!BI52</f>
        <v xml:space="preserve"> </v>
      </c>
      <c r="H56" s="333">
        <f>'Visi duomenys'!N52</f>
        <v>0</v>
      </c>
      <c r="I56" s="333">
        <f>'Visi duomenys'!S52</f>
        <v>0</v>
      </c>
      <c r="J56" s="333">
        <f>'Visi duomenys'!P52</f>
        <v>0</v>
      </c>
      <c r="K56" s="333">
        <f>'Visi duomenys'!O52+'Visi duomenys'!Q52+'Visi duomenys'!R52</f>
        <v>0</v>
      </c>
      <c r="L56" s="10" t="str">
        <f>IFERROR(VLOOKUP('ST 1 lentelė'!C56,'Projektu sutartys 20190605'!$A$3:$O$81,4,FALSE)," ")</f>
        <v xml:space="preserve"> </v>
      </c>
      <c r="M56" s="10" t="str">
        <f>IFERROR(VLOOKUP('ST 1 lentelė'!C56,'Projektu sutartys 20190605'!$A$3:$O$81,6,FALSE)," ")</f>
        <v xml:space="preserve"> </v>
      </c>
      <c r="N56" s="10" t="str">
        <f>IFERROR(VLOOKUP('ST 1 lentelė'!C56,'Projektu sutartys 20190605'!$A$3:$O$81,7,FALSE)," ")</f>
        <v xml:space="preserve"> </v>
      </c>
      <c r="O56" s="10" t="str">
        <f>IFERROR(VLOOKUP('ST 1 lentelė'!C56,'Projektu sutartys 20190605'!$A$3:$O$81,8,FALSE)," ")</f>
        <v xml:space="preserve"> </v>
      </c>
      <c r="P56" s="10" t="str">
        <f>IFERROR(VLOOKUP(C56,'mokejimai 20190605'!$A$1:$G$69,4,FALSE)," ")</f>
        <v xml:space="preserve"> </v>
      </c>
      <c r="Q56" s="10" t="str">
        <f>IFERROR(VLOOKUP(C56,'mokejimai 20190605'!$A$1:$G$69,5,FALSE)," ")</f>
        <v xml:space="preserve"> </v>
      </c>
      <c r="R56" s="10" t="str">
        <f>IFERROR(VLOOKUP($C56,'mokejimai 20190605'!$A$1:$G$69,6,FALSE)," ")</f>
        <v xml:space="preserve"> </v>
      </c>
      <c r="S56" s="10" t="str">
        <f>IFERROR(VLOOKUP($C56,'mokejimai 20190605'!$A$1:$G$69,7,FALSE)," ")</f>
        <v xml:space="preserve"> </v>
      </c>
      <c r="T56" s="10"/>
    </row>
    <row r="57" spans="1:20" x14ac:dyDescent="0.25">
      <c r="A57" s="243" t="str">
        <f>'Visi duomenys'!A53</f>
        <v>2.1.1.1</v>
      </c>
      <c r="B57" s="243" t="str">
        <f>'Visi duomenys'!B53</f>
        <v/>
      </c>
      <c r="C57" s="243">
        <f>'Visi duomenys'!C53</f>
        <v>0</v>
      </c>
      <c r="D57" s="240" t="str">
        <f>'Visi duomenys'!D53</f>
        <v>Priemonė: Mokyklų tinklo efektyvumo didinimas „Modernizuoti bendrojo ugdymo įstaigas ir aprūpinti jas gamtos, technologijų, menų ir kitų mokslų laboratorijų įranga“</v>
      </c>
      <c r="E57" s="10">
        <f>'Visi duomenys'!E53</f>
        <v>0</v>
      </c>
      <c r="F57" s="10" t="str">
        <f>('Visi duomenys'!J53&amp;" "&amp;'Visi duomenys'!K53&amp;" "&amp;'Visi duomenys'!L53)</f>
        <v xml:space="preserve">  </v>
      </c>
      <c r="G57" s="10" t="str">
        <f>'Visi duomenys'!BI53</f>
        <v xml:space="preserve"> </v>
      </c>
      <c r="H57" s="333">
        <f>'Visi duomenys'!N53</f>
        <v>0</v>
      </c>
      <c r="I57" s="333">
        <f>'Visi duomenys'!S53</f>
        <v>0</v>
      </c>
      <c r="J57" s="333">
        <f>'Visi duomenys'!P53</f>
        <v>0</v>
      </c>
      <c r="K57" s="333">
        <f>'Visi duomenys'!O53+'Visi duomenys'!Q53+'Visi duomenys'!R53</f>
        <v>0</v>
      </c>
      <c r="L57" s="10" t="str">
        <f>IFERROR(VLOOKUP('ST 1 lentelė'!C57,'Projektu sutartys 20190605'!$A$3:$O$81,4,FALSE)," ")</f>
        <v xml:space="preserve"> </v>
      </c>
      <c r="M57" s="10" t="str">
        <f>IFERROR(VLOOKUP('ST 1 lentelė'!C57,'Projektu sutartys 20190605'!$A$3:$O$81,6,FALSE)," ")</f>
        <v xml:space="preserve"> </v>
      </c>
      <c r="N57" s="10" t="str">
        <f>IFERROR(VLOOKUP('ST 1 lentelė'!C57,'Projektu sutartys 20190605'!$A$3:$O$81,7,FALSE)," ")</f>
        <v xml:space="preserve"> </v>
      </c>
      <c r="O57" s="10" t="str">
        <f>IFERROR(VLOOKUP('ST 1 lentelė'!C57,'Projektu sutartys 20190605'!$A$3:$O$81,8,FALSE)," ")</f>
        <v xml:space="preserve"> </v>
      </c>
      <c r="P57" s="10" t="str">
        <f>IFERROR(VLOOKUP(C57,'mokejimai 20190605'!$A$1:$G$69,4,FALSE)," ")</f>
        <v xml:space="preserve"> </v>
      </c>
      <c r="Q57" s="10" t="str">
        <f>IFERROR(VLOOKUP(C57,'mokejimai 20190605'!$A$1:$G$69,5,FALSE)," ")</f>
        <v xml:space="preserve"> </v>
      </c>
      <c r="R57" s="10" t="str">
        <f>IFERROR(VLOOKUP($C57,'mokejimai 20190605'!$A$1:$G$69,6,FALSE)," ")</f>
        <v xml:space="preserve"> </v>
      </c>
      <c r="S57" s="10" t="str">
        <f>IFERROR(VLOOKUP($C57,'mokejimai 20190605'!$A$1:$G$69,7,FALSE)," ")</f>
        <v xml:space="preserve"> </v>
      </c>
      <c r="T57" s="10"/>
    </row>
    <row r="58" spans="1:20" x14ac:dyDescent="0.25">
      <c r="A58" s="14" t="str">
        <f>'Visi duomenys'!A54</f>
        <v>2.1.1.1.1</v>
      </c>
      <c r="B58" s="14" t="str">
        <f>'Visi duomenys'!B54</f>
        <v>R087724-220000-1169</v>
      </c>
      <c r="C58" s="14" t="str">
        <f>'Visi duomenys'!C54</f>
        <v>09.1.3-CPVA-R-724-71-0003</v>
      </c>
      <c r="D58" s="241" t="str">
        <f>'Visi duomenys'!D54</f>
        <v>Šilalės Simono Gaudėšiaus gimnazijos pastato dalies patalpų modernizavimas ir aprūpinimas įranga</v>
      </c>
      <c r="E58" s="14" t="str">
        <f>'Visi duomenys'!E54</f>
        <v>ŠRSA</v>
      </c>
      <c r="F58" s="14" t="str">
        <f>('Visi duomenys'!J54&amp;" "&amp;'Visi duomenys'!K54&amp;" "&amp;'Visi duomenys'!L54)</f>
        <v xml:space="preserve">  </v>
      </c>
      <c r="G58" s="14" t="str">
        <f>'Visi duomenys'!BI54</f>
        <v>Įgyvendinimas</v>
      </c>
      <c r="H58" s="319">
        <f>'Visi duomenys'!N54</f>
        <v>348722.37</v>
      </c>
      <c r="I58" s="319">
        <f>'Visi duomenys'!S54</f>
        <v>296414</v>
      </c>
      <c r="J58" s="319">
        <f>'Visi duomenys'!P54</f>
        <v>26154.18</v>
      </c>
      <c r="K58" s="319">
        <f>'Visi duomenys'!O54+'Visi duomenys'!Q54+'Visi duomenys'!R54</f>
        <v>26154.19</v>
      </c>
      <c r="L58" s="14">
        <f>IFERROR(VLOOKUP('ST 1 lentelė'!C58,'Projektu sutartys 20190605'!$A$3:$O$81,4,FALSE)," ")</f>
        <v>348722.37</v>
      </c>
      <c r="M58" s="14">
        <f>IFERROR(VLOOKUP('ST 1 lentelė'!C58,'Projektu sutartys 20190605'!$A$3:$O$81,6,FALSE)," ")</f>
        <v>296414</v>
      </c>
      <c r="N58" s="14">
        <f>IFERROR(VLOOKUP('ST 1 lentelė'!C58,'Projektu sutartys 20190605'!$A$3:$O$81,7,FALSE)," ")</f>
        <v>26154.18</v>
      </c>
      <c r="O58" s="14">
        <f>IFERROR(VLOOKUP('ST 1 lentelė'!C58,'Projektu sutartys 20190605'!$A$3:$O$81,8,FALSE)," ")</f>
        <v>26154.19</v>
      </c>
      <c r="P58" s="14">
        <f>IFERROR(VLOOKUP(C58,'mokejimai 20190605'!$A$1:$G$69,4,FALSE)," ")</f>
        <v>248913.16</v>
      </c>
      <c r="Q58" s="14">
        <f>IFERROR(VLOOKUP(C58,'mokejimai 20190605'!$A$1:$G$69,5,FALSE)," ")</f>
        <v>211576.18</v>
      </c>
      <c r="R58" s="14">
        <f>IFERROR(VLOOKUP($C58,'mokejimai 20190605'!$A$1:$G$69,6,FALSE)," ")</f>
        <v>18668.490000000002</v>
      </c>
      <c r="S58" s="14">
        <f>IFERROR(VLOOKUP($C58,'mokejimai 20190605'!$A$1:$G$69,7,FALSE)," ")</f>
        <v>18668.490000000002</v>
      </c>
      <c r="T58" s="14"/>
    </row>
    <row r="59" spans="1:20" x14ac:dyDescent="0.25">
      <c r="A59" s="14" t="str">
        <f>'Visi duomenys'!A55</f>
        <v>2.1.1.1.2</v>
      </c>
      <c r="B59" s="14" t="str">
        <f>'Visi duomenys'!B55</f>
        <v>R087724-220000-1170</v>
      </c>
      <c r="C59" s="14" t="str">
        <f>'Visi duomenys'!C55</f>
        <v>09.1.3-CPVA-R-724-71-0001</v>
      </c>
      <c r="D59" s="241" t="str">
        <f>'Visi duomenys'!D55</f>
        <v>Mokyklų tinklo efektyvumo didinimas Pagėgių Algimanto Mackaus gimnazijoje</v>
      </c>
      <c r="E59" s="14" t="str">
        <f>'Visi duomenys'!E55</f>
        <v>PSA</v>
      </c>
      <c r="F59" s="14" t="str">
        <f>('Visi duomenys'!J55&amp;" "&amp;'Visi duomenys'!K55&amp;" "&amp;'Visi duomenys'!L55)</f>
        <v xml:space="preserve">  </v>
      </c>
      <c r="G59" s="14" t="str">
        <f>'Visi duomenys'!BI55</f>
        <v>Įgyvendinimas</v>
      </c>
      <c r="H59" s="319">
        <f>'Visi duomenys'!N55</f>
        <v>134057.64705882352</v>
      </c>
      <c r="I59" s="319">
        <f>'Visi duomenys'!S55</f>
        <v>113949</v>
      </c>
      <c r="J59" s="319">
        <f>'Visi duomenys'!P55</f>
        <v>10054.323529411764</v>
      </c>
      <c r="K59" s="319">
        <f>'Visi duomenys'!O55+'Visi duomenys'!Q55+'Visi duomenys'!R55</f>
        <v>10054.323529411764</v>
      </c>
      <c r="L59" s="14">
        <f>IFERROR(VLOOKUP('ST 1 lentelė'!C59,'Projektu sutartys 20190605'!$A$3:$O$81,4,FALSE)," ")</f>
        <v>134057.64000000001</v>
      </c>
      <c r="M59" s="14">
        <f>IFERROR(VLOOKUP('ST 1 lentelė'!C59,'Projektu sutartys 20190605'!$A$3:$O$81,6,FALSE)," ")</f>
        <v>113949</v>
      </c>
      <c r="N59" s="14">
        <f>IFERROR(VLOOKUP('ST 1 lentelė'!C59,'Projektu sutartys 20190605'!$A$3:$O$81,7,FALSE)," ")</f>
        <v>10054.32</v>
      </c>
      <c r="O59" s="14">
        <f>IFERROR(VLOOKUP('ST 1 lentelė'!C59,'Projektu sutartys 20190605'!$A$3:$O$81,8,FALSE)," ")</f>
        <v>10054.32</v>
      </c>
      <c r="P59" s="14">
        <f>IFERROR(VLOOKUP(C59,'mokejimai 20190605'!$A$1:$G$69,4,FALSE)," ")</f>
        <v>78678.929999999993</v>
      </c>
      <c r="Q59" s="14">
        <f>IFERROR(VLOOKUP(C59,'mokejimai 20190605'!$A$1:$G$69,5,FALSE)," ")</f>
        <v>66877.09</v>
      </c>
      <c r="R59" s="14">
        <f>IFERROR(VLOOKUP($C59,'mokejimai 20190605'!$A$1:$G$69,6,FALSE)," ")</f>
        <v>5900.92</v>
      </c>
      <c r="S59" s="14">
        <f>IFERROR(VLOOKUP($C59,'mokejimai 20190605'!$A$1:$G$69,7,FALSE)," ")</f>
        <v>5900.92</v>
      </c>
      <c r="T59" s="14"/>
    </row>
    <row r="60" spans="1:20" x14ac:dyDescent="0.25">
      <c r="A60" s="14" t="str">
        <f>'Visi duomenys'!A56</f>
        <v>2.1.1.1.3</v>
      </c>
      <c r="B60" s="14" t="str">
        <f>'Visi duomenys'!B56</f>
        <v>R087724-220000-1171</v>
      </c>
      <c r="C60" s="14" t="str">
        <f>'Visi duomenys'!C56</f>
        <v>09.1.3-CPVA-R-724-71-0004</v>
      </c>
      <c r="D60" s="241" t="str">
        <f>'Visi duomenys'!D56</f>
        <v>Ikimokyklinio ir priešmokyklinio ugdymo patalpų įrengimas Eržvilko gimnazijoje</v>
      </c>
      <c r="E60" s="14" t="str">
        <f>'Visi duomenys'!E56</f>
        <v>JRSA</v>
      </c>
      <c r="F60" s="14" t="str">
        <f>('Visi duomenys'!J56&amp;" "&amp;'Visi duomenys'!K56&amp;" "&amp;'Visi duomenys'!L56)</f>
        <v xml:space="preserve">  </v>
      </c>
      <c r="G60" s="14" t="str">
        <f>'Visi duomenys'!BI56</f>
        <v>Įgyvendinimas</v>
      </c>
      <c r="H60" s="319">
        <f>'Visi duomenys'!N56</f>
        <v>394072</v>
      </c>
      <c r="I60" s="319">
        <f>'Visi duomenys'!S56</f>
        <v>334961</v>
      </c>
      <c r="J60" s="319">
        <f>'Visi duomenys'!P56</f>
        <v>29555</v>
      </c>
      <c r="K60" s="319">
        <f>'Visi duomenys'!O56+'Visi duomenys'!Q56+'Visi duomenys'!R56</f>
        <v>29556</v>
      </c>
      <c r="L60" s="14">
        <f>IFERROR(VLOOKUP('ST 1 lentelė'!C60,'Projektu sutartys 20190605'!$A$3:$O$81,4,FALSE)," ")</f>
        <v>349590.09</v>
      </c>
      <c r="M60" s="14">
        <f>IFERROR(VLOOKUP('ST 1 lentelė'!C60,'Projektu sutartys 20190605'!$A$3:$O$81,6,FALSE)," ")</f>
        <v>297151.57</v>
      </c>
      <c r="N60" s="14">
        <f>IFERROR(VLOOKUP('ST 1 lentelė'!C60,'Projektu sutartys 20190605'!$A$3:$O$81,7,FALSE)," ")</f>
        <v>26219.26</v>
      </c>
      <c r="O60" s="14">
        <f>IFERROR(VLOOKUP('ST 1 lentelė'!C60,'Projektu sutartys 20190605'!$A$3:$O$81,8,FALSE)," ")</f>
        <v>26219.26</v>
      </c>
      <c r="P60" s="14">
        <f>IFERROR(VLOOKUP(C60,'mokejimai 20190605'!$A$1:$G$69,4,FALSE)," ")</f>
        <v>51290.52</v>
      </c>
      <c r="Q60" s="14">
        <f>IFERROR(VLOOKUP(C60,'mokejimai 20190605'!$A$1:$G$69,5,FALSE)," ")</f>
        <v>43596.94</v>
      </c>
      <c r="R60" s="14">
        <f>IFERROR(VLOOKUP($C60,'mokejimai 20190605'!$A$1:$G$69,6,FALSE)," ")</f>
        <v>3846.79</v>
      </c>
      <c r="S60" s="14">
        <f>IFERROR(VLOOKUP($C60,'mokejimai 20190605'!$A$1:$G$69,7,FALSE)," ")</f>
        <v>3846.79</v>
      </c>
      <c r="T60" s="14"/>
    </row>
    <row r="61" spans="1:20" x14ac:dyDescent="0.25">
      <c r="A61" s="14" t="str">
        <f>'Visi duomenys'!A57</f>
        <v>2.1.1.1.4</v>
      </c>
      <c r="B61" s="14" t="str">
        <f>'Visi duomenys'!B57</f>
        <v>R087724-220000-1172</v>
      </c>
      <c r="C61" s="14" t="str">
        <f>'Visi duomenys'!C57</f>
        <v>09.1.3-CPVA-R-724-71-0002</v>
      </c>
      <c r="D61" s="241" t="str">
        <f>'Visi duomenys'!D57</f>
        <v>Tauragės Martyno Mažvydo progimnazijos modernizavimas</v>
      </c>
      <c r="E61" s="14" t="str">
        <f>'Visi duomenys'!E57</f>
        <v>TRSA</v>
      </c>
      <c r="F61" s="14" t="str">
        <f>('Visi duomenys'!J57&amp;" "&amp;'Visi duomenys'!K57&amp;" "&amp;'Visi duomenys'!L57)</f>
        <v xml:space="preserve">  </v>
      </c>
      <c r="G61" s="14" t="str">
        <f>'Visi duomenys'!BI57</f>
        <v>Įgyvendinimas</v>
      </c>
      <c r="H61" s="319">
        <f>'Visi duomenys'!N57</f>
        <v>544762.36</v>
      </c>
      <c r="I61" s="319">
        <f>'Visi duomenys'!S57</f>
        <v>463048</v>
      </c>
      <c r="J61" s="319">
        <f>'Visi duomenys'!P57</f>
        <v>40857.18</v>
      </c>
      <c r="K61" s="319">
        <f>'Visi duomenys'!O57+'Visi duomenys'!Q57+'Visi duomenys'!R57</f>
        <v>40857.18</v>
      </c>
      <c r="L61" s="14">
        <f>IFERROR(VLOOKUP('ST 1 lentelė'!C61,'Projektu sutartys 20190605'!$A$3:$O$81,4,FALSE)," ")</f>
        <v>544762.36</v>
      </c>
      <c r="M61" s="14">
        <f>IFERROR(VLOOKUP('ST 1 lentelė'!C61,'Projektu sutartys 20190605'!$A$3:$O$81,6,FALSE)," ")</f>
        <v>463048</v>
      </c>
      <c r="N61" s="14">
        <f>IFERROR(VLOOKUP('ST 1 lentelė'!C61,'Projektu sutartys 20190605'!$A$3:$O$81,7,FALSE)," ")</f>
        <v>40857.18</v>
      </c>
      <c r="O61" s="14">
        <f>IFERROR(VLOOKUP('ST 1 lentelė'!C61,'Projektu sutartys 20190605'!$A$3:$O$81,8,FALSE)," ")</f>
        <v>40857.18</v>
      </c>
      <c r="P61" s="14">
        <f>IFERROR(VLOOKUP(C61,'mokejimai 20190605'!$A$1:$G$69,4,FALSE)," ")</f>
        <v>232858.15</v>
      </c>
      <c r="Q61" s="14">
        <f>IFERROR(VLOOKUP(C61,'mokejimai 20190605'!$A$1:$G$69,5,FALSE)," ")</f>
        <v>197929.42</v>
      </c>
      <c r="R61" s="14">
        <f>IFERROR(VLOOKUP($C61,'mokejimai 20190605'!$A$1:$G$69,6,FALSE)," ")</f>
        <v>17464.36</v>
      </c>
      <c r="S61" s="14">
        <f>IFERROR(VLOOKUP($C61,'mokejimai 20190605'!$A$1:$G$69,7,FALSE)," ")</f>
        <v>17464.37</v>
      </c>
      <c r="T61" s="14"/>
    </row>
    <row r="62" spans="1:20" x14ac:dyDescent="0.25">
      <c r="A62" s="243" t="str">
        <f>'Visi duomenys'!A58</f>
        <v>2.1.1.2</v>
      </c>
      <c r="B62" s="243" t="str">
        <f>'Visi duomenys'!B58</f>
        <v/>
      </c>
      <c r="C62" s="243">
        <f>'Visi duomenys'!C58</f>
        <v>0</v>
      </c>
      <c r="D62" s="240" t="str">
        <f>'Visi duomenys'!D58</f>
        <v>Priemonė: Neformaliojo švietimo infrastruktūros tobulinimas „Plėtoti vaikų ir jauninimo neformaliojo ugdymo galimybes (ypač kaimo vietovėse)“</v>
      </c>
      <c r="E62" s="10">
        <f>'Visi duomenys'!E58</f>
        <v>0</v>
      </c>
      <c r="F62" s="10" t="str">
        <f>('Visi duomenys'!J58&amp;" "&amp;'Visi duomenys'!K58&amp;" "&amp;'Visi duomenys'!L58)</f>
        <v xml:space="preserve">  </v>
      </c>
      <c r="G62" s="10" t="str">
        <f>'Visi duomenys'!BI58</f>
        <v xml:space="preserve"> </v>
      </c>
      <c r="H62" s="333">
        <f>'Visi duomenys'!N58</f>
        <v>0</v>
      </c>
      <c r="I62" s="333">
        <f>'Visi duomenys'!S58</f>
        <v>0</v>
      </c>
      <c r="J62" s="333">
        <f>'Visi duomenys'!P58</f>
        <v>0</v>
      </c>
      <c r="K62" s="333">
        <f>'Visi duomenys'!O58+'Visi duomenys'!Q58+'Visi duomenys'!R58</f>
        <v>0</v>
      </c>
      <c r="L62" s="10" t="str">
        <f>IFERROR(VLOOKUP('ST 1 lentelė'!C62,'Projektu sutartys 20190605'!$A$3:$O$81,4,FALSE)," ")</f>
        <v xml:space="preserve"> </v>
      </c>
      <c r="M62" s="10" t="str">
        <f>IFERROR(VLOOKUP('ST 1 lentelė'!C62,'Projektu sutartys 20190605'!$A$3:$O$81,6,FALSE)," ")</f>
        <v xml:space="preserve"> </v>
      </c>
      <c r="N62" s="10" t="str">
        <f>IFERROR(VLOOKUP('ST 1 lentelė'!C62,'Projektu sutartys 20190605'!$A$3:$O$81,7,FALSE)," ")</f>
        <v xml:space="preserve"> </v>
      </c>
      <c r="O62" s="10" t="str">
        <f>IFERROR(VLOOKUP('ST 1 lentelė'!C62,'Projektu sutartys 20190605'!$A$3:$O$81,8,FALSE)," ")</f>
        <v xml:space="preserve"> </v>
      </c>
      <c r="P62" s="10" t="str">
        <f>IFERROR(VLOOKUP(C62,'mokejimai 20190605'!$A$1:$G$69,4,FALSE)," ")</f>
        <v xml:space="preserve"> </v>
      </c>
      <c r="Q62" s="10" t="str">
        <f>IFERROR(VLOOKUP(C62,'mokejimai 20190605'!$A$1:$G$69,5,FALSE)," ")</f>
        <v xml:space="preserve"> </v>
      </c>
      <c r="R62" s="10" t="str">
        <f>IFERROR(VLOOKUP($C62,'mokejimai 20190605'!$A$1:$G$69,6,FALSE)," ")</f>
        <v xml:space="preserve"> </v>
      </c>
      <c r="S62" s="10" t="str">
        <f>IFERROR(VLOOKUP($C62,'mokejimai 20190605'!$A$1:$G$69,7,FALSE)," ")</f>
        <v xml:space="preserve"> </v>
      </c>
      <c r="T62" s="10"/>
    </row>
    <row r="63" spans="1:20" x14ac:dyDescent="0.25">
      <c r="A63" s="14" t="str">
        <f>'Visi duomenys'!A59</f>
        <v>2.1.1.2.1</v>
      </c>
      <c r="B63" s="14" t="str">
        <f>'Visi duomenys'!B59</f>
        <v>R087725-240000-1174</v>
      </c>
      <c r="C63" s="14" t="str">
        <f>'Visi duomenys'!C59</f>
        <v>09.1.3-CPVA-R-725-71-0002</v>
      </c>
      <c r="D63" s="241" t="str">
        <f>'Visi duomenys'!D59</f>
        <v>Neformaliojo švietimo infrastruktūros tobulinimas Pagėgių meno ir sporto mokykloje</v>
      </c>
      <c r="E63" s="14" t="str">
        <f>'Visi duomenys'!E59</f>
        <v>PSA</v>
      </c>
      <c r="F63" s="14" t="str">
        <f>('Visi duomenys'!J59&amp;" "&amp;'Visi duomenys'!K59&amp;" "&amp;'Visi duomenys'!L59)</f>
        <v xml:space="preserve">  </v>
      </c>
      <c r="G63" s="14" t="str">
        <f>'Visi duomenys'!BI59</f>
        <v>Įgyvendinimas</v>
      </c>
      <c r="H63" s="319">
        <f>'Visi duomenys'!N59</f>
        <v>148515.76</v>
      </c>
      <c r="I63" s="319">
        <f>'Visi duomenys'!S59</f>
        <v>124118</v>
      </c>
      <c r="J63" s="319">
        <f>'Visi duomenys'!P59</f>
        <v>0</v>
      </c>
      <c r="K63" s="319">
        <f>'Visi duomenys'!O59+'Visi duomenys'!Q59+'Visi duomenys'!R59</f>
        <v>24397.759999999998</v>
      </c>
      <c r="L63" s="14">
        <f>IFERROR(VLOOKUP('ST 1 lentelė'!C63,'Projektu sutartys 20190605'!$A$3:$O$81,4,FALSE)," ")</f>
        <v>148515.76</v>
      </c>
      <c r="M63" s="14">
        <f>IFERROR(VLOOKUP('ST 1 lentelė'!C63,'Projektu sutartys 20190605'!$A$3:$O$81,6,FALSE)," ")</f>
        <v>124118</v>
      </c>
      <c r="N63" s="14">
        <f>IFERROR(VLOOKUP('ST 1 lentelė'!C63,'Projektu sutartys 20190605'!$A$3:$O$81,7,FALSE)," ")</f>
        <v>0</v>
      </c>
      <c r="O63" s="14">
        <f>IFERROR(VLOOKUP('ST 1 lentelė'!C63,'Projektu sutartys 20190605'!$A$3:$O$81,8,FALSE)," ")</f>
        <v>24397.759999999998</v>
      </c>
      <c r="P63" s="14">
        <f>IFERROR(VLOOKUP(C63,'mokejimai 20190605'!$A$1:$G$69,4,FALSE)," ")</f>
        <v>126863.54</v>
      </c>
      <c r="Q63" s="14">
        <f>IFERROR(VLOOKUP(C63,'mokejimai 20190605'!$A$1:$G$69,5,FALSE)," ")</f>
        <v>106022.75</v>
      </c>
      <c r="R63" s="14">
        <f>IFERROR(VLOOKUP($C63,'mokejimai 20190605'!$A$1:$G$69,6,FALSE)," ")</f>
        <v>0</v>
      </c>
      <c r="S63" s="14">
        <f>IFERROR(VLOOKUP($C63,'mokejimai 20190605'!$A$1:$G$69,7,FALSE)," ")</f>
        <v>20840.79</v>
      </c>
      <c r="T63" s="14"/>
    </row>
    <row r="64" spans="1:20" x14ac:dyDescent="0.25">
      <c r="A64" s="14" t="str">
        <f>'Visi duomenys'!A60</f>
        <v>2.1.1.2.2</v>
      </c>
      <c r="B64" s="14" t="str">
        <f>'Visi duomenys'!B60</f>
        <v>R087725-240000-1175</v>
      </c>
      <c r="C64" s="14" t="str">
        <f>'Visi duomenys'!C60</f>
        <v>09.1.3-CPVA-R-725-71-0004</v>
      </c>
      <c r="D64" s="241" t="str">
        <f>'Visi duomenys'!D60</f>
        <v>Jurbarko Antano Sodeikos meno mokyklos atnaujinimas ir pritaikymas neformaliajam ugdymui</v>
      </c>
      <c r="E64" s="14" t="str">
        <f>'Visi duomenys'!E60</f>
        <v>JRSA</v>
      </c>
      <c r="F64" s="14" t="str">
        <f>('Visi duomenys'!J60&amp;" "&amp;'Visi duomenys'!K60&amp;" "&amp;'Visi duomenys'!L60)</f>
        <v xml:space="preserve">  </v>
      </c>
      <c r="G64" s="14" t="str">
        <f>'Visi duomenys'!BI60</f>
        <v>Įgyvendinimas</v>
      </c>
      <c r="H64" s="319">
        <f>'Visi duomenys'!N60</f>
        <v>181044</v>
      </c>
      <c r="I64" s="319">
        <f>'Visi duomenys'!S60</f>
        <v>153887</v>
      </c>
      <c r="J64" s="319">
        <f>'Visi duomenys'!P60</f>
        <v>0</v>
      </c>
      <c r="K64" s="319">
        <f>'Visi duomenys'!O60+'Visi duomenys'!Q60+'Visi duomenys'!R60</f>
        <v>27157</v>
      </c>
      <c r="L64" s="14">
        <f>IFERROR(VLOOKUP('ST 1 lentelė'!C64,'Projektu sutartys 20190605'!$A$3:$O$81,4,FALSE)," ")</f>
        <v>179893.5</v>
      </c>
      <c r="M64" s="14">
        <f>IFERROR(VLOOKUP('ST 1 lentelė'!C64,'Projektu sutartys 20190605'!$A$3:$O$81,6,FALSE)," ")</f>
        <v>152909.46</v>
      </c>
      <c r="N64" s="14">
        <f>IFERROR(VLOOKUP('ST 1 lentelė'!C64,'Projektu sutartys 20190605'!$A$3:$O$81,7,FALSE)," ")</f>
        <v>0</v>
      </c>
      <c r="O64" s="14">
        <f>IFERROR(VLOOKUP('ST 1 lentelė'!C64,'Projektu sutartys 20190605'!$A$3:$O$81,8,FALSE)," ")</f>
        <v>26984.04</v>
      </c>
      <c r="P64" s="14">
        <f>IFERROR(VLOOKUP(C64,'mokejimai 20190605'!$A$1:$G$69,4,FALSE)," ")</f>
        <v>125975.51</v>
      </c>
      <c r="Q64" s="14">
        <f>IFERROR(VLOOKUP(C64,'mokejimai 20190605'!$A$1:$G$69,5,FALSE)," ")</f>
        <v>107079.18</v>
      </c>
      <c r="R64" s="14">
        <f>IFERROR(VLOOKUP($C64,'mokejimai 20190605'!$A$1:$G$69,6,FALSE)," ")</f>
        <v>0</v>
      </c>
      <c r="S64" s="14">
        <f>IFERROR(VLOOKUP($C64,'mokejimai 20190605'!$A$1:$G$69,7,FALSE)," ")</f>
        <v>18896.330000000002</v>
      </c>
      <c r="T64" s="14"/>
    </row>
    <row r="65" spans="1:20" x14ac:dyDescent="0.25">
      <c r="A65" s="14" t="str">
        <f>'Visi duomenys'!A61</f>
        <v>2.1.1.2.3</v>
      </c>
      <c r="B65" s="14" t="str">
        <f>'Visi duomenys'!B61</f>
        <v>R087725-240000-1176</v>
      </c>
      <c r="C65" s="14" t="str">
        <f>'Visi duomenys'!C61</f>
        <v>09.1.3-CPVA-R-725-71-0005</v>
      </c>
      <c r="D65" s="241" t="str">
        <f>'Visi duomenys'!D61</f>
        <v>Vaikų ir jaunimo neformalaus ugdymosi galimybių plėtra Tauragės Moksleivių kūrybos centre</v>
      </c>
      <c r="E65" s="14" t="str">
        <f>'Visi duomenys'!E61</f>
        <v>TRSA</v>
      </c>
      <c r="F65" s="14" t="str">
        <f>('Visi duomenys'!J61&amp;" "&amp;'Visi duomenys'!K61&amp;" "&amp;'Visi duomenys'!L61)</f>
        <v xml:space="preserve">  </v>
      </c>
      <c r="G65" s="14" t="str">
        <f>'Visi duomenys'!BI61</f>
        <v>Įgyvendinimas</v>
      </c>
      <c r="H65" s="319">
        <f>'Visi duomenys'!N61</f>
        <v>250274.11</v>
      </c>
      <c r="I65" s="319">
        <f>'Visi duomenys'!S61</f>
        <v>212733</v>
      </c>
      <c r="J65" s="319">
        <f>'Visi duomenys'!P61</f>
        <v>0</v>
      </c>
      <c r="K65" s="319">
        <f>'Visi duomenys'!O61+'Visi duomenys'!Q61+'Visi duomenys'!R61</f>
        <v>37541.11</v>
      </c>
      <c r="L65" s="14">
        <f>IFERROR(VLOOKUP('ST 1 lentelė'!C65,'Projektu sutartys 20190605'!$A$3:$O$81,4,FALSE)," ")</f>
        <v>324610.48</v>
      </c>
      <c r="M65" s="14">
        <f>IFERROR(VLOOKUP('ST 1 lentelė'!C65,'Projektu sutartys 20190605'!$A$3:$O$81,6,FALSE)," ")</f>
        <v>212733</v>
      </c>
      <c r="N65" s="14">
        <f>IFERROR(VLOOKUP('ST 1 lentelė'!C65,'Projektu sutartys 20190605'!$A$3:$O$81,7,FALSE)," ")</f>
        <v>0</v>
      </c>
      <c r="O65" s="14">
        <f>IFERROR(VLOOKUP('ST 1 lentelė'!C65,'Projektu sutartys 20190605'!$A$3:$O$81,8,FALSE)," ")</f>
        <v>111877.48</v>
      </c>
      <c r="P65" s="14">
        <f>IFERROR(VLOOKUP(C65,'mokejimai 20190605'!$A$1:$G$69,4,FALSE)," ")</f>
        <v>66283.89</v>
      </c>
      <c r="Q65" s="14">
        <f>IFERROR(VLOOKUP(C65,'mokejimai 20190605'!$A$1:$G$69,5,FALSE)," ")</f>
        <v>43439.05</v>
      </c>
      <c r="R65" s="14">
        <f>IFERROR(VLOOKUP($C65,'mokejimai 20190605'!$A$1:$G$69,6,FALSE)," ")</f>
        <v>0</v>
      </c>
      <c r="S65" s="14">
        <f>IFERROR(VLOOKUP($C65,'mokejimai 20190605'!$A$1:$G$69,7,FALSE)," ")</f>
        <v>22844.84</v>
      </c>
      <c r="T65" s="14"/>
    </row>
    <row r="66" spans="1:20" ht="24" x14ac:dyDescent="0.25">
      <c r="A66" s="14" t="str">
        <f>'Visi duomenys'!A62</f>
        <v>2.1.1.2.4</v>
      </c>
      <c r="B66" s="14" t="str">
        <f>'Visi duomenys'!B62</f>
        <v>R087725-240000-1177</v>
      </c>
      <c r="C66" s="14" t="str">
        <f>'Visi duomenys'!C62</f>
        <v>09.1.3-CPVA-R-725-71-0001</v>
      </c>
      <c r="D66" s="241" t="str">
        <f>'Visi duomenys'!D62</f>
        <v>Šilalės meno mokyklos infrastruktūros tobulinimas plėtojant vaikų ir jaunimo neformaliojo ugdymo galimybes</v>
      </c>
      <c r="E66" s="14" t="str">
        <f>'Visi duomenys'!E62</f>
        <v>Šilalės meno mokykla</v>
      </c>
      <c r="F66" s="14" t="str">
        <f>('Visi duomenys'!J62&amp;" "&amp;'Visi duomenys'!K62&amp;" "&amp;'Visi duomenys'!L62)</f>
        <v xml:space="preserve">  </v>
      </c>
      <c r="G66" s="14" t="str">
        <f>'Visi duomenys'!BI62</f>
        <v>Įgyvendinimas</v>
      </c>
      <c r="H66" s="319">
        <f>'Visi duomenys'!N62</f>
        <v>92842.82</v>
      </c>
      <c r="I66" s="319">
        <f>'Visi duomenys'!S62</f>
        <v>64411</v>
      </c>
      <c r="J66" s="319">
        <f>'Visi duomenys'!P62</f>
        <v>0</v>
      </c>
      <c r="K66" s="319">
        <f>'Visi duomenys'!O62+'Visi duomenys'!Q62+'Visi duomenys'!R62</f>
        <v>28431.82</v>
      </c>
      <c r="L66" s="14">
        <f>IFERROR(VLOOKUP('ST 1 lentelė'!C66,'Projektu sutartys 20190605'!$A$3:$O$81,4,FALSE)," ")</f>
        <v>92842.82</v>
      </c>
      <c r="M66" s="14">
        <f>IFERROR(VLOOKUP('ST 1 lentelė'!C66,'Projektu sutartys 20190605'!$A$3:$O$81,6,FALSE)," ")</f>
        <v>64411</v>
      </c>
      <c r="N66" s="14">
        <f>IFERROR(VLOOKUP('ST 1 lentelė'!C66,'Projektu sutartys 20190605'!$A$3:$O$81,7,FALSE)," ")</f>
        <v>0</v>
      </c>
      <c r="O66" s="14">
        <f>IFERROR(VLOOKUP('ST 1 lentelė'!C66,'Projektu sutartys 20190605'!$A$3:$O$81,8,FALSE)," ")</f>
        <v>28431.82</v>
      </c>
      <c r="P66" s="14">
        <f>IFERROR(VLOOKUP(C66,'mokejimai 20190605'!$A$1:$G$69,4,FALSE)," ")</f>
        <v>83141.210000000006</v>
      </c>
      <c r="Q66" s="14">
        <f>IFERROR(VLOOKUP(C66,'mokejimai 20190605'!$A$1:$G$69,5,FALSE)," ")</f>
        <v>57680.38</v>
      </c>
      <c r="R66" s="14">
        <f>IFERROR(VLOOKUP($C66,'mokejimai 20190605'!$A$1:$G$69,6,FALSE)," ")</f>
        <v>0</v>
      </c>
      <c r="S66" s="14">
        <f>IFERROR(VLOOKUP($C66,'mokejimai 20190605'!$A$1:$G$69,7,FALSE)," ")</f>
        <v>25460.83</v>
      </c>
      <c r="T66" s="14"/>
    </row>
    <row r="67" spans="1:20" x14ac:dyDescent="0.25">
      <c r="A67" s="243" t="str">
        <f>'Visi duomenys'!A63</f>
        <v>2.1.1.3</v>
      </c>
      <c r="B67" s="243" t="str">
        <f>'Visi duomenys'!B63</f>
        <v/>
      </c>
      <c r="C67" s="243">
        <f>'Visi duomenys'!C63</f>
        <v>0</v>
      </c>
      <c r="D67" s="240" t="str">
        <f>'Visi duomenys'!D63</f>
        <v>Priemonė: Ikimokyklinio ir priešmokyklinio ugdymo prieinamumo didinimas</v>
      </c>
      <c r="E67" s="10">
        <f>'Visi duomenys'!E63</f>
        <v>0</v>
      </c>
      <c r="F67" s="10" t="str">
        <f>('Visi duomenys'!J63&amp;" "&amp;'Visi duomenys'!K63&amp;" "&amp;'Visi duomenys'!L63)</f>
        <v xml:space="preserve">  </v>
      </c>
      <c r="G67" s="10" t="str">
        <f>'Visi duomenys'!BI63</f>
        <v xml:space="preserve"> </v>
      </c>
      <c r="H67" s="333">
        <f>'Visi duomenys'!N63</f>
        <v>0</v>
      </c>
      <c r="I67" s="333">
        <f>'Visi duomenys'!S63</f>
        <v>0</v>
      </c>
      <c r="J67" s="333">
        <f>'Visi duomenys'!P63</f>
        <v>0</v>
      </c>
      <c r="K67" s="333">
        <f>'Visi duomenys'!O63+'Visi duomenys'!Q63+'Visi duomenys'!R63</f>
        <v>0</v>
      </c>
      <c r="L67" s="10" t="str">
        <f>IFERROR(VLOOKUP('ST 1 lentelė'!C67,'Projektu sutartys 20190605'!$A$3:$O$81,4,FALSE)," ")</f>
        <v xml:space="preserve"> </v>
      </c>
      <c r="M67" s="10" t="str">
        <f>IFERROR(VLOOKUP('ST 1 lentelė'!C67,'Projektu sutartys 20190605'!$A$3:$O$81,6,FALSE)," ")</f>
        <v xml:space="preserve"> </v>
      </c>
      <c r="N67" s="10" t="str">
        <f>IFERROR(VLOOKUP('ST 1 lentelė'!C67,'Projektu sutartys 20190605'!$A$3:$O$81,7,FALSE)," ")</f>
        <v xml:space="preserve"> </v>
      </c>
      <c r="O67" s="10" t="str">
        <f>IFERROR(VLOOKUP('ST 1 lentelė'!C67,'Projektu sutartys 20190605'!$A$3:$O$81,8,FALSE)," ")</f>
        <v xml:space="preserve"> </v>
      </c>
      <c r="P67" s="10" t="str">
        <f>IFERROR(VLOOKUP(C67,'mokejimai 20190605'!$A$1:$G$69,4,FALSE)," ")</f>
        <v xml:space="preserve"> </v>
      </c>
      <c r="Q67" s="10" t="str">
        <f>IFERROR(VLOOKUP(C67,'mokejimai 20190605'!$A$1:$G$69,5,FALSE)," ")</f>
        <v xml:space="preserve"> </v>
      </c>
      <c r="R67" s="10" t="str">
        <f>IFERROR(VLOOKUP($C67,'mokejimai 20190605'!$A$1:$G$69,6,FALSE)," ")</f>
        <v xml:space="preserve"> </v>
      </c>
      <c r="S67" s="10" t="str">
        <f>IFERROR(VLOOKUP($C67,'mokejimai 20190605'!$A$1:$G$69,7,FALSE)," ")</f>
        <v xml:space="preserve"> </v>
      </c>
      <c r="T67" s="10"/>
    </row>
    <row r="68" spans="1:20" x14ac:dyDescent="0.25">
      <c r="A68" s="14" t="str">
        <f>'Visi duomenys'!A64</f>
        <v>2.1.1.3.1</v>
      </c>
      <c r="B68" s="14" t="str">
        <f>'Visi duomenys'!B64</f>
        <v>R087705-230000-1179</v>
      </c>
      <c r="C68" s="14" t="str">
        <f>'Visi duomenys'!C64</f>
        <v>09.1.3-CPVA-R-705-71-0002</v>
      </c>
      <c r="D68" s="241" t="str">
        <f>'Visi duomenys'!D64</f>
        <v>Ikimokyklinio ugdymo prieinamumo didinimas Šilalės mieste</v>
      </c>
      <c r="E68" s="14" t="str">
        <f>'Visi duomenys'!E64</f>
        <v>ŠRSA</v>
      </c>
      <c r="F68" s="14" t="str">
        <f>('Visi duomenys'!J64&amp;" "&amp;'Visi duomenys'!K64&amp;" "&amp;'Visi duomenys'!L64)</f>
        <v xml:space="preserve">  </v>
      </c>
      <c r="G68" s="14" t="str">
        <f>'Visi duomenys'!BI64</f>
        <v>Įgyvendinimas</v>
      </c>
      <c r="H68" s="319">
        <f>'Visi duomenys'!N64</f>
        <v>809630.41999999993</v>
      </c>
      <c r="I68" s="319">
        <f>'Visi duomenys'!S64</f>
        <v>235427</v>
      </c>
      <c r="J68" s="319">
        <f>'Visi duomenys'!P64</f>
        <v>20772.97</v>
      </c>
      <c r="K68" s="319">
        <f>'Visi duomenys'!O64+'Visi duomenys'!Q64+'Visi duomenys'!R64</f>
        <v>553430.44999999995</v>
      </c>
      <c r="L68" s="14">
        <f>IFERROR(VLOOKUP('ST 1 lentelė'!C68,'Projektu sutartys 20190605'!$A$3:$O$81,4,FALSE)," ")</f>
        <v>725656.21</v>
      </c>
      <c r="M68" s="14">
        <f>IFERROR(VLOOKUP('ST 1 lentelė'!C68,'Projektu sutartys 20190605'!$A$3:$O$81,6,FALSE)," ")</f>
        <v>235427</v>
      </c>
      <c r="N68" s="14">
        <f>IFERROR(VLOOKUP('ST 1 lentelė'!C68,'Projektu sutartys 20190605'!$A$3:$O$81,7,FALSE)," ")</f>
        <v>20772.97</v>
      </c>
      <c r="O68" s="14">
        <f>IFERROR(VLOOKUP('ST 1 lentelė'!C68,'Projektu sutartys 20190605'!$A$3:$O$81,8,FALSE)," ")</f>
        <v>469456.24</v>
      </c>
      <c r="P68" s="14">
        <f>IFERROR(VLOOKUP(C68,'mokejimai 20190605'!$A$1:$G$69,4,FALSE)," ")</f>
        <v>442606.98</v>
      </c>
      <c r="Q68" s="14">
        <f>IFERROR(VLOOKUP(C68,'mokejimai 20190605'!$A$1:$G$69,5,FALSE)," ")</f>
        <v>143596.42000000001</v>
      </c>
      <c r="R68" s="14">
        <f>IFERROR(VLOOKUP($C68,'mokejimai 20190605'!$A$1:$G$69,6,FALSE)," ")</f>
        <v>12670.27</v>
      </c>
      <c r="S68" s="14">
        <f>IFERROR(VLOOKUP($C68,'mokejimai 20190605'!$A$1:$G$69,7,FALSE)," ")</f>
        <v>286340.28999999998</v>
      </c>
      <c r="T68" s="14"/>
    </row>
    <row r="69" spans="1:20" x14ac:dyDescent="0.25">
      <c r="A69" s="14" t="str">
        <f>'Visi duomenys'!A65</f>
        <v>2.1.1.3.2</v>
      </c>
      <c r="B69" s="14" t="str">
        <f>'Visi duomenys'!B65</f>
        <v>R087705-230000-1180</v>
      </c>
      <c r="C69" s="14" t="str">
        <f>'Visi duomenys'!C65</f>
        <v>09.1.3-CPVA-R-705-71-0003</v>
      </c>
      <c r="D69" s="241" t="str">
        <f>'Visi duomenys'!D65</f>
        <v>Ikimokyklinio ir priešmokyklinio ugdymo prieinamumo didinimas Rotulių lopšelyje-darželyje</v>
      </c>
      <c r="E69" s="14" t="str">
        <f>'Visi duomenys'!E65</f>
        <v>JRSA</v>
      </c>
      <c r="F69" s="14" t="str">
        <f>('Visi duomenys'!J65&amp;" "&amp;'Visi duomenys'!K65&amp;" "&amp;'Visi duomenys'!L65)</f>
        <v xml:space="preserve">  </v>
      </c>
      <c r="G69" s="14" t="str">
        <f>'Visi duomenys'!BI65</f>
        <v>Įgyvendinimas</v>
      </c>
      <c r="H69" s="319">
        <f>'Visi duomenys'!N65</f>
        <v>226080</v>
      </c>
      <c r="I69" s="319">
        <f>'Visi duomenys'!S65</f>
        <v>192168</v>
      </c>
      <c r="J69" s="319">
        <f>'Visi duomenys'!P65</f>
        <v>16956</v>
      </c>
      <c r="K69" s="319">
        <f>'Visi duomenys'!O65+'Visi duomenys'!Q65+'Visi duomenys'!R65</f>
        <v>16956</v>
      </c>
      <c r="L69" s="14">
        <f>IFERROR(VLOOKUP('ST 1 lentelė'!C69,'Projektu sutartys 20190605'!$A$3:$O$81,4,FALSE)," ")</f>
        <v>258030.9</v>
      </c>
      <c r="M69" s="14">
        <f>IFERROR(VLOOKUP('ST 1 lentelė'!C69,'Projektu sutartys 20190605'!$A$3:$O$81,6,FALSE)," ")</f>
        <v>192168</v>
      </c>
      <c r="N69" s="14">
        <f>IFERROR(VLOOKUP('ST 1 lentelė'!C69,'Projektu sutartys 20190605'!$A$3:$O$81,7,FALSE)," ")</f>
        <v>16956</v>
      </c>
      <c r="O69" s="14">
        <f>IFERROR(VLOOKUP('ST 1 lentelė'!C69,'Projektu sutartys 20190605'!$A$3:$O$81,8,FALSE)," ")</f>
        <v>48906.9</v>
      </c>
      <c r="P69" s="14">
        <f>IFERROR(VLOOKUP(C69,'mokejimai 20190605'!$A$1:$G$69,4,FALSE)," ")</f>
        <v>141664.34</v>
      </c>
      <c r="Q69" s="14">
        <f>IFERROR(VLOOKUP(C69,'mokejimai 20190605'!$A$1:$G$69,5,FALSE)," ")</f>
        <v>105504.24</v>
      </c>
      <c r="R69" s="14">
        <f>IFERROR(VLOOKUP($C69,'mokejimai 20190605'!$A$1:$G$69,6,FALSE)," ")</f>
        <v>9309.2000000000007</v>
      </c>
      <c r="S69" s="14">
        <f>IFERROR(VLOOKUP($C69,'mokejimai 20190605'!$A$1:$G$69,7,FALSE)," ")</f>
        <v>26850.9</v>
      </c>
      <c r="T69" s="14"/>
    </row>
    <row r="70" spans="1:20" x14ac:dyDescent="0.25">
      <c r="A70" s="14" t="str">
        <f>'Visi duomenys'!A66</f>
        <v>2.1.1.3.3</v>
      </c>
      <c r="B70" s="14" t="str">
        <f>'Visi duomenys'!B66</f>
        <v>R087705-230000-1181</v>
      </c>
      <c r="C70" s="14" t="str">
        <f>'Visi duomenys'!C66</f>
        <v>09.1.3-CPVA-R-705-71-0001</v>
      </c>
      <c r="D70" s="241" t="str">
        <f>'Visi duomenys'!D66</f>
        <v>Ikimokyklinio ir priešmokyklinio ugdymo prieinamumo didinimas, modernizuojant Tauragės vaikų reabilitacijos centro-mokyklos „Pušelė“ ugdymo aplinką</v>
      </c>
      <c r="E70" s="14" t="str">
        <f>'Visi duomenys'!E66</f>
        <v>TRSA</v>
      </c>
      <c r="F70" s="14" t="str">
        <f>('Visi duomenys'!J66&amp;" "&amp;'Visi duomenys'!K66&amp;" "&amp;'Visi duomenys'!L66)</f>
        <v xml:space="preserve">  </v>
      </c>
      <c r="G70" s="14" t="str">
        <f>'Visi duomenys'!BI66</f>
        <v>Įgyvendinimas</v>
      </c>
      <c r="H70" s="319">
        <f>'Visi duomenys'!N66</f>
        <v>312531.76470588235</v>
      </c>
      <c r="I70" s="319">
        <f>'Visi duomenys'!S66</f>
        <v>265652</v>
      </c>
      <c r="J70" s="319">
        <f>'Visi duomenys'!P66</f>
        <v>23439.882352941175</v>
      </c>
      <c r="K70" s="319">
        <f>'Visi duomenys'!O66+'Visi duomenys'!Q66+'Visi duomenys'!R66</f>
        <v>23439.882352941175</v>
      </c>
      <c r="L70" s="14">
        <f>IFERROR(VLOOKUP('ST 1 lentelė'!C70,'Projektu sutartys 20190605'!$A$3:$O$81,4,FALSE)," ")</f>
        <v>312531.76</v>
      </c>
      <c r="M70" s="14">
        <f>IFERROR(VLOOKUP('ST 1 lentelė'!C70,'Projektu sutartys 20190605'!$A$3:$O$81,6,FALSE)," ")</f>
        <v>265652</v>
      </c>
      <c r="N70" s="14">
        <f>IFERROR(VLOOKUP('ST 1 lentelė'!C70,'Projektu sutartys 20190605'!$A$3:$O$81,7,FALSE)," ")</f>
        <v>23439.87</v>
      </c>
      <c r="O70" s="14">
        <f>IFERROR(VLOOKUP('ST 1 lentelė'!C70,'Projektu sutartys 20190605'!$A$3:$O$81,8,FALSE)," ")</f>
        <v>23439.89</v>
      </c>
      <c r="P70" s="14">
        <f>IFERROR(VLOOKUP(C70,'mokejimai 20190605'!$A$1:$G$69,4,FALSE)," ")</f>
        <v>78080.63</v>
      </c>
      <c r="Q70" s="14">
        <f>IFERROR(VLOOKUP(C70,'mokejimai 20190605'!$A$1:$G$69,5,FALSE)," ")</f>
        <v>66368.539999999994</v>
      </c>
      <c r="R70" s="14">
        <f>IFERROR(VLOOKUP($C70,'mokejimai 20190605'!$A$1:$G$69,6,FALSE)," ")</f>
        <v>5856.04</v>
      </c>
      <c r="S70" s="14">
        <f>IFERROR(VLOOKUP($C70,'mokejimai 20190605'!$A$1:$G$69,7,FALSE)," ")</f>
        <v>5856.05</v>
      </c>
      <c r="T70" s="14"/>
    </row>
    <row r="71" spans="1:20" x14ac:dyDescent="0.25">
      <c r="A71" s="243" t="str">
        <f>'Visi duomenys'!A67</f>
        <v>2.1.2.</v>
      </c>
      <c r="B71" s="243" t="str">
        <f>'Visi duomenys'!B67</f>
        <v/>
      </c>
      <c r="C71" s="243">
        <f>'Visi duomenys'!C67</f>
        <v>0</v>
      </c>
      <c r="D71" s="240" t="str">
        <f>'Visi duomenys'!D67</f>
        <v>Uždavinys. Gerinti sveikatos priežiūros įstaigų infrastruktūrą, kelti paslaugų kokybę ir jų prieinamumą (ypač tikslinėms grupėms), diegti sveiko senėjimo procesą regione.</v>
      </c>
      <c r="E71" s="10">
        <f>'Visi duomenys'!E67</f>
        <v>0</v>
      </c>
      <c r="F71" s="10" t="str">
        <f>('Visi duomenys'!J67&amp;" "&amp;'Visi duomenys'!K67&amp;" "&amp;'Visi duomenys'!L67)</f>
        <v xml:space="preserve">  </v>
      </c>
      <c r="G71" s="10" t="str">
        <f>'Visi duomenys'!BI67</f>
        <v xml:space="preserve"> </v>
      </c>
      <c r="H71" s="333">
        <f>'Visi duomenys'!N67</f>
        <v>0</v>
      </c>
      <c r="I71" s="333">
        <f>'Visi duomenys'!S67</f>
        <v>0</v>
      </c>
      <c r="J71" s="333">
        <f>'Visi duomenys'!P67</f>
        <v>0</v>
      </c>
      <c r="K71" s="333">
        <f>'Visi duomenys'!O67+'Visi duomenys'!Q67+'Visi duomenys'!R67</f>
        <v>0</v>
      </c>
      <c r="L71" s="10" t="str">
        <f>IFERROR(VLOOKUP('ST 1 lentelė'!C71,'Projektu sutartys 20190605'!$A$3:$O$81,4,FALSE)," ")</f>
        <v xml:space="preserve"> </v>
      </c>
      <c r="M71" s="10" t="str">
        <f>IFERROR(VLOOKUP('ST 1 lentelė'!C71,'Projektu sutartys 20190605'!$A$3:$O$81,6,FALSE)," ")</f>
        <v xml:space="preserve"> </v>
      </c>
      <c r="N71" s="10" t="str">
        <f>IFERROR(VLOOKUP('ST 1 lentelė'!C71,'Projektu sutartys 20190605'!$A$3:$O$81,7,FALSE)," ")</f>
        <v xml:space="preserve"> </v>
      </c>
      <c r="O71" s="10" t="str">
        <f>IFERROR(VLOOKUP('ST 1 lentelė'!C71,'Projektu sutartys 20190605'!$A$3:$O$81,8,FALSE)," ")</f>
        <v xml:space="preserve"> </v>
      </c>
      <c r="P71" s="10" t="str">
        <f>IFERROR(VLOOKUP(C71,'mokejimai 20190605'!$A$1:$G$69,4,FALSE)," ")</f>
        <v xml:space="preserve"> </v>
      </c>
      <c r="Q71" s="10" t="str">
        <f>IFERROR(VLOOKUP(C71,'mokejimai 20190605'!$A$1:$G$69,5,FALSE)," ")</f>
        <v xml:space="preserve"> </v>
      </c>
      <c r="R71" s="10" t="str">
        <f>IFERROR(VLOOKUP($C71,'mokejimai 20190605'!$A$1:$G$69,6,FALSE)," ")</f>
        <v xml:space="preserve"> </v>
      </c>
      <c r="S71" s="10" t="str">
        <f>IFERROR(VLOOKUP($C71,'mokejimai 20190605'!$A$1:$G$69,7,FALSE)," ")</f>
        <v xml:space="preserve"> </v>
      </c>
      <c r="T71" s="10"/>
    </row>
    <row r="72" spans="1:20" x14ac:dyDescent="0.25">
      <c r="A72" s="243" t="str">
        <f>'Visi duomenys'!A68</f>
        <v>2.1.2.1</v>
      </c>
      <c r="B72" s="243" t="str">
        <f>'Visi duomenys'!B68</f>
        <v/>
      </c>
      <c r="C72" s="243">
        <f>'Visi duomenys'!C68</f>
        <v>0</v>
      </c>
      <c r="D72" s="240" t="str">
        <f>'Visi duomenys'!D68</f>
        <v>Priemonė: Sveikos gyvensenos skatinimas Tauragės regione</v>
      </c>
      <c r="E72" s="10">
        <f>'Visi duomenys'!E68</f>
        <v>0</v>
      </c>
      <c r="F72" s="10" t="str">
        <f>('Visi duomenys'!J68&amp;" "&amp;'Visi duomenys'!K68&amp;" "&amp;'Visi duomenys'!L68)</f>
        <v xml:space="preserve">  </v>
      </c>
      <c r="G72" s="10" t="str">
        <f>'Visi duomenys'!BI68</f>
        <v xml:space="preserve"> </v>
      </c>
      <c r="H72" s="333">
        <f>'Visi duomenys'!N68</f>
        <v>0</v>
      </c>
      <c r="I72" s="333">
        <f>'Visi duomenys'!S68</f>
        <v>0</v>
      </c>
      <c r="J72" s="333">
        <f>'Visi duomenys'!P68</f>
        <v>0</v>
      </c>
      <c r="K72" s="333">
        <f>'Visi duomenys'!O68+'Visi duomenys'!Q68+'Visi duomenys'!R68</f>
        <v>0</v>
      </c>
      <c r="L72" s="10" t="str">
        <f>IFERROR(VLOOKUP('ST 1 lentelė'!C72,'Projektu sutartys 20190605'!$A$3:$O$81,4,FALSE)," ")</f>
        <v xml:space="preserve"> </v>
      </c>
      <c r="M72" s="10" t="str">
        <f>IFERROR(VLOOKUP('ST 1 lentelė'!C72,'Projektu sutartys 20190605'!$A$3:$O$81,6,FALSE)," ")</f>
        <v xml:space="preserve"> </v>
      </c>
      <c r="N72" s="10" t="str">
        <f>IFERROR(VLOOKUP('ST 1 lentelė'!C72,'Projektu sutartys 20190605'!$A$3:$O$81,7,FALSE)," ")</f>
        <v xml:space="preserve"> </v>
      </c>
      <c r="O72" s="10" t="str">
        <f>IFERROR(VLOOKUP('ST 1 lentelė'!C72,'Projektu sutartys 20190605'!$A$3:$O$81,8,FALSE)," ")</f>
        <v xml:space="preserve"> </v>
      </c>
      <c r="P72" s="10" t="str">
        <f>IFERROR(VLOOKUP(C72,'mokejimai 20190605'!$A$1:$G$69,4,FALSE)," ")</f>
        <v xml:space="preserve"> </v>
      </c>
      <c r="Q72" s="10" t="str">
        <f>IFERROR(VLOOKUP(C72,'mokejimai 20190605'!$A$1:$G$69,5,FALSE)," ")</f>
        <v xml:space="preserve"> </v>
      </c>
      <c r="R72" s="10" t="str">
        <f>IFERROR(VLOOKUP($C72,'mokejimai 20190605'!$A$1:$G$69,6,FALSE)," ")</f>
        <v xml:space="preserve"> </v>
      </c>
      <c r="S72" s="10" t="str">
        <f>IFERROR(VLOOKUP($C72,'mokejimai 20190605'!$A$1:$G$69,7,FALSE)," ")</f>
        <v xml:space="preserve"> </v>
      </c>
      <c r="T72" s="10"/>
    </row>
    <row r="73" spans="1:20" x14ac:dyDescent="0.25">
      <c r="A73" s="14" t="str">
        <f>'Visi duomenys'!A69</f>
        <v>2.1.2.1.1</v>
      </c>
      <c r="B73" s="14" t="str">
        <f>'Visi duomenys'!B69</f>
        <v>R086630-470000-1184</v>
      </c>
      <c r="C73" s="14" t="str">
        <f>'Visi duomenys'!C69</f>
        <v>08.4.2-ESFA-R-630-71-0004</v>
      </c>
      <c r="D73" s="241" t="str">
        <f>'Visi duomenys'!D69</f>
        <v>Sveikos gyvensenos skatinimas Pagėgių savivaldybėje</v>
      </c>
      <c r="E73" s="14" t="str">
        <f>'Visi duomenys'!E69</f>
        <v>PSA</v>
      </c>
      <c r="F73" s="14" t="str">
        <f>('Visi duomenys'!J69&amp;" "&amp;'Visi duomenys'!K69&amp;" "&amp;'Visi duomenys'!L69)</f>
        <v xml:space="preserve">  </v>
      </c>
      <c r="G73" s="14" t="str">
        <f>'Visi duomenys'!BI69</f>
        <v>Įgyvendinimas</v>
      </c>
      <c r="H73" s="319">
        <f>'Visi duomenys'!N69</f>
        <v>46877.647058823532</v>
      </c>
      <c r="I73" s="319">
        <f>'Visi duomenys'!S69</f>
        <v>39846</v>
      </c>
      <c r="J73" s="319">
        <f>'Visi duomenys'!P69</f>
        <v>3515.8235294117649</v>
      </c>
      <c r="K73" s="319">
        <f>'Visi duomenys'!O69+'Visi duomenys'!Q69+'Visi duomenys'!R69</f>
        <v>3515.8235294117649</v>
      </c>
      <c r="L73" s="14">
        <f>IFERROR(VLOOKUP('ST 1 lentelė'!C73,'Projektu sutartys 20190605'!$A$3:$O$81,4,FALSE)," ")</f>
        <v>46877.65</v>
      </c>
      <c r="M73" s="14">
        <f>IFERROR(VLOOKUP('ST 1 lentelė'!C73,'Projektu sutartys 20190605'!$A$3:$O$81,6,FALSE)," ")</f>
        <v>39846</v>
      </c>
      <c r="N73" s="14">
        <f>IFERROR(VLOOKUP('ST 1 lentelė'!C73,'Projektu sutartys 20190605'!$A$3:$O$81,7,FALSE)," ")</f>
        <v>3515.82</v>
      </c>
      <c r="O73" s="14">
        <f>IFERROR(VLOOKUP('ST 1 lentelė'!C73,'Projektu sutartys 20190605'!$A$3:$O$81,8,FALSE)," ")</f>
        <v>3515.83</v>
      </c>
      <c r="P73" s="14">
        <f>IFERROR(VLOOKUP(C73,'mokejimai 20190605'!$A$1:$G$69,4,FALSE)," ")</f>
        <v>3138.98</v>
      </c>
      <c r="Q73" s="14">
        <f>IFERROR(VLOOKUP(C73,'mokejimai 20190605'!$A$1:$G$69,5,FALSE)," ")</f>
        <v>2668.13</v>
      </c>
      <c r="R73" s="14">
        <f>IFERROR(VLOOKUP($C73,'mokejimai 20190605'!$A$1:$G$69,6,FALSE)," ")</f>
        <v>235.42</v>
      </c>
      <c r="S73" s="14">
        <f>IFERROR(VLOOKUP($C73,'mokejimai 20190605'!$A$1:$G$69,7,FALSE)," ")</f>
        <v>235.43</v>
      </c>
      <c r="T73" s="14"/>
    </row>
    <row r="74" spans="1:20" x14ac:dyDescent="0.25">
      <c r="A74" s="14" t="str">
        <f>'Visi duomenys'!A70</f>
        <v>2.1.2.1.2</v>
      </c>
      <c r="B74" s="14" t="str">
        <f>'Visi duomenys'!B70</f>
        <v>R086630-470000-1185</v>
      </c>
      <c r="C74" s="14" t="str">
        <f>'Visi duomenys'!C70</f>
        <v>08.4.2-ESFA-R-630-71-0002</v>
      </c>
      <c r="D74" s="241" t="str">
        <f>'Visi duomenys'!D70</f>
        <v>Jurbarko rajono gyventojų sveikos gyvensenos skatinimas</v>
      </c>
      <c r="E74" s="14" t="str">
        <f>'Visi duomenys'!E70</f>
        <v>JRS VSB</v>
      </c>
      <c r="F74" s="14" t="str">
        <f>('Visi duomenys'!J70&amp;" "&amp;'Visi duomenys'!K70&amp;" "&amp;'Visi duomenys'!L70)</f>
        <v xml:space="preserve">  </v>
      </c>
      <c r="G74" s="14" t="str">
        <f>'Visi duomenys'!BI70</f>
        <v>Įgyvendinimas</v>
      </c>
      <c r="H74" s="319">
        <f>'Visi duomenys'!N70</f>
        <v>137798.82352941178</v>
      </c>
      <c r="I74" s="319">
        <f>'Visi duomenys'!S70</f>
        <v>117129</v>
      </c>
      <c r="J74" s="319">
        <f>'Visi duomenys'!P70</f>
        <v>10334.911764705883</v>
      </c>
      <c r="K74" s="319">
        <f>'Visi duomenys'!O70+'Visi duomenys'!Q70+'Visi duomenys'!R70</f>
        <v>10334.911764705883</v>
      </c>
      <c r="L74" s="14">
        <f>IFERROR(VLOOKUP('ST 1 lentelė'!C74,'Projektu sutartys 20190605'!$A$3:$O$81,4,FALSE)," ")</f>
        <v>137798.82</v>
      </c>
      <c r="M74" s="14">
        <f>IFERROR(VLOOKUP('ST 1 lentelė'!C74,'Projektu sutartys 20190605'!$A$3:$O$81,6,FALSE)," ")</f>
        <v>117129</v>
      </c>
      <c r="N74" s="14">
        <f>IFERROR(VLOOKUP('ST 1 lentelė'!C74,'Projektu sutartys 20190605'!$A$3:$O$81,7,FALSE)," ")</f>
        <v>10334.91</v>
      </c>
      <c r="O74" s="14">
        <f>IFERROR(VLOOKUP('ST 1 lentelė'!C74,'Projektu sutartys 20190605'!$A$3:$O$81,8,FALSE)," ")</f>
        <v>10334.91</v>
      </c>
      <c r="P74" s="14">
        <f>IFERROR(VLOOKUP(C74,'mokejimai 20190605'!$A$1:$G$69,4,FALSE)," ")</f>
        <v>30797.31</v>
      </c>
      <c r="Q74" s="14">
        <f>IFERROR(VLOOKUP(C74,'mokejimai 20190605'!$A$1:$G$69,5,FALSE)," ")</f>
        <v>26177.71</v>
      </c>
      <c r="R74" s="14">
        <f>IFERROR(VLOOKUP($C74,'mokejimai 20190605'!$A$1:$G$69,6,FALSE)," ")</f>
        <v>2309.8000000000002</v>
      </c>
      <c r="S74" s="14">
        <f>IFERROR(VLOOKUP($C74,'mokejimai 20190605'!$A$1:$G$69,7,FALSE)," ")</f>
        <v>2309.8000000000002</v>
      </c>
      <c r="T74" s="14"/>
    </row>
    <row r="75" spans="1:20" x14ac:dyDescent="0.25">
      <c r="A75" s="14" t="str">
        <f>'Visi duomenys'!A71</f>
        <v>2.1.2.1.3</v>
      </c>
      <c r="B75" s="14" t="str">
        <f>'Visi duomenys'!B71</f>
        <v>R086630-470000-1186</v>
      </c>
      <c r="C75" s="14" t="str">
        <f>'Visi duomenys'!C71</f>
        <v>08.4.2-ESFA-R-630-71-0001</v>
      </c>
      <c r="D75" s="241" t="str">
        <f>'Visi duomenys'!D71</f>
        <v>Sveikam gyvenimui sakome - TAIP!</v>
      </c>
      <c r="E75" s="14" t="str">
        <f>'Visi duomenys'!E71</f>
        <v>TRS VSB</v>
      </c>
      <c r="F75" s="14" t="str">
        <f>('Visi duomenys'!J71&amp;" "&amp;'Visi duomenys'!K71&amp;" "&amp;'Visi duomenys'!L71)</f>
        <v xml:space="preserve">  </v>
      </c>
      <c r="G75" s="14" t="str">
        <f>'Visi duomenys'!BI71</f>
        <v>Įgyvendinimas</v>
      </c>
      <c r="H75" s="319">
        <f>'Visi duomenys'!N71</f>
        <v>190492.9411764706</v>
      </c>
      <c r="I75" s="319">
        <f>'Visi duomenys'!S71</f>
        <v>161919</v>
      </c>
      <c r="J75" s="319">
        <f>'Visi duomenys'!P71</f>
        <v>14286.970588235294</v>
      </c>
      <c r="K75" s="319">
        <f>'Visi duomenys'!O71+'Visi duomenys'!Q71+'Visi duomenys'!R71</f>
        <v>14286.970588235294</v>
      </c>
      <c r="L75" s="14">
        <f>IFERROR(VLOOKUP('ST 1 lentelė'!C75,'Projektu sutartys 20190605'!$A$3:$O$81,4,FALSE)," ")</f>
        <v>190492.94</v>
      </c>
      <c r="M75" s="14">
        <f>IFERROR(VLOOKUP('ST 1 lentelė'!C75,'Projektu sutartys 20190605'!$A$3:$O$81,6,FALSE)," ")</f>
        <v>161919</v>
      </c>
      <c r="N75" s="14">
        <f>IFERROR(VLOOKUP('ST 1 lentelė'!C75,'Projektu sutartys 20190605'!$A$3:$O$81,7,FALSE)," ")</f>
        <v>14286.97</v>
      </c>
      <c r="O75" s="14">
        <f>IFERROR(VLOOKUP('ST 1 lentelė'!C75,'Projektu sutartys 20190605'!$A$3:$O$81,8,FALSE)," ")</f>
        <v>14286.97</v>
      </c>
      <c r="P75" s="14">
        <f>IFERROR(VLOOKUP(C75,'mokejimai 20190605'!$A$1:$G$69,4,FALSE)," ")</f>
        <v>34219.449999999997</v>
      </c>
      <c r="Q75" s="14">
        <f>IFERROR(VLOOKUP(C75,'mokejimai 20190605'!$A$1:$G$69,5,FALSE)," ")</f>
        <v>29086.53</v>
      </c>
      <c r="R75" s="14">
        <f>IFERROR(VLOOKUP($C75,'mokejimai 20190605'!$A$1:$G$69,6,FALSE)," ")</f>
        <v>2566.46</v>
      </c>
      <c r="S75" s="14">
        <f>IFERROR(VLOOKUP($C75,'mokejimai 20190605'!$A$1:$G$69,7,FALSE)," ")</f>
        <v>2566.46</v>
      </c>
      <c r="T75" s="14"/>
    </row>
    <row r="76" spans="1:20" x14ac:dyDescent="0.25">
      <c r="A76" s="14" t="str">
        <f>'Visi duomenys'!A72</f>
        <v>2.1.2.1.4</v>
      </c>
      <c r="B76" s="14" t="str">
        <f>'Visi duomenys'!B72</f>
        <v>R086630-470000-1187</v>
      </c>
      <c r="C76" s="14" t="str">
        <f>'Visi duomenys'!C72</f>
        <v>08.4.2-ESFA-R-630-71-0003</v>
      </c>
      <c r="D76" s="241" t="str">
        <f>'Visi duomenys'!D72</f>
        <v>Šilalės rajono gyventojų sveikatos stiprinimas ir sveikos gyvensenos ugdymas</v>
      </c>
      <c r="E76" s="14" t="str">
        <f>'Visi duomenys'!E72</f>
        <v>ŠRS VSB</v>
      </c>
      <c r="F76" s="14" t="str">
        <f>('Visi duomenys'!J72&amp;" "&amp;'Visi duomenys'!K72&amp;" "&amp;'Visi duomenys'!L72)</f>
        <v xml:space="preserve">  </v>
      </c>
      <c r="G76" s="14" t="str">
        <f>'Visi duomenys'!BI72</f>
        <v>Įgyvendinimas</v>
      </c>
      <c r="H76" s="319">
        <f>'Visi duomenys'!N72</f>
        <v>121941.17647058824</v>
      </c>
      <c r="I76" s="319">
        <f>'Visi duomenys'!S72</f>
        <v>103650</v>
      </c>
      <c r="J76" s="319">
        <f>'Visi duomenys'!P72</f>
        <v>9145.5882352941171</v>
      </c>
      <c r="K76" s="319">
        <f>'Visi duomenys'!O72+'Visi duomenys'!Q72+'Visi duomenys'!R72</f>
        <v>9145.5882352941171</v>
      </c>
      <c r="L76" s="14">
        <f>IFERROR(VLOOKUP('ST 1 lentelė'!C76,'Projektu sutartys 20190605'!$A$3:$O$81,4,FALSE)," ")</f>
        <v>121941.18</v>
      </c>
      <c r="M76" s="14">
        <f>IFERROR(VLOOKUP('ST 1 lentelė'!C76,'Projektu sutartys 20190605'!$A$3:$O$81,6,FALSE)," ")</f>
        <v>103650</v>
      </c>
      <c r="N76" s="14">
        <f>IFERROR(VLOOKUP('ST 1 lentelė'!C76,'Projektu sutartys 20190605'!$A$3:$O$81,7,FALSE)," ")</f>
        <v>9145.59</v>
      </c>
      <c r="O76" s="14">
        <f>IFERROR(VLOOKUP('ST 1 lentelė'!C76,'Projektu sutartys 20190605'!$A$3:$O$81,8,FALSE)," ")</f>
        <v>9145.59</v>
      </c>
      <c r="P76" s="14">
        <f>IFERROR(VLOOKUP(C76,'mokejimai 20190605'!$A$1:$G$69,4,FALSE)," ")</f>
        <v>38283.65</v>
      </c>
      <c r="Q76" s="14">
        <f>IFERROR(VLOOKUP(C76,'mokejimai 20190605'!$A$1:$G$69,5,FALSE)," ")</f>
        <v>32541.1</v>
      </c>
      <c r="R76" s="14">
        <f>IFERROR(VLOOKUP($C76,'mokejimai 20190605'!$A$1:$G$69,6,FALSE)," ")</f>
        <v>2871.27</v>
      </c>
      <c r="S76" s="14">
        <f>IFERROR(VLOOKUP($C76,'mokejimai 20190605'!$A$1:$G$69,7,FALSE)," ")</f>
        <v>2871.28</v>
      </c>
      <c r="T76" s="14"/>
    </row>
    <row r="77" spans="1:20" x14ac:dyDescent="0.25">
      <c r="A77" s="243" t="str">
        <f>'Visi duomenys'!A73</f>
        <v>2.1.2.2</v>
      </c>
      <c r="B77" s="243" t="str">
        <f>'Visi duomenys'!B73</f>
        <v/>
      </c>
      <c r="C77" s="243">
        <f>'Visi duomenys'!C73</f>
        <v>0</v>
      </c>
      <c r="D77" s="240" t="str">
        <f>'Visi duomenys'!D73</f>
        <v>Priemonė: Priemonių, gerinančių ambulatorinių sveikatos priežiūros paslaugų prieinamumą tuberkulioze sergantiems asmenims, įgyvendinimas</v>
      </c>
      <c r="E77" s="10">
        <f>'Visi duomenys'!E73</f>
        <v>0</v>
      </c>
      <c r="F77" s="10" t="str">
        <f>('Visi duomenys'!J73&amp;" "&amp;'Visi duomenys'!K73&amp;" "&amp;'Visi duomenys'!L73)</f>
        <v xml:space="preserve">  </v>
      </c>
      <c r="G77" s="10" t="str">
        <f>'Visi duomenys'!BI73</f>
        <v xml:space="preserve"> </v>
      </c>
      <c r="H77" s="333">
        <f>'Visi duomenys'!N73</f>
        <v>0</v>
      </c>
      <c r="I77" s="333">
        <f>'Visi duomenys'!S73</f>
        <v>0</v>
      </c>
      <c r="J77" s="333">
        <f>'Visi duomenys'!P73</f>
        <v>0</v>
      </c>
      <c r="K77" s="333">
        <f>'Visi duomenys'!O73+'Visi duomenys'!Q73+'Visi duomenys'!R73</f>
        <v>0</v>
      </c>
      <c r="L77" s="10" t="str">
        <f>IFERROR(VLOOKUP('ST 1 lentelė'!C77,'Projektu sutartys 20190605'!$A$3:$O$81,4,FALSE)," ")</f>
        <v xml:space="preserve"> </v>
      </c>
      <c r="M77" s="10" t="str">
        <f>IFERROR(VLOOKUP('ST 1 lentelė'!C77,'Projektu sutartys 20190605'!$A$3:$O$81,6,FALSE)," ")</f>
        <v xml:space="preserve"> </v>
      </c>
      <c r="N77" s="10" t="str">
        <f>IFERROR(VLOOKUP('ST 1 lentelė'!C77,'Projektu sutartys 20190605'!$A$3:$O$81,7,FALSE)," ")</f>
        <v xml:space="preserve"> </v>
      </c>
      <c r="O77" s="10" t="str">
        <f>IFERROR(VLOOKUP('ST 1 lentelė'!C77,'Projektu sutartys 20190605'!$A$3:$O$81,8,FALSE)," ")</f>
        <v xml:space="preserve"> </v>
      </c>
      <c r="P77" s="10" t="str">
        <f>IFERROR(VLOOKUP(C77,'mokejimai 20190605'!$A$1:$G$69,4,FALSE)," ")</f>
        <v xml:space="preserve"> </v>
      </c>
      <c r="Q77" s="10" t="str">
        <f>IFERROR(VLOOKUP(C77,'mokejimai 20190605'!$A$1:$G$69,5,FALSE)," ")</f>
        <v xml:space="preserve"> </v>
      </c>
      <c r="R77" s="10" t="str">
        <f>IFERROR(VLOOKUP($C77,'mokejimai 20190605'!$A$1:$G$69,6,FALSE)," ")</f>
        <v xml:space="preserve"> </v>
      </c>
      <c r="S77" s="10" t="str">
        <f>IFERROR(VLOOKUP($C77,'mokejimai 20190605'!$A$1:$G$69,7,FALSE)," ")</f>
        <v xml:space="preserve"> </v>
      </c>
      <c r="T77" s="10"/>
    </row>
    <row r="78" spans="1:20" x14ac:dyDescent="0.25">
      <c r="A78" s="14" t="str">
        <f>'Visi duomenys'!A74</f>
        <v>2.1.2.2.1</v>
      </c>
      <c r="B78" s="14" t="str">
        <f>'Visi duomenys'!B74</f>
        <v>R086615-470000-1189</v>
      </c>
      <c r="C78" s="14" t="str">
        <f>'Visi duomenys'!C74</f>
        <v>08.4.2-ESFA-R-615-71-0003</v>
      </c>
      <c r="D78" s="241" t="str">
        <f>'Visi duomenys'!D74</f>
        <v>Priemonių, gerinančių ambulatorinių asmens sveikatos priežiūros paslaugų prieinamumą tuberkulioze sergantiems asmenims Jurbarko rajone, įgyvendinimas</v>
      </c>
      <c r="E78" s="14" t="str">
        <f>'Visi duomenys'!E74</f>
        <v>JRS PSPC</v>
      </c>
      <c r="F78" s="14" t="str">
        <f>('Visi duomenys'!J74&amp;" "&amp;'Visi duomenys'!K74&amp;" "&amp;'Visi duomenys'!L74)</f>
        <v xml:space="preserve">  </v>
      </c>
      <c r="G78" s="14" t="str">
        <f>'Visi duomenys'!BI74</f>
        <v>Įgyvendinimas</v>
      </c>
      <c r="H78" s="319">
        <f>'Visi duomenys'!N74</f>
        <v>12312.235294117647</v>
      </c>
      <c r="I78" s="319">
        <f>'Visi duomenys'!S74</f>
        <v>10465.4</v>
      </c>
      <c r="J78" s="319">
        <f>'Visi duomenys'!P74</f>
        <v>923.4176470588236</v>
      </c>
      <c r="K78" s="319">
        <f>'Visi duomenys'!O74+'Visi duomenys'!Q74+'Visi duomenys'!R74</f>
        <v>923.4176470588236</v>
      </c>
      <c r="L78" s="14">
        <f>IFERROR(VLOOKUP('ST 1 lentelė'!C78,'Projektu sutartys 20190605'!$A$3:$O$81,4,FALSE)," ")</f>
        <v>12312.24</v>
      </c>
      <c r="M78" s="14">
        <f>IFERROR(VLOOKUP('ST 1 lentelė'!C78,'Projektu sutartys 20190605'!$A$3:$O$81,6,FALSE)," ")</f>
        <v>10465.4</v>
      </c>
      <c r="N78" s="14">
        <f>IFERROR(VLOOKUP('ST 1 lentelė'!C78,'Projektu sutartys 20190605'!$A$3:$O$81,7,FALSE)," ")</f>
        <v>923.42</v>
      </c>
      <c r="O78" s="14">
        <f>IFERROR(VLOOKUP('ST 1 lentelė'!C78,'Projektu sutartys 20190605'!$A$3:$O$81,8,FALSE)," ")</f>
        <v>923.42</v>
      </c>
      <c r="P78" s="14">
        <f>IFERROR(VLOOKUP(C78,'mokejimai 20190605'!$A$1:$G$69,4,FALSE)," ")</f>
        <v>457.8</v>
      </c>
      <c r="Q78" s="14">
        <f>IFERROR(VLOOKUP(C78,'mokejimai 20190605'!$A$1:$G$69,5,FALSE)," ")</f>
        <v>389.13</v>
      </c>
      <c r="R78" s="14">
        <f>IFERROR(VLOOKUP($C78,'mokejimai 20190605'!$A$1:$G$69,6,FALSE)," ")</f>
        <v>34.340000000000003</v>
      </c>
      <c r="S78" s="14">
        <f>IFERROR(VLOOKUP($C78,'mokejimai 20190605'!$A$1:$G$69,7,FALSE)," ")</f>
        <v>34.33</v>
      </c>
      <c r="T78" s="14"/>
    </row>
    <row r="79" spans="1:20" x14ac:dyDescent="0.25">
      <c r="A79" s="14" t="str">
        <f>'Visi duomenys'!A75</f>
        <v>2.1.2.2.2</v>
      </c>
      <c r="B79" s="14" t="str">
        <f>'Visi duomenys'!B75</f>
        <v>R086615-470000-1190</v>
      </c>
      <c r="C79" s="14" t="str">
        <f>'Visi duomenys'!C75</f>
        <v>08.4.2-ESFA-R-615-71-0002</v>
      </c>
      <c r="D79" s="241" t="str">
        <f>'Visi duomenys'!D75</f>
        <v>Pagėgių savivaldybės gyventojų sergančių tuberkulioze, sveikatos priežiūros paslaugų prieinamumo gerinimas</v>
      </c>
      <c r="E79" s="14" t="str">
        <f>'Visi duomenys'!E75</f>
        <v>PSA</v>
      </c>
      <c r="F79" s="14" t="str">
        <f>('Visi duomenys'!J75&amp;" "&amp;'Visi duomenys'!K75&amp;" "&amp;'Visi duomenys'!L75)</f>
        <v xml:space="preserve">  </v>
      </c>
      <c r="G79" s="14" t="str">
        <f>'Visi duomenys'!BI75</f>
        <v>Įgyvendinimas</v>
      </c>
      <c r="H79" s="319">
        <f>'Visi duomenys'!N75</f>
        <v>4317</v>
      </c>
      <c r="I79" s="319">
        <f>'Visi duomenys'!S75</f>
        <v>3669.6</v>
      </c>
      <c r="J79" s="319">
        <f>'Visi duomenys'!P75</f>
        <v>323.7</v>
      </c>
      <c r="K79" s="319">
        <f>'Visi duomenys'!O75+'Visi duomenys'!Q75+'Visi duomenys'!R75</f>
        <v>323.7</v>
      </c>
      <c r="L79" s="14">
        <f>IFERROR(VLOOKUP('ST 1 lentelė'!C79,'Projektu sutartys 20190605'!$A$3:$O$81,4,FALSE)," ")</f>
        <v>4317</v>
      </c>
      <c r="M79" s="14">
        <f>IFERROR(VLOOKUP('ST 1 lentelė'!C79,'Projektu sutartys 20190605'!$A$3:$O$81,6,FALSE)," ")</f>
        <v>3669.6</v>
      </c>
      <c r="N79" s="14">
        <f>IFERROR(VLOOKUP('ST 1 lentelė'!C79,'Projektu sutartys 20190605'!$A$3:$O$81,7,FALSE)," ")</f>
        <v>323.7</v>
      </c>
      <c r="O79" s="14">
        <f>IFERROR(VLOOKUP('ST 1 lentelė'!C79,'Projektu sutartys 20190605'!$A$3:$O$81,8,FALSE)," ")</f>
        <v>323.7</v>
      </c>
      <c r="P79" s="14">
        <f>IFERROR(VLOOKUP(C79,'mokejimai 20190605'!$A$1:$G$69,4,FALSE)," ")</f>
        <v>426.48</v>
      </c>
      <c r="Q79" s="14">
        <f>IFERROR(VLOOKUP(C79,'mokejimai 20190605'!$A$1:$G$69,5,FALSE)," ")</f>
        <v>362.52</v>
      </c>
      <c r="R79" s="14">
        <f>IFERROR(VLOOKUP($C79,'mokejimai 20190605'!$A$1:$G$69,6,FALSE)," ")</f>
        <v>31.98</v>
      </c>
      <c r="S79" s="14">
        <f>IFERROR(VLOOKUP($C79,'mokejimai 20190605'!$A$1:$G$69,7,FALSE)," ")</f>
        <v>31.98</v>
      </c>
      <c r="T79" s="14"/>
    </row>
    <row r="80" spans="1:20" x14ac:dyDescent="0.25">
      <c r="A80" s="14" t="str">
        <f>'Visi duomenys'!A76</f>
        <v>2.1.2.2.3</v>
      </c>
      <c r="B80" s="14" t="str">
        <f>'Visi duomenys'!B76</f>
        <v>R086615-470000-1191</v>
      </c>
      <c r="C80" s="14" t="str">
        <f>'Visi duomenys'!C76</f>
        <v>08.4.2-ESFA-R-615-71-0001</v>
      </c>
      <c r="D80" s="241" t="str">
        <f>'Visi duomenys'!D76</f>
        <v>Ambulatorinių sveikatos priežiūros paslaugų prieinamumo Šilalės PSPC gerinimas tuberkulioze sergantiems asmenims</v>
      </c>
      <c r="E80" s="14" t="str">
        <f>'Visi duomenys'!E76</f>
        <v>Šilalės PSPC</v>
      </c>
      <c r="F80" s="14" t="str">
        <f>('Visi duomenys'!J76&amp;" "&amp;'Visi duomenys'!K76&amp;" "&amp;'Visi duomenys'!L76)</f>
        <v xml:space="preserve">  </v>
      </c>
      <c r="G80" s="14" t="str">
        <f>'Visi duomenys'!BI76</f>
        <v>Įgyvendinimas</v>
      </c>
      <c r="H80" s="319">
        <f>'Visi duomenys'!N76</f>
        <v>10980</v>
      </c>
      <c r="I80" s="319">
        <f>'Visi duomenys'!S76</f>
        <v>9333</v>
      </c>
      <c r="J80" s="319">
        <f>'Visi duomenys'!P76</f>
        <v>823.5</v>
      </c>
      <c r="K80" s="319">
        <f>'Visi duomenys'!O76+'Visi duomenys'!Q76+'Visi duomenys'!R76</f>
        <v>823.5</v>
      </c>
      <c r="L80" s="14">
        <f>IFERROR(VLOOKUP('ST 1 lentelė'!C80,'Projektu sutartys 20190605'!$A$3:$O$81,4,FALSE)," ")</f>
        <v>10980</v>
      </c>
      <c r="M80" s="14">
        <f>IFERROR(VLOOKUP('ST 1 lentelė'!C80,'Projektu sutartys 20190605'!$A$3:$O$81,6,FALSE)," ")</f>
        <v>9333</v>
      </c>
      <c r="N80" s="14">
        <f>IFERROR(VLOOKUP('ST 1 lentelė'!C80,'Projektu sutartys 20190605'!$A$3:$O$81,7,FALSE)," ")</f>
        <v>823.5</v>
      </c>
      <c r="O80" s="14">
        <f>IFERROR(VLOOKUP('ST 1 lentelė'!C80,'Projektu sutartys 20190605'!$A$3:$O$81,8,FALSE)," ")</f>
        <v>823.5</v>
      </c>
      <c r="P80" s="14">
        <f>IFERROR(VLOOKUP(C80,'mokejimai 20190605'!$A$1:$G$69,4,FALSE)," ")</f>
        <v>444.96</v>
      </c>
      <c r="Q80" s="14">
        <f>IFERROR(VLOOKUP(C80,'mokejimai 20190605'!$A$1:$G$69,5,FALSE)," ")</f>
        <v>378.22</v>
      </c>
      <c r="R80" s="14">
        <f>IFERROR(VLOOKUP($C80,'mokejimai 20190605'!$A$1:$G$69,6,FALSE)," ")</f>
        <v>33.369999999999997</v>
      </c>
      <c r="S80" s="14">
        <f>IFERROR(VLOOKUP($C80,'mokejimai 20190605'!$A$1:$G$69,7,FALSE)," ")</f>
        <v>33.369999999999997</v>
      </c>
      <c r="T80" s="14"/>
    </row>
    <row r="81" spans="1:20" ht="24" x14ac:dyDescent="0.25">
      <c r="A81" s="14" t="str">
        <f>'Visi duomenys'!A77</f>
        <v>2.1.2.2.4</v>
      </c>
      <c r="B81" s="14" t="str">
        <f>'Visi duomenys'!B77</f>
        <v>R086615-470000-1192</v>
      </c>
      <c r="C81" s="14" t="str">
        <f>'Visi duomenys'!C77</f>
        <v>08.4.2-ESFA-R-615-71-0004</v>
      </c>
      <c r="D81" s="241" t="str">
        <f>'Visi duomenys'!D77</f>
        <v>Socialinės paramos priemonių teikimas tuberkulioze sergantiems Tauragės rajono gyventojams</v>
      </c>
      <c r="E81" s="14" t="str">
        <f>'Visi duomenys'!E77</f>
        <v>VŠĮ Tauragės rajono PSPC</v>
      </c>
      <c r="F81" s="14" t="str">
        <f>('Visi duomenys'!J77&amp;" "&amp;'Visi duomenys'!K77&amp;" "&amp;'Visi duomenys'!L77)</f>
        <v xml:space="preserve">  </v>
      </c>
      <c r="G81" s="14" t="str">
        <f>'Visi duomenys'!BI77</f>
        <v>Įgyvendinimas</v>
      </c>
      <c r="H81" s="319">
        <f>'Visi duomenys'!N77</f>
        <v>17152.939999999999</v>
      </c>
      <c r="I81" s="319">
        <f>'Visi duomenys'!S77</f>
        <v>14580</v>
      </c>
      <c r="J81" s="319">
        <f>'Visi duomenys'!P77</f>
        <v>1286.47</v>
      </c>
      <c r="K81" s="319">
        <f>'Visi duomenys'!O77+'Visi duomenys'!Q77+'Visi duomenys'!R77</f>
        <v>1286.47</v>
      </c>
      <c r="L81" s="14">
        <f>IFERROR(VLOOKUP('ST 1 lentelė'!C81,'Projektu sutartys 20190605'!$A$3:$O$81,4,FALSE)," ")</f>
        <v>17152.939999999999</v>
      </c>
      <c r="M81" s="14">
        <f>IFERROR(VLOOKUP('ST 1 lentelė'!C81,'Projektu sutartys 20190605'!$A$3:$O$81,6,FALSE)," ")</f>
        <v>14580</v>
      </c>
      <c r="N81" s="14">
        <f>IFERROR(VLOOKUP('ST 1 lentelė'!C81,'Projektu sutartys 20190605'!$A$3:$O$81,7,FALSE)," ")</f>
        <v>1286.46</v>
      </c>
      <c r="O81" s="14">
        <f>IFERROR(VLOOKUP('ST 1 lentelė'!C81,'Projektu sutartys 20190605'!$A$3:$O$81,8,FALSE)," ")</f>
        <v>1286.48</v>
      </c>
      <c r="P81" s="14" t="str">
        <f>IFERROR(VLOOKUP(C81,'mokejimai 20190605'!$A$1:$G$69,4,FALSE)," ")</f>
        <v xml:space="preserve"> </v>
      </c>
      <c r="Q81" s="14" t="str">
        <f>IFERROR(VLOOKUP(C81,'mokejimai 20190605'!$A$1:$G$69,5,FALSE)," ")</f>
        <v xml:space="preserve"> </v>
      </c>
      <c r="R81" s="14" t="str">
        <f>IFERROR(VLOOKUP($C81,'mokejimai 20190605'!$A$1:$G$69,6,FALSE)," ")</f>
        <v xml:space="preserve"> </v>
      </c>
      <c r="S81" s="14" t="str">
        <f>IFERROR(VLOOKUP($C81,'mokejimai 20190605'!$A$1:$G$69,7,FALSE)," ")</f>
        <v xml:space="preserve"> </v>
      </c>
      <c r="T81" s="14"/>
    </row>
    <row r="82" spans="1:20" x14ac:dyDescent="0.25">
      <c r="A82" s="243" t="str">
        <f>'Visi duomenys'!A78</f>
        <v>2.1.2.3</v>
      </c>
      <c r="B82" s="243">
        <f>'Visi duomenys'!B78</f>
        <v>0</v>
      </c>
      <c r="C82" s="243">
        <f>'Visi duomenys'!C78</f>
        <v>0</v>
      </c>
      <c r="D82" s="240" t="str">
        <f>'Visi duomenys'!D78</f>
        <v>Priemonė: Pirminės asmens sveikatos priežiūros veiklos efektyvumo didinimas</v>
      </c>
      <c r="E82" s="10">
        <f>'Visi duomenys'!E78</f>
        <v>0</v>
      </c>
      <c r="F82" s="10" t="str">
        <f>('Visi duomenys'!J78&amp;" "&amp;'Visi duomenys'!K78&amp;" "&amp;'Visi duomenys'!L78)</f>
        <v xml:space="preserve">  </v>
      </c>
      <c r="G82" s="10" t="str">
        <f>'Visi duomenys'!BI78</f>
        <v xml:space="preserve"> </v>
      </c>
      <c r="H82" s="333">
        <f>'Visi duomenys'!N78</f>
        <v>0</v>
      </c>
      <c r="I82" s="333">
        <f>'Visi duomenys'!S78</f>
        <v>0</v>
      </c>
      <c r="J82" s="333">
        <f>'Visi duomenys'!P78</f>
        <v>0</v>
      </c>
      <c r="K82" s="333">
        <f>'Visi duomenys'!O78+'Visi duomenys'!Q78+'Visi duomenys'!R78</f>
        <v>0</v>
      </c>
      <c r="L82" s="10" t="str">
        <f>IFERROR(VLOOKUP('ST 1 lentelė'!C82,'Projektu sutartys 20190605'!$A$3:$O$81,4,FALSE)," ")</f>
        <v xml:space="preserve"> </v>
      </c>
      <c r="M82" s="10" t="str">
        <f>IFERROR(VLOOKUP('ST 1 lentelė'!C82,'Projektu sutartys 20190605'!$A$3:$O$81,6,FALSE)," ")</f>
        <v xml:space="preserve"> </v>
      </c>
      <c r="N82" s="10" t="str">
        <f>IFERROR(VLOOKUP('ST 1 lentelė'!C82,'Projektu sutartys 20190605'!$A$3:$O$81,7,FALSE)," ")</f>
        <v xml:space="preserve"> </v>
      </c>
      <c r="O82" s="10" t="str">
        <f>IFERROR(VLOOKUP('ST 1 lentelė'!C82,'Projektu sutartys 20190605'!$A$3:$O$81,8,FALSE)," ")</f>
        <v xml:space="preserve"> </v>
      </c>
      <c r="P82" s="10" t="str">
        <f>IFERROR(VLOOKUP(C82,'mokejimai 20190605'!$A$1:$G$69,4,FALSE)," ")</f>
        <v xml:space="preserve"> </v>
      </c>
      <c r="Q82" s="10" t="str">
        <f>IFERROR(VLOOKUP(C82,'mokejimai 20190605'!$A$1:$G$69,5,FALSE)," ")</f>
        <v xml:space="preserve"> </v>
      </c>
      <c r="R82" s="10" t="str">
        <f>IFERROR(VLOOKUP($C82,'mokejimai 20190605'!$A$1:$G$69,6,FALSE)," ")</f>
        <v xml:space="preserve"> </v>
      </c>
      <c r="S82" s="10" t="str">
        <f>IFERROR(VLOOKUP($C82,'mokejimai 20190605'!$A$1:$G$69,7,FALSE)," ")</f>
        <v xml:space="preserve"> </v>
      </c>
      <c r="T82" s="10"/>
    </row>
    <row r="83" spans="1:20" x14ac:dyDescent="0.25">
      <c r="A83" s="14" t="str">
        <f>'Visi duomenys'!A79</f>
        <v>2.1.2.3.1</v>
      </c>
      <c r="B83" s="14" t="str">
        <f>'Visi duomenys'!B79</f>
        <v>R086609-270000-0001</v>
      </c>
      <c r="C83" s="14" t="str">
        <f>'Visi duomenys'!C79</f>
        <v>08.1.3-CPVA-R-609-71-0014</v>
      </c>
      <c r="D83" s="241" t="str">
        <f>'Visi duomenys'!D79</f>
        <v>Pagėgių PSPC paslaugų prieinamumo ir kokybės gerinimas</v>
      </c>
      <c r="E83" s="14" t="str">
        <f>'Visi duomenys'!E79</f>
        <v>PSA</v>
      </c>
      <c r="F83" s="14" t="str">
        <f>('Visi duomenys'!J79&amp;" "&amp;'Visi duomenys'!K79&amp;" "&amp;'Visi duomenys'!L79)</f>
        <v xml:space="preserve">  </v>
      </c>
      <c r="G83" s="14" t="str">
        <f>'Visi duomenys'!BI79</f>
        <v>Įgyvendinimas</v>
      </c>
      <c r="H83" s="319">
        <f>'Visi duomenys'!N79</f>
        <v>33913.85</v>
      </c>
      <c r="I83" s="319">
        <f>'Visi duomenys'!S79</f>
        <v>28826.79</v>
      </c>
      <c r="J83" s="319">
        <f>'Visi duomenys'!P79</f>
        <v>2543.5300000000002</v>
      </c>
      <c r="K83" s="319">
        <f>'Visi duomenys'!O79+'Visi duomenys'!Q79+'Visi duomenys'!R79</f>
        <v>2543.5300000000002</v>
      </c>
      <c r="L83" s="14">
        <f>IFERROR(VLOOKUP('ST 1 lentelė'!C83,'Projektu sutartys 20190605'!$A$3:$O$81,4,FALSE)," ")</f>
        <v>33913.86</v>
      </c>
      <c r="M83" s="14">
        <f>IFERROR(VLOOKUP('ST 1 lentelė'!C83,'Projektu sutartys 20190605'!$A$3:$O$81,6,FALSE)," ")</f>
        <v>28826.77</v>
      </c>
      <c r="N83" s="14">
        <f>IFERROR(VLOOKUP('ST 1 lentelė'!C83,'Projektu sutartys 20190605'!$A$3:$O$81,7,FALSE)," ")</f>
        <v>2543.5500000000002</v>
      </c>
      <c r="O83" s="14">
        <f>IFERROR(VLOOKUP('ST 1 lentelė'!C83,'Projektu sutartys 20190605'!$A$3:$O$81,8,FALSE)," ")</f>
        <v>2543.54</v>
      </c>
      <c r="P83" s="14" t="str">
        <f>IFERROR(VLOOKUP(C83,'mokejimai 20190605'!$A$1:$G$69,4,FALSE)," ")</f>
        <v xml:space="preserve"> </v>
      </c>
      <c r="Q83" s="14" t="str">
        <f>IFERROR(VLOOKUP(C83,'mokejimai 20190605'!$A$1:$G$69,5,FALSE)," ")</f>
        <v xml:space="preserve"> </v>
      </c>
      <c r="R83" s="14" t="str">
        <f>IFERROR(VLOOKUP($C83,'mokejimai 20190605'!$A$1:$G$69,6,FALSE)," ")</f>
        <v xml:space="preserve"> </v>
      </c>
      <c r="S83" s="14" t="str">
        <f>IFERROR(VLOOKUP($C83,'mokejimai 20190605'!$A$1:$G$69,7,FALSE)," ")</f>
        <v xml:space="preserve"> </v>
      </c>
      <c r="T83" s="14"/>
    </row>
    <row r="84" spans="1:20" ht="36" x14ac:dyDescent="0.25">
      <c r="A84" s="14" t="str">
        <f>'Visi duomenys'!A80</f>
        <v>2.1.2.3.2</v>
      </c>
      <c r="B84" s="14" t="str">
        <f>'Visi duomenys'!B80</f>
        <v>R086609-270000-0002</v>
      </c>
      <c r="C84" s="14" t="str">
        <f>'Visi duomenys'!C80</f>
        <v>08.1.3-CPVA-R-609-71-0003</v>
      </c>
      <c r="D84" s="241" t="str">
        <f>'Visi duomenys'!D80</f>
        <v>IĮ Pagėgių šeimos centras veiklos efektyvumo gerinimas</v>
      </c>
      <c r="E84" s="14" t="str">
        <f>'Visi duomenys'!E80</f>
        <v>IĮ "Pagėgių šeimos centras"</v>
      </c>
      <c r="F84" s="14" t="str">
        <f>('Visi duomenys'!J80&amp;" "&amp;'Visi duomenys'!K80&amp;" "&amp;'Visi duomenys'!L80)</f>
        <v xml:space="preserve">  </v>
      </c>
      <c r="G84" s="14" t="str">
        <f>'Visi duomenys'!BI80</f>
        <v>Įgyvendinimas</v>
      </c>
      <c r="H84" s="319">
        <f>'Visi duomenys'!N80</f>
        <v>34079.07</v>
      </c>
      <c r="I84" s="319">
        <f>'Visi duomenys'!S80</f>
        <v>28967.21</v>
      </c>
      <c r="J84" s="319">
        <f>'Visi duomenys'!P80</f>
        <v>2555.9299999999998</v>
      </c>
      <c r="K84" s="319">
        <f>'Visi duomenys'!O80+'Visi duomenys'!Q80+'Visi duomenys'!R80</f>
        <v>2555.9299999999998</v>
      </c>
      <c r="L84" s="14">
        <f>IFERROR(VLOOKUP('ST 1 lentelė'!C84,'Projektu sutartys 20190605'!$A$3:$O$81,4,FALSE)," ")</f>
        <v>31523.14</v>
      </c>
      <c r="M84" s="14">
        <f>IFERROR(VLOOKUP('ST 1 lentelė'!C84,'Projektu sutartys 20190605'!$A$3:$O$81,6,FALSE)," ")</f>
        <v>28967.21</v>
      </c>
      <c r="N84" s="14">
        <f>IFERROR(VLOOKUP('ST 1 lentelė'!C84,'Projektu sutartys 20190605'!$A$3:$O$81,7,FALSE)," ")</f>
        <v>2555.9299999999998</v>
      </c>
      <c r="O84" s="14">
        <f>IFERROR(VLOOKUP('ST 1 lentelė'!C84,'Projektu sutartys 20190605'!$A$3:$O$81,8,FALSE)," ")</f>
        <v>2555.9299999999998</v>
      </c>
      <c r="P84" s="14">
        <f>IFERROR(VLOOKUP(C84,'mokejimai 20190605'!$A$1:$G$69,4,FALSE)," ")</f>
        <v>8633.77</v>
      </c>
      <c r="Q84" s="14">
        <f>IFERROR(VLOOKUP(C84,'mokejimai 20190605'!$A$1:$G$69,5,FALSE)," ")</f>
        <v>7338.71</v>
      </c>
      <c r="R84" s="14">
        <f>IFERROR(VLOOKUP($C84,'mokejimai 20190605'!$A$1:$G$69,6,FALSE)," ")</f>
        <v>647.53</v>
      </c>
      <c r="S84" s="14">
        <f>IFERROR(VLOOKUP($C84,'mokejimai 20190605'!$A$1:$G$69,7,FALSE)," ")</f>
        <v>647.53</v>
      </c>
      <c r="T84" s="14"/>
    </row>
    <row r="85" spans="1:20" x14ac:dyDescent="0.25">
      <c r="A85" s="14" t="str">
        <f>'Visi duomenys'!A81</f>
        <v>2.1.2.3.3</v>
      </c>
      <c r="B85" s="14" t="str">
        <f>'Visi duomenys'!B81</f>
        <v>R086609-270000-0003</v>
      </c>
      <c r="C85" s="14" t="str">
        <f>'Visi duomenys'!C81</f>
        <v>08.1.3-CPVA-R-609-71-0013</v>
      </c>
      <c r="D85" s="241" t="str">
        <f>'Visi duomenys'!D81</f>
        <v>Jurbarko rajono viešųjų pirminės sveikatos priežiūros įstaigų veiklos efektyvumo didinimas</v>
      </c>
      <c r="E85" s="14" t="str">
        <f>'Visi duomenys'!E81</f>
        <v>JPSPC</v>
      </c>
      <c r="F85" s="14" t="str">
        <f>('Visi duomenys'!J81&amp;" "&amp;'Visi duomenys'!K81&amp;" "&amp;'Visi duomenys'!L81)</f>
        <v xml:space="preserve">  </v>
      </c>
      <c r="G85" s="14" t="str">
        <f>'Visi duomenys'!BI81</f>
        <v>Įgyvendinimas</v>
      </c>
      <c r="H85" s="319">
        <f>'Visi duomenys'!N81</f>
        <v>178381.68000000002</v>
      </c>
      <c r="I85" s="319">
        <f>'Visi duomenys'!S81</f>
        <v>151624.42000000001</v>
      </c>
      <c r="J85" s="319">
        <f>'Visi duomenys'!P81</f>
        <v>13378.62</v>
      </c>
      <c r="K85" s="319">
        <f>'Visi duomenys'!O81+'Visi duomenys'!Q81+'Visi duomenys'!R81</f>
        <v>13378.64</v>
      </c>
      <c r="L85" s="14">
        <f>IFERROR(VLOOKUP('ST 1 lentelė'!C85,'Projektu sutartys 20190605'!$A$3:$O$81,4,FALSE)," ")</f>
        <v>178018.17</v>
      </c>
      <c r="M85" s="14">
        <f>IFERROR(VLOOKUP('ST 1 lentelė'!C85,'Projektu sutartys 20190605'!$A$3:$O$81,6,FALSE)," ")</f>
        <v>151315.44</v>
      </c>
      <c r="N85" s="14">
        <f>IFERROR(VLOOKUP('ST 1 lentelė'!C85,'Projektu sutartys 20190605'!$A$3:$O$81,7,FALSE)," ")</f>
        <v>13351.36</v>
      </c>
      <c r="O85" s="14">
        <f>IFERROR(VLOOKUP('ST 1 lentelė'!C85,'Projektu sutartys 20190605'!$A$3:$O$81,8,FALSE)," ")</f>
        <v>13351.37</v>
      </c>
      <c r="P85" s="14">
        <f>IFERROR(VLOOKUP(C85,'mokejimai 20190605'!$A$1:$G$69,4,FALSE)," ")</f>
        <v>0</v>
      </c>
      <c r="Q85" s="14">
        <f>IFERROR(VLOOKUP(C85,'mokejimai 20190605'!$A$1:$G$69,5,FALSE)," ")</f>
        <v>0</v>
      </c>
      <c r="R85" s="14">
        <f>IFERROR(VLOOKUP($C85,'mokejimai 20190605'!$A$1:$G$69,6,FALSE)," ")</f>
        <v>0</v>
      </c>
      <c r="S85" s="14">
        <f>IFERROR(VLOOKUP($C85,'mokejimai 20190605'!$A$1:$G$69,7,FALSE)," ")</f>
        <v>0</v>
      </c>
      <c r="T85" s="14"/>
    </row>
    <row r="86" spans="1:20" ht="48" x14ac:dyDescent="0.25">
      <c r="A86" s="14" t="str">
        <f>'Visi duomenys'!A82</f>
        <v>2.1.2.3.4</v>
      </c>
      <c r="B86" s="14" t="str">
        <f>'Visi duomenys'!B82</f>
        <v>R086609-270000-0004</v>
      </c>
      <c r="C86" s="14" t="str">
        <f>'Visi duomenys'!C82</f>
        <v>08.1.3-CPVA-R-609-71-0011</v>
      </c>
      <c r="D86" s="241" t="str">
        <f>'Visi duomenys'!D82</f>
        <v>UAB Jurbarko šeimos klinikos pirminės asmens sveikatos priežiūros veiklos efektyvumo didinimas</v>
      </c>
      <c r="E86" s="14" t="str">
        <f>'Visi duomenys'!E82</f>
        <v>UAB Jurbarko šeimos klinika</v>
      </c>
      <c r="F86" s="14" t="str">
        <f>('Visi duomenys'!J82&amp;" "&amp;'Visi duomenys'!K82&amp;" "&amp;'Visi duomenys'!L82)</f>
        <v xml:space="preserve">  </v>
      </c>
      <c r="G86" s="14" t="str">
        <f>'Visi duomenys'!BI82</f>
        <v>Įgyvendinimas</v>
      </c>
      <c r="H86" s="319">
        <f>'Visi duomenys'!N82</f>
        <v>24189.1</v>
      </c>
      <c r="I86" s="319">
        <f>'Visi duomenys'!S82</f>
        <v>20560.73</v>
      </c>
      <c r="J86" s="319">
        <f>'Visi duomenys'!P82</f>
        <v>1814.18</v>
      </c>
      <c r="K86" s="319">
        <f>'Visi duomenys'!O82+'Visi duomenys'!Q82+'Visi duomenys'!R82</f>
        <v>1814.19</v>
      </c>
      <c r="L86" s="14">
        <f>IFERROR(VLOOKUP('ST 1 lentelė'!C86,'Projektu sutartys 20190605'!$A$3:$O$81,4,FALSE)," ")</f>
        <v>22374.91</v>
      </c>
      <c r="M86" s="14">
        <f>IFERROR(VLOOKUP('ST 1 lentelė'!C86,'Projektu sutartys 20190605'!$A$3:$O$81,6,FALSE)," ")</f>
        <v>20560.73</v>
      </c>
      <c r="N86" s="14">
        <f>IFERROR(VLOOKUP('ST 1 lentelė'!C86,'Projektu sutartys 20190605'!$A$3:$O$81,7,FALSE)," ")</f>
        <v>1814.18</v>
      </c>
      <c r="O86" s="14">
        <f>IFERROR(VLOOKUP('ST 1 lentelė'!C86,'Projektu sutartys 20190605'!$A$3:$O$81,8,FALSE)," ")</f>
        <v>3591.34</v>
      </c>
      <c r="P86" s="14" t="str">
        <f>IFERROR(VLOOKUP(C86,'mokejimai 20190605'!$A$1:$G$69,4,FALSE)," ")</f>
        <v xml:space="preserve"> </v>
      </c>
      <c r="Q86" s="14" t="str">
        <f>IFERROR(VLOOKUP(C86,'mokejimai 20190605'!$A$1:$G$69,5,FALSE)," ")</f>
        <v xml:space="preserve"> </v>
      </c>
      <c r="R86" s="14" t="str">
        <f>IFERROR(VLOOKUP($C86,'mokejimai 20190605'!$A$1:$G$69,6,FALSE)," ")</f>
        <v xml:space="preserve"> </v>
      </c>
      <c r="S86" s="14" t="str">
        <f>IFERROR(VLOOKUP($C86,'mokejimai 20190605'!$A$1:$G$69,7,FALSE)," ")</f>
        <v xml:space="preserve"> </v>
      </c>
      <c r="T86" s="14"/>
    </row>
    <row r="87" spans="1:20" ht="48" x14ac:dyDescent="0.25">
      <c r="A87" s="14" t="str">
        <f>'Visi duomenys'!A83</f>
        <v>2.1.2.3.5</v>
      </c>
      <c r="B87" s="14" t="str">
        <f>'Visi duomenys'!B83</f>
        <v>R086609-270000-0005</v>
      </c>
      <c r="C87" s="14" t="str">
        <f>'Visi duomenys'!C83</f>
        <v>08.1.3-CPVA-R-609-71-0012</v>
      </c>
      <c r="D87" s="241" t="str">
        <f>'Visi duomenys'!D83</f>
        <v>N. Dungveckienės šeimos klinikos pirminės asmens sveikatos priežiūros veiklos efektyvumo didinimas</v>
      </c>
      <c r="E87" s="14" t="str">
        <f>'Visi duomenys'!E83</f>
        <v>N. Dungveckienės šeimos klinika</v>
      </c>
      <c r="F87" s="14" t="str">
        <f>('Visi duomenys'!J83&amp;" "&amp;'Visi duomenys'!K83&amp;" "&amp;'Visi duomenys'!L83)</f>
        <v xml:space="preserve">  </v>
      </c>
      <c r="G87" s="14" t="str">
        <f>'Visi duomenys'!BI83</f>
        <v>Įgyvendinimas</v>
      </c>
      <c r="H87" s="319">
        <f>'Visi duomenys'!N83</f>
        <v>23626.350000000002</v>
      </c>
      <c r="I87" s="319">
        <f>'Visi duomenys'!S83</f>
        <v>20082.400000000001</v>
      </c>
      <c r="J87" s="319">
        <f>'Visi duomenys'!P83</f>
        <v>1771.97</v>
      </c>
      <c r="K87" s="319">
        <f>'Visi duomenys'!O83+'Visi duomenys'!Q83+'Visi duomenys'!R83</f>
        <v>1771.98</v>
      </c>
      <c r="L87" s="14">
        <f>IFERROR(VLOOKUP('ST 1 lentelė'!C87,'Projektu sutartys 20190605'!$A$3:$O$81,4,FALSE)," ")</f>
        <v>21854.37</v>
      </c>
      <c r="M87" s="14">
        <f>IFERROR(VLOOKUP('ST 1 lentelė'!C87,'Projektu sutartys 20190605'!$A$3:$O$81,6,FALSE)," ")</f>
        <v>20082.400000000001</v>
      </c>
      <c r="N87" s="14">
        <f>IFERROR(VLOOKUP('ST 1 lentelė'!C87,'Projektu sutartys 20190605'!$A$3:$O$81,7,FALSE)," ")</f>
        <v>1771.97</v>
      </c>
      <c r="O87" s="14">
        <f>IFERROR(VLOOKUP('ST 1 lentelė'!C87,'Projektu sutartys 20190605'!$A$3:$O$81,8,FALSE)," ")</f>
        <v>1771.98</v>
      </c>
      <c r="P87" s="14">
        <f>IFERROR(VLOOKUP(C87,'mokejimai 20190605'!$A$1:$G$69,4,FALSE)," ")</f>
        <v>5385</v>
      </c>
      <c r="Q87" s="14">
        <f>IFERROR(VLOOKUP(C87,'mokejimai 20190605'!$A$1:$G$69,5,FALSE)," ")</f>
        <v>4577.25</v>
      </c>
      <c r="R87" s="14">
        <f>IFERROR(VLOOKUP($C87,'mokejimai 20190605'!$A$1:$G$69,6,FALSE)," ")</f>
        <v>403.87</v>
      </c>
      <c r="S87" s="14">
        <f>IFERROR(VLOOKUP($C87,'mokejimai 20190605'!$A$1:$G$69,7,FALSE)," ")</f>
        <v>403.88</v>
      </c>
      <c r="T87" s="14"/>
    </row>
    <row r="88" spans="1:20" ht="36" x14ac:dyDescent="0.25">
      <c r="A88" s="14" t="str">
        <f>'Visi duomenys'!A84</f>
        <v>2.1.2.3.6</v>
      </c>
      <c r="B88" s="14" t="str">
        <f>'Visi duomenys'!B84</f>
        <v>R086609-270000-0006</v>
      </c>
      <c r="C88" s="14" t="str">
        <f>'Visi duomenys'!C84</f>
        <v>08.1.3-CPVA-R-609-71-0016</v>
      </c>
      <c r="D88" s="241" t="str">
        <f>'Visi duomenys'!D84</f>
        <v>T.Švedko gydytojos kabineto pirminės asmens sveikatos priežiūros veiklos efektyvumo didinimas</v>
      </c>
      <c r="E88" s="14" t="str">
        <f>'Visi duomenys'!E84</f>
        <v>T. Švedko gydytojos kabinetas</v>
      </c>
      <c r="F88" s="14" t="str">
        <f>('Visi duomenys'!J84&amp;" "&amp;'Visi duomenys'!K84&amp;" "&amp;'Visi duomenys'!L84)</f>
        <v xml:space="preserve">  </v>
      </c>
      <c r="G88" s="14" t="str">
        <f>'Visi duomenys'!BI84</f>
        <v>Įgyvendinimas</v>
      </c>
      <c r="H88" s="319">
        <f>'Visi duomenys'!N84</f>
        <v>14262.54</v>
      </c>
      <c r="I88" s="319">
        <f>'Visi duomenys'!S84</f>
        <v>12123.15</v>
      </c>
      <c r="J88" s="319">
        <f>'Visi duomenys'!P84</f>
        <v>1069.69</v>
      </c>
      <c r="K88" s="319">
        <f>'Visi duomenys'!O84+'Visi duomenys'!Q84+'Visi duomenys'!R84</f>
        <v>1069.7</v>
      </c>
      <c r="L88" s="14">
        <f>IFERROR(VLOOKUP('ST 1 lentelė'!C88,'Projektu sutartys 20190605'!$A$3:$O$81,4,FALSE)," ")</f>
        <v>13192.84</v>
      </c>
      <c r="M88" s="14">
        <f>IFERROR(VLOOKUP('ST 1 lentelė'!C88,'Projektu sutartys 20190605'!$A$3:$O$81,6,FALSE)," ")</f>
        <v>12123.16</v>
      </c>
      <c r="N88" s="14">
        <f>IFERROR(VLOOKUP('ST 1 lentelė'!C88,'Projektu sutartys 20190605'!$A$3:$O$81,7,FALSE)," ")</f>
        <v>1069.68</v>
      </c>
      <c r="O88" s="14">
        <f>IFERROR(VLOOKUP('ST 1 lentelė'!C88,'Projektu sutartys 20190605'!$A$3:$O$81,8,FALSE)," ")</f>
        <v>1069.7</v>
      </c>
      <c r="P88" s="14" t="str">
        <f>IFERROR(VLOOKUP(C88,'mokejimai 20190605'!$A$1:$G$69,4,FALSE)," ")</f>
        <v xml:space="preserve"> </v>
      </c>
      <c r="Q88" s="14" t="str">
        <f>IFERROR(VLOOKUP(C88,'mokejimai 20190605'!$A$1:$G$69,5,FALSE)," ")</f>
        <v xml:space="preserve"> </v>
      </c>
      <c r="R88" s="14" t="str">
        <f>IFERROR(VLOOKUP($C88,'mokejimai 20190605'!$A$1:$G$69,6,FALSE)," ")</f>
        <v xml:space="preserve"> </v>
      </c>
      <c r="S88" s="14" t="str">
        <f>IFERROR(VLOOKUP($C88,'mokejimai 20190605'!$A$1:$G$69,7,FALSE)," ")</f>
        <v xml:space="preserve"> </v>
      </c>
      <c r="T88" s="14"/>
    </row>
    <row r="89" spans="1:20" ht="36" x14ac:dyDescent="0.25">
      <c r="A89" s="14" t="str">
        <f>'Visi duomenys'!A85</f>
        <v>2.1.2.3.7</v>
      </c>
      <c r="B89" s="14" t="str">
        <f>'Visi duomenys'!B85</f>
        <v>R086609-270000-0007</v>
      </c>
      <c r="C89" s="14" t="str">
        <f>'Visi duomenys'!C85</f>
        <v>08.1.3-CPVA-R-609-71-0015</v>
      </c>
      <c r="D89" s="241" t="str">
        <f>'Visi duomenys'!D85</f>
        <v>V. R. Petkinienės IĮ „Philema“ pirminės asmens sveikatos priežiūros veiklos efektyvumo didinimas</v>
      </c>
      <c r="E89" s="14" t="str">
        <f>'Visi duomenys'!E85</f>
        <v xml:space="preserve">V. R. Petkinienės IĮ "Philema" </v>
      </c>
      <c r="F89" s="14" t="str">
        <f>('Visi duomenys'!J85&amp;" "&amp;'Visi duomenys'!K85&amp;" "&amp;'Visi duomenys'!L85)</f>
        <v xml:space="preserve">  </v>
      </c>
      <c r="G89" s="14" t="str">
        <f>'Visi duomenys'!BI85</f>
        <v>Įgyvendinimas</v>
      </c>
      <c r="H89" s="319">
        <f>'Visi duomenys'!N85</f>
        <v>21476.829999999998</v>
      </c>
      <c r="I89" s="319">
        <f>'Visi duomenys'!S85</f>
        <v>18255.3</v>
      </c>
      <c r="J89" s="319">
        <f>'Visi duomenys'!P85</f>
        <v>1610.76</v>
      </c>
      <c r="K89" s="319">
        <f>'Visi duomenys'!O85+'Visi duomenys'!Q85+'Visi duomenys'!R85</f>
        <v>1610.77</v>
      </c>
      <c r="L89" s="14">
        <f>IFERROR(VLOOKUP('ST 1 lentelė'!C89,'Projektu sutartys 20190605'!$A$3:$O$81,4,FALSE)," ")</f>
        <v>19866.060000000001</v>
      </c>
      <c r="M89" s="14">
        <f>IFERROR(VLOOKUP('ST 1 lentelė'!C89,'Projektu sutartys 20190605'!$A$3:$O$81,6,FALSE)," ")</f>
        <v>18255.310000000001</v>
      </c>
      <c r="N89" s="14">
        <f>IFERROR(VLOOKUP('ST 1 lentelė'!C89,'Projektu sutartys 20190605'!$A$3:$O$81,7,FALSE)," ")</f>
        <v>1610.75</v>
      </c>
      <c r="O89" s="14">
        <f>IFERROR(VLOOKUP('ST 1 lentelė'!C89,'Projektu sutartys 20190605'!$A$3:$O$81,8,FALSE)," ")</f>
        <v>1610.77</v>
      </c>
      <c r="P89" s="14">
        <f>IFERROR(VLOOKUP(C89,'mokejimai 20190605'!$A$1:$G$69,4,FALSE)," ")</f>
        <v>2101.27</v>
      </c>
      <c r="Q89" s="14">
        <f>IFERROR(VLOOKUP(C89,'mokejimai 20190605'!$A$1:$G$69,5,FALSE)," ")</f>
        <v>1786.08</v>
      </c>
      <c r="R89" s="14">
        <f>IFERROR(VLOOKUP($C89,'mokejimai 20190605'!$A$1:$G$69,6,FALSE)," ")</f>
        <v>157.59</v>
      </c>
      <c r="S89" s="14">
        <f>IFERROR(VLOOKUP($C89,'mokejimai 20190605'!$A$1:$G$69,7,FALSE)," ")</f>
        <v>157.6</v>
      </c>
      <c r="T89" s="14"/>
    </row>
    <row r="90" spans="1:20" x14ac:dyDescent="0.25">
      <c r="A90" s="14" t="str">
        <f>'Visi duomenys'!A86</f>
        <v>2.1.2.3.8</v>
      </c>
      <c r="B90" s="14" t="str">
        <f>'Visi duomenys'!B86</f>
        <v>R086609-270000-0008</v>
      </c>
      <c r="C90" s="14" t="str">
        <f>'Visi duomenys'!C86</f>
        <v>08.1.3-CPVA-R-609-71-0006</v>
      </c>
      <c r="D90" s="241" t="str">
        <f>'Visi duomenys'!D86</f>
        <v>Sveikatos priežiūros paslaugų prieinamumo gerinimas VšĮ Šilalės pirminės sveikatos priežiūros centre</v>
      </c>
      <c r="E90" s="14" t="str">
        <f>'Visi duomenys'!E86</f>
        <v>ŠPSPC</v>
      </c>
      <c r="F90" s="14" t="str">
        <f>('Visi duomenys'!J86&amp;" "&amp;'Visi duomenys'!K86&amp;" "&amp;'Visi duomenys'!L86)</f>
        <v xml:space="preserve">  </v>
      </c>
      <c r="G90" s="14" t="str">
        <f>'Visi duomenys'!BI86</f>
        <v>Įgyvendinimas</v>
      </c>
      <c r="H90" s="319">
        <f>'Visi duomenys'!N86</f>
        <v>100228.23</v>
      </c>
      <c r="I90" s="319">
        <f>'Visi duomenys'!S86</f>
        <v>85194</v>
      </c>
      <c r="J90" s="319">
        <f>'Visi duomenys'!P86</f>
        <v>7517.11</v>
      </c>
      <c r="K90" s="319">
        <f>'Visi duomenys'!O86+'Visi duomenys'!Q86+'Visi duomenys'!R86</f>
        <v>7517.12</v>
      </c>
      <c r="L90" s="14">
        <f>IFERROR(VLOOKUP('ST 1 lentelė'!C90,'Projektu sutartys 20190605'!$A$3:$O$81,4,FALSE)," ")</f>
        <v>100219.43</v>
      </c>
      <c r="M90" s="14">
        <f>IFERROR(VLOOKUP('ST 1 lentelė'!C90,'Projektu sutartys 20190605'!$A$3:$O$81,6,FALSE)," ")</f>
        <v>85186.52</v>
      </c>
      <c r="N90" s="14">
        <f>IFERROR(VLOOKUP('ST 1 lentelė'!C90,'Projektu sutartys 20190605'!$A$3:$O$81,7,FALSE)," ")</f>
        <v>7516.45</v>
      </c>
      <c r="O90" s="14">
        <f>IFERROR(VLOOKUP('ST 1 lentelė'!C90,'Projektu sutartys 20190605'!$A$3:$O$81,8,FALSE)," ")</f>
        <v>7516.46</v>
      </c>
      <c r="P90" s="14" t="str">
        <f>IFERROR(VLOOKUP(C90,'mokejimai 20190605'!$A$1:$G$69,4,FALSE)," ")</f>
        <v xml:space="preserve"> </v>
      </c>
      <c r="Q90" s="14" t="str">
        <f>IFERROR(VLOOKUP(C90,'mokejimai 20190605'!$A$1:$G$69,5,FALSE)," ")</f>
        <v xml:space="preserve"> </v>
      </c>
      <c r="R90" s="14" t="str">
        <f>IFERROR(VLOOKUP($C90,'mokejimai 20190605'!$A$1:$G$69,6,FALSE)," ")</f>
        <v xml:space="preserve"> </v>
      </c>
      <c r="S90" s="14" t="str">
        <f>IFERROR(VLOOKUP($C90,'mokejimai 20190605'!$A$1:$G$69,7,FALSE)," ")</f>
        <v xml:space="preserve"> </v>
      </c>
      <c r="T90" s="14"/>
    </row>
    <row r="91" spans="1:20" ht="48" x14ac:dyDescent="0.25">
      <c r="A91" s="14" t="str">
        <f>'Visi duomenys'!A87</f>
        <v>2.1.2.3.9</v>
      </c>
      <c r="B91" s="14" t="str">
        <f>'Visi duomenys'!B87</f>
        <v>R086609-270000-0009</v>
      </c>
      <c r="C91" s="14" t="str">
        <f>'Visi duomenys'!C87</f>
        <v>08.1.3-CPVA-R-609-71-0007</v>
      </c>
      <c r="D91" s="241" t="str">
        <f>'Visi duomenys'!D87</f>
        <v>Gyventojų sveikatos priežiūros paslaugų gerinimas ir priklausomybės nuo opioidų mažinimas</v>
      </c>
      <c r="E91" s="14" t="str">
        <f>'Visi duomenys'!E87</f>
        <v>UAB "Šilalės šeimos gydytojo praktika"</v>
      </c>
      <c r="F91" s="14" t="str">
        <f>('Visi duomenys'!J87&amp;" "&amp;'Visi duomenys'!K87&amp;" "&amp;'Visi duomenys'!L87)</f>
        <v xml:space="preserve">  </v>
      </c>
      <c r="G91" s="14" t="str">
        <f>'Visi duomenys'!BI87</f>
        <v>Įgyvendinimas</v>
      </c>
      <c r="H91" s="319">
        <f>'Visi duomenys'!N87</f>
        <v>52792.94</v>
      </c>
      <c r="I91" s="319">
        <f>'Visi duomenys'!S87</f>
        <v>44874</v>
      </c>
      <c r="J91" s="319">
        <f>'Visi duomenys'!P87</f>
        <v>3959.47</v>
      </c>
      <c r="K91" s="319">
        <f>'Visi duomenys'!O87+'Visi duomenys'!Q87+'Visi duomenys'!R87</f>
        <v>3959.47</v>
      </c>
      <c r="L91" s="14">
        <f>IFERROR(VLOOKUP('ST 1 lentelė'!C91,'Projektu sutartys 20190605'!$A$3:$O$81,4,FALSE)," ")</f>
        <v>48833.47</v>
      </c>
      <c r="M91" s="14">
        <f>IFERROR(VLOOKUP('ST 1 lentelė'!C91,'Projektu sutartys 20190605'!$A$3:$O$81,6,FALSE)," ")</f>
        <v>44874</v>
      </c>
      <c r="N91" s="14">
        <f>IFERROR(VLOOKUP('ST 1 lentelė'!C91,'Projektu sutartys 20190605'!$A$3:$O$81,7,FALSE)," ")</f>
        <v>3959.47</v>
      </c>
      <c r="O91" s="14">
        <f>IFERROR(VLOOKUP('ST 1 lentelė'!C91,'Projektu sutartys 20190605'!$A$3:$O$81,8,FALSE)," ")</f>
        <v>3959.47</v>
      </c>
      <c r="P91" s="14" t="str">
        <f>IFERROR(VLOOKUP(C91,'mokejimai 20190605'!$A$1:$G$69,4,FALSE)," ")</f>
        <v xml:space="preserve"> </v>
      </c>
      <c r="Q91" s="14" t="str">
        <f>IFERROR(VLOOKUP(C91,'mokejimai 20190605'!$A$1:$G$69,5,FALSE)," ")</f>
        <v xml:space="preserve"> </v>
      </c>
      <c r="R91" s="14" t="str">
        <f>IFERROR(VLOOKUP($C91,'mokejimai 20190605'!$A$1:$G$69,6,FALSE)," ")</f>
        <v xml:space="preserve"> </v>
      </c>
      <c r="S91" s="14" t="str">
        <f>IFERROR(VLOOKUP($C91,'mokejimai 20190605'!$A$1:$G$69,7,FALSE)," ")</f>
        <v xml:space="preserve"> </v>
      </c>
      <c r="T91" s="14"/>
    </row>
    <row r="92" spans="1:20" ht="36" x14ac:dyDescent="0.25">
      <c r="A92" s="14" t="str">
        <f>'Visi duomenys'!A88</f>
        <v>2.1.2.3.10</v>
      </c>
      <c r="B92" s="14" t="str">
        <f>'Visi duomenys'!B88</f>
        <v>R086609-270000-0010</v>
      </c>
      <c r="C92" s="14" t="str">
        <f>'Visi duomenys'!C88</f>
        <v>08.1.3-CPVA-R-609-71-0009</v>
      </c>
      <c r="D92" s="241" t="str">
        <f>'Visi duomenys'!D88</f>
        <v>Ambulatorinių sveikatos priežiūros paslaugų prieinamumo gerinimas Viešojoje įstaigoje Pajūrio ambulatorijoje</v>
      </c>
      <c r="E92" s="14" t="str">
        <f>'Visi duomenys'!E88</f>
        <v>Viešoji įstaiga Pajūrio ambulatorija</v>
      </c>
      <c r="F92" s="14" t="str">
        <f>('Visi duomenys'!J88&amp;" "&amp;'Visi duomenys'!K88&amp;" "&amp;'Visi duomenys'!L88)</f>
        <v xml:space="preserve">  </v>
      </c>
      <c r="G92" s="14" t="str">
        <f>'Visi duomenys'!BI88</f>
        <v>Įgyvendinimas</v>
      </c>
      <c r="H92" s="319">
        <f>'Visi duomenys'!N88</f>
        <v>21270.58</v>
      </c>
      <c r="I92" s="319">
        <f>'Visi duomenys'!S88</f>
        <v>18080</v>
      </c>
      <c r="J92" s="319">
        <f>'Visi duomenys'!P88</f>
        <v>1595.29</v>
      </c>
      <c r="K92" s="319">
        <f>'Visi duomenys'!O88+'Visi duomenys'!Q88+'Visi duomenys'!R88</f>
        <v>1595.29</v>
      </c>
      <c r="L92" s="14">
        <f>IFERROR(VLOOKUP('ST 1 lentelė'!C92,'Projektu sutartys 20190605'!$A$3:$O$81,4,FALSE)," ")</f>
        <v>21270.58</v>
      </c>
      <c r="M92" s="14">
        <f>IFERROR(VLOOKUP('ST 1 lentelė'!C92,'Projektu sutartys 20190605'!$A$3:$O$81,6,FALSE)," ")</f>
        <v>18080</v>
      </c>
      <c r="N92" s="14">
        <f>IFERROR(VLOOKUP('ST 1 lentelė'!C92,'Projektu sutartys 20190605'!$A$3:$O$81,7,FALSE)," ")</f>
        <v>1595.28</v>
      </c>
      <c r="O92" s="14">
        <f>IFERROR(VLOOKUP('ST 1 lentelė'!C92,'Projektu sutartys 20190605'!$A$3:$O$81,8,FALSE)," ")</f>
        <v>1595.3</v>
      </c>
      <c r="P92" s="14" t="str">
        <f>IFERROR(VLOOKUP(C92,'mokejimai 20190605'!$A$1:$G$69,4,FALSE)," ")</f>
        <v xml:space="preserve"> </v>
      </c>
      <c r="Q92" s="14" t="str">
        <f>IFERROR(VLOOKUP(C92,'mokejimai 20190605'!$A$1:$G$69,5,FALSE)," ")</f>
        <v xml:space="preserve"> </v>
      </c>
      <c r="R92" s="14" t="str">
        <f>IFERROR(VLOOKUP($C92,'mokejimai 20190605'!$A$1:$G$69,6,FALSE)," ")</f>
        <v xml:space="preserve"> </v>
      </c>
      <c r="S92" s="14" t="str">
        <f>IFERROR(VLOOKUP($C92,'mokejimai 20190605'!$A$1:$G$69,7,FALSE)," ")</f>
        <v xml:space="preserve"> </v>
      </c>
      <c r="T92" s="14"/>
    </row>
    <row r="93" spans="1:20" ht="36" x14ac:dyDescent="0.25">
      <c r="A93" s="14" t="str">
        <f>'Visi duomenys'!A89</f>
        <v>2.1.2.3.11</v>
      </c>
      <c r="B93" s="14" t="str">
        <f>'Visi duomenys'!B89</f>
        <v>R086609-270000-0011</v>
      </c>
      <c r="C93" s="14" t="str">
        <f>'Visi duomenys'!C89</f>
        <v>08.1.3-CPVA-R-609-71-0002</v>
      </c>
      <c r="D93" s="241" t="str">
        <f>'Visi duomenys'!D89</f>
        <v>VšĮ Laukuvos ambulatorijos teikiamų paslaugų kokybės gerinimas</v>
      </c>
      <c r="E93" s="14" t="str">
        <f>'Visi duomenys'!E89</f>
        <v>Viešoji įstaiga Laukuvos ambulatorija</v>
      </c>
      <c r="F93" s="14" t="str">
        <f>('Visi duomenys'!J89&amp;" "&amp;'Visi duomenys'!K89&amp;" "&amp;'Visi duomenys'!L89)</f>
        <v xml:space="preserve">  </v>
      </c>
      <c r="G93" s="14" t="str">
        <f>'Visi duomenys'!BI89</f>
        <v>Įgyvendinimas</v>
      </c>
      <c r="H93" s="319">
        <f>'Visi duomenys'!N89</f>
        <v>18170.59</v>
      </c>
      <c r="I93" s="319">
        <f>'Visi duomenys'!S89</f>
        <v>15445</v>
      </c>
      <c r="J93" s="319">
        <f>'Visi duomenys'!P89</f>
        <v>1362.79</v>
      </c>
      <c r="K93" s="319">
        <f>'Visi duomenys'!O89+'Visi duomenys'!Q89+'Visi duomenys'!R89</f>
        <v>1362.8</v>
      </c>
      <c r="L93" s="14">
        <f>IFERROR(VLOOKUP('ST 1 lentelė'!C93,'Projektu sutartys 20190605'!$A$3:$O$81,4,FALSE)," ")</f>
        <v>18170.59</v>
      </c>
      <c r="M93" s="14">
        <f>IFERROR(VLOOKUP('ST 1 lentelė'!C93,'Projektu sutartys 20190605'!$A$3:$O$81,6,FALSE)," ")</f>
        <v>15445</v>
      </c>
      <c r="N93" s="14">
        <f>IFERROR(VLOOKUP('ST 1 lentelė'!C93,'Projektu sutartys 20190605'!$A$3:$O$81,7,FALSE)," ")</f>
        <v>1362.79</v>
      </c>
      <c r="O93" s="14">
        <f>IFERROR(VLOOKUP('ST 1 lentelė'!C93,'Projektu sutartys 20190605'!$A$3:$O$81,8,FALSE)," ")</f>
        <v>1362.8</v>
      </c>
      <c r="P93" s="14" t="str">
        <f>IFERROR(VLOOKUP(C93,'mokejimai 20190605'!$A$1:$G$69,4,FALSE)," ")</f>
        <v xml:space="preserve"> </v>
      </c>
      <c r="Q93" s="14" t="str">
        <f>IFERROR(VLOOKUP(C93,'mokejimai 20190605'!$A$1:$G$69,5,FALSE)," ")</f>
        <v xml:space="preserve"> </v>
      </c>
      <c r="R93" s="14" t="str">
        <f>IFERROR(VLOOKUP($C93,'mokejimai 20190605'!$A$1:$G$69,6,FALSE)," ")</f>
        <v xml:space="preserve"> </v>
      </c>
      <c r="S93" s="14" t="str">
        <f>IFERROR(VLOOKUP($C93,'mokejimai 20190605'!$A$1:$G$69,7,FALSE)," ")</f>
        <v xml:space="preserve"> </v>
      </c>
      <c r="T93" s="14"/>
    </row>
    <row r="94" spans="1:20" ht="36" x14ac:dyDescent="0.25">
      <c r="A94" s="14" t="str">
        <f>'Visi duomenys'!A90</f>
        <v>2.1.2.3.12</v>
      </c>
      <c r="B94" s="14" t="str">
        <f>'Visi duomenys'!B90</f>
        <v>R086609-270000-0012</v>
      </c>
      <c r="C94" s="14" t="str">
        <f>'Visi duomenys'!C90</f>
        <v>08.1.3-CPVA-R-609-71-0010</v>
      </c>
      <c r="D94" s="241" t="str">
        <f>'Visi duomenys'!D90</f>
        <v>Ambulatorinių sveikatos priežiūros paslaugų prieinamumo gerinimas VšĮ Kvėdarnos ambulatorijoje</v>
      </c>
      <c r="E94" s="14" t="str">
        <f>'Visi duomenys'!E90</f>
        <v>Viešoji įstaiga Kvėdarnos ambulatorija</v>
      </c>
      <c r="F94" s="14" t="str">
        <f>('Visi duomenys'!J90&amp;" "&amp;'Visi duomenys'!K90&amp;" "&amp;'Visi duomenys'!L90)</f>
        <v xml:space="preserve">  </v>
      </c>
      <c r="G94" s="14" t="str">
        <f>'Visi duomenys'!BI90</f>
        <v>Įgyvendinimas</v>
      </c>
      <c r="H94" s="319">
        <f>'Visi duomenys'!N90</f>
        <v>24982.35</v>
      </c>
      <c r="I94" s="319">
        <f>'Visi duomenys'!S90</f>
        <v>21235</v>
      </c>
      <c r="J94" s="319">
        <f>'Visi duomenys'!P90</f>
        <v>1873.67</v>
      </c>
      <c r="K94" s="319">
        <f>'Visi duomenys'!O90+'Visi duomenys'!Q90+'Visi duomenys'!R90</f>
        <v>1873.68</v>
      </c>
      <c r="L94" s="14">
        <f>IFERROR(VLOOKUP('ST 1 lentelė'!C94,'Projektu sutartys 20190605'!$A$3:$O$81,4,FALSE)," ")</f>
        <v>24982.35</v>
      </c>
      <c r="M94" s="14">
        <f>IFERROR(VLOOKUP('ST 1 lentelė'!C94,'Projektu sutartys 20190605'!$A$3:$O$81,6,FALSE)," ")</f>
        <v>21235</v>
      </c>
      <c r="N94" s="14">
        <f>IFERROR(VLOOKUP('ST 1 lentelė'!C94,'Projektu sutartys 20190605'!$A$3:$O$81,7,FALSE)," ")</f>
        <v>1873.67</v>
      </c>
      <c r="O94" s="14">
        <f>IFERROR(VLOOKUP('ST 1 lentelė'!C94,'Projektu sutartys 20190605'!$A$3:$O$81,8,FALSE)," ")</f>
        <v>1873.68</v>
      </c>
      <c r="P94" s="14" t="str">
        <f>IFERROR(VLOOKUP(C94,'mokejimai 20190605'!$A$1:$G$69,4,FALSE)," ")</f>
        <v xml:space="preserve"> </v>
      </c>
      <c r="Q94" s="14" t="str">
        <f>IFERROR(VLOOKUP(C94,'mokejimai 20190605'!$A$1:$G$69,5,FALSE)," ")</f>
        <v xml:space="preserve"> </v>
      </c>
      <c r="R94" s="14" t="str">
        <f>IFERROR(VLOOKUP($C94,'mokejimai 20190605'!$A$1:$G$69,6,FALSE)," ")</f>
        <v xml:space="preserve"> </v>
      </c>
      <c r="S94" s="14" t="str">
        <f>IFERROR(VLOOKUP($C94,'mokejimai 20190605'!$A$1:$G$69,7,FALSE)," ")</f>
        <v xml:space="preserve"> </v>
      </c>
      <c r="T94" s="14"/>
    </row>
    <row r="95" spans="1:20" ht="36" x14ac:dyDescent="0.25">
      <c r="A95" s="14" t="str">
        <f>'Visi duomenys'!A91</f>
        <v>2.1.2.3.13</v>
      </c>
      <c r="B95" s="14" t="str">
        <f>'Visi duomenys'!B91</f>
        <v>R086609-270000-0013</v>
      </c>
      <c r="C95" s="14" t="str">
        <f>'Visi duomenys'!C91</f>
        <v>08.1.3-CPVA-R-609-71-0017</v>
      </c>
      <c r="D95" s="241" t="str">
        <f>'Visi duomenys'!D91</f>
        <v>VšĮ Kaltinėnų PSPC paslaugų kokybės gerinimas</v>
      </c>
      <c r="E95" s="14" t="str">
        <f>'Visi duomenys'!E91</f>
        <v>VšĮ Kaltinėnų PSPC</v>
      </c>
      <c r="F95" s="14" t="str">
        <f>('Visi duomenys'!J91&amp;" "&amp;'Visi duomenys'!K91&amp;" "&amp;'Visi duomenys'!L91)</f>
        <v xml:space="preserve">  </v>
      </c>
      <c r="G95" s="14" t="str">
        <f>'Visi duomenys'!BI91</f>
        <v>Įgyvendinimas</v>
      </c>
      <c r="H95" s="319">
        <f>'Visi duomenys'!N91</f>
        <v>17587.04</v>
      </c>
      <c r="I95" s="319">
        <f>'Visi duomenys'!S91</f>
        <v>14949</v>
      </c>
      <c r="J95" s="319">
        <f>'Visi duomenys'!P91</f>
        <v>1319.02</v>
      </c>
      <c r="K95" s="319">
        <f>'Visi duomenys'!O91+'Visi duomenys'!Q91+'Visi duomenys'!R91</f>
        <v>1319.02</v>
      </c>
      <c r="L95" s="14">
        <f>IFERROR(VLOOKUP('ST 1 lentelė'!C95,'Projektu sutartys 20190605'!$A$3:$O$81,4,FALSE)," ")</f>
        <v>19449.150000000001</v>
      </c>
      <c r="M95" s="14">
        <f>IFERROR(VLOOKUP('ST 1 lentelė'!C95,'Projektu sutartys 20190605'!$A$3:$O$81,6,FALSE)," ")</f>
        <v>13486.16</v>
      </c>
      <c r="N95" s="14">
        <f>IFERROR(VLOOKUP('ST 1 lentelė'!C95,'Projektu sutartys 20190605'!$A$3:$O$81,7,FALSE)," ")</f>
        <v>2781.85</v>
      </c>
      <c r="O95" s="14">
        <f>IFERROR(VLOOKUP('ST 1 lentelė'!C95,'Projektu sutartys 20190605'!$A$3:$O$81,8,FALSE)," ")</f>
        <v>3181.14</v>
      </c>
      <c r="P95" s="14" t="str">
        <f>IFERROR(VLOOKUP(C95,'mokejimai 20190605'!$A$1:$G$69,4,FALSE)," ")</f>
        <v xml:space="preserve"> </v>
      </c>
      <c r="Q95" s="14" t="str">
        <f>IFERROR(VLOOKUP(C95,'mokejimai 20190605'!$A$1:$G$69,5,FALSE)," ")</f>
        <v xml:space="preserve"> </v>
      </c>
      <c r="R95" s="14" t="str">
        <f>IFERROR(VLOOKUP($C95,'mokejimai 20190605'!$A$1:$G$69,6,FALSE)," ")</f>
        <v xml:space="preserve"> </v>
      </c>
      <c r="S95" s="14" t="str">
        <f>IFERROR(VLOOKUP($C95,'mokejimai 20190605'!$A$1:$G$69,7,FALSE)," ")</f>
        <v xml:space="preserve"> </v>
      </c>
      <c r="T95" s="14"/>
    </row>
    <row r="96" spans="1:20" x14ac:dyDescent="0.25">
      <c r="A96" s="14" t="str">
        <f>'Visi duomenys'!A92</f>
        <v>2.1.2.3.14</v>
      </c>
      <c r="B96" s="14" t="str">
        <f>'Visi duomenys'!B92</f>
        <v>R086609-270000-0014</v>
      </c>
      <c r="C96" s="14" t="str">
        <f>'Visi duomenys'!C92</f>
        <v>08.1.3-CPVA-R-609-71-0008</v>
      </c>
      <c r="D96" s="241" t="str">
        <f>'Visi duomenys'!D92</f>
        <v>VšĮ Tauragės rajono pirminės sveikatos priežiūros centro veiklos efektyvumo didinimas</v>
      </c>
      <c r="E96" s="14" t="str">
        <f>'Visi duomenys'!E92</f>
        <v>TPSPC</v>
      </c>
      <c r="F96" s="14" t="str">
        <f>('Visi duomenys'!J92&amp;" "&amp;'Visi duomenys'!K92&amp;" "&amp;'Visi duomenys'!L92)</f>
        <v xml:space="preserve">  </v>
      </c>
      <c r="G96" s="14" t="str">
        <f>'Visi duomenys'!BI92</f>
        <v>Įgyvendinimas</v>
      </c>
      <c r="H96" s="319">
        <f>'Visi duomenys'!N92</f>
        <v>240523</v>
      </c>
      <c r="I96" s="319">
        <f>'Visi duomenys'!S92</f>
        <v>204444.55</v>
      </c>
      <c r="J96" s="319">
        <f>'Visi duomenys'!P92</f>
        <v>18039.22</v>
      </c>
      <c r="K96" s="319">
        <f>'Visi duomenys'!O92+'Visi duomenys'!Q92+'Visi duomenys'!R92</f>
        <v>18039.23</v>
      </c>
      <c r="L96" s="14">
        <f>IFERROR(VLOOKUP('ST 1 lentelė'!C96,'Projektu sutartys 20190605'!$A$3:$O$81,4,FALSE)," ")</f>
        <v>240523</v>
      </c>
      <c r="M96" s="14">
        <f>IFERROR(VLOOKUP('ST 1 lentelė'!C96,'Projektu sutartys 20190605'!$A$3:$O$81,6,FALSE)," ")</f>
        <v>204444.55</v>
      </c>
      <c r="N96" s="14">
        <f>IFERROR(VLOOKUP('ST 1 lentelė'!C96,'Projektu sutartys 20190605'!$A$3:$O$81,7,FALSE)," ")</f>
        <v>18039.22</v>
      </c>
      <c r="O96" s="14">
        <f>IFERROR(VLOOKUP('ST 1 lentelė'!C96,'Projektu sutartys 20190605'!$A$3:$O$81,8,FALSE)," ")</f>
        <v>18039.23</v>
      </c>
      <c r="P96" s="14">
        <f>IFERROR(VLOOKUP(C96,'mokejimai 20190605'!$A$1:$G$69,4,FALSE)," ")</f>
        <v>80026.12</v>
      </c>
      <c r="Q96" s="14">
        <f>IFERROR(VLOOKUP(C96,'mokejimai 20190605'!$A$1:$G$69,5,FALSE)," ")</f>
        <v>68022.2</v>
      </c>
      <c r="R96" s="14">
        <f>IFERROR(VLOOKUP($C96,'mokejimai 20190605'!$A$1:$G$69,6,FALSE)," ")</f>
        <v>6001.96</v>
      </c>
      <c r="S96" s="14">
        <f>IFERROR(VLOOKUP($C96,'mokejimai 20190605'!$A$1:$G$69,7,FALSE)," ")</f>
        <v>6001.96</v>
      </c>
      <c r="T96" s="14"/>
    </row>
    <row r="97" spans="1:20" ht="36" x14ac:dyDescent="0.25">
      <c r="A97" s="14" t="str">
        <f>'Visi duomenys'!A93</f>
        <v>2.1.2.3.15</v>
      </c>
      <c r="B97" s="14" t="str">
        <f>'Visi duomenys'!B93</f>
        <v>R086609-270000-0015</v>
      </c>
      <c r="C97" s="14" t="str">
        <f>'Visi duomenys'!C93</f>
        <v>08.1.3-CPVA-R-609-71-0001</v>
      </c>
      <c r="D97" s="241" t="str">
        <f>'Visi duomenys'!D93</f>
        <v>UAB ,,Šeimos pulsas" veiklos efektyvumo didinimas</v>
      </c>
      <c r="E97" s="14" t="str">
        <f>'Visi duomenys'!E93</f>
        <v>UAB ,,Šeimos pulsas"</v>
      </c>
      <c r="F97" s="14" t="str">
        <f>('Visi duomenys'!J93&amp;" "&amp;'Visi duomenys'!K93&amp;" "&amp;'Visi duomenys'!L93)</f>
        <v xml:space="preserve">  </v>
      </c>
      <c r="G97" s="14" t="str">
        <f>'Visi duomenys'!BI93</f>
        <v>Įgyvendinimas</v>
      </c>
      <c r="H97" s="319">
        <f>'Visi duomenys'!N93</f>
        <v>47242</v>
      </c>
      <c r="I97" s="319">
        <f>'Visi duomenys'!S93</f>
        <v>40155.699999999997</v>
      </c>
      <c r="J97" s="319">
        <f>'Visi duomenys'!P93</f>
        <v>3543.15</v>
      </c>
      <c r="K97" s="319">
        <f>'Visi duomenys'!O93+'Visi duomenys'!Q93+'Visi duomenys'!R93</f>
        <v>3543.15</v>
      </c>
      <c r="L97" s="14">
        <f>IFERROR(VLOOKUP('ST 1 lentelė'!C97,'Projektu sutartys 20190605'!$A$3:$O$81,4,FALSE)," ")</f>
        <v>43698.85</v>
      </c>
      <c r="M97" s="14">
        <f>IFERROR(VLOOKUP('ST 1 lentelė'!C97,'Projektu sutartys 20190605'!$A$3:$O$81,6,FALSE)," ")</f>
        <v>40155.699999999997</v>
      </c>
      <c r="N97" s="14">
        <f>IFERROR(VLOOKUP('ST 1 lentelė'!C97,'Projektu sutartys 20190605'!$A$3:$O$81,7,FALSE)," ")</f>
        <v>3543.15</v>
      </c>
      <c r="O97" s="14">
        <f>IFERROR(VLOOKUP('ST 1 lentelė'!C97,'Projektu sutartys 20190605'!$A$3:$O$81,8,FALSE)," ")</f>
        <v>3543.15</v>
      </c>
      <c r="P97" s="14">
        <f>IFERROR(VLOOKUP(C97,'mokejimai 20190605'!$A$1:$G$69,4,FALSE)," ")</f>
        <v>30865.07</v>
      </c>
      <c r="Q97" s="14">
        <f>IFERROR(VLOOKUP(C97,'mokejimai 20190605'!$A$1:$G$69,5,FALSE)," ")</f>
        <v>26235.31</v>
      </c>
      <c r="R97" s="14">
        <f>IFERROR(VLOOKUP($C97,'mokejimai 20190605'!$A$1:$G$69,6,FALSE)," ")</f>
        <v>2314.88</v>
      </c>
      <c r="S97" s="14">
        <f>IFERROR(VLOOKUP($C97,'mokejimai 20190605'!$A$1:$G$69,7,FALSE)," ")</f>
        <v>2314.88</v>
      </c>
      <c r="T97" s="14"/>
    </row>
    <row r="98" spans="1:20" ht="48" x14ac:dyDescent="0.25">
      <c r="A98" s="14" t="str">
        <f>'Visi duomenys'!A94</f>
        <v>2.1.2.3.16</v>
      </c>
      <c r="B98" s="14" t="str">
        <f>'Visi duomenys'!B94</f>
        <v>R086609-270000-0016</v>
      </c>
      <c r="C98" s="14" t="str">
        <f>'Visi duomenys'!C94</f>
        <v>08.1.3-CPVA-R-609-71-0005</v>
      </c>
      <c r="D98" s="241" t="str">
        <f>'Visi duomenys'!D94</f>
        <v>UAB Mažonienės medicinos kabineto veiklos efektyvumo didinimas</v>
      </c>
      <c r="E98" s="14" t="str">
        <f>'Visi duomenys'!E94</f>
        <v>UAB Mažonienės medicinos kabinetas</v>
      </c>
      <c r="F98" s="14" t="str">
        <f>('Visi duomenys'!J94&amp;" "&amp;'Visi duomenys'!K94&amp;" "&amp;'Visi duomenys'!L94)</f>
        <v xml:space="preserve">  </v>
      </c>
      <c r="G98" s="14" t="str">
        <f>'Visi duomenys'!BI94</f>
        <v>Baigtas įgyvendinti</v>
      </c>
      <c r="H98" s="319">
        <f>'Visi duomenys'!N94</f>
        <v>23724</v>
      </c>
      <c r="I98" s="319">
        <f>'Visi duomenys'!S94</f>
        <v>20165.400000000001</v>
      </c>
      <c r="J98" s="319">
        <f>'Visi duomenys'!P94</f>
        <v>1779.3</v>
      </c>
      <c r="K98" s="319">
        <f>'Visi duomenys'!O94+'Visi duomenys'!Q94+'Visi duomenys'!R94</f>
        <v>1779.3</v>
      </c>
      <c r="L98" s="14">
        <f>IFERROR(VLOOKUP('ST 1 lentelė'!C98,'Projektu sutartys 20190605'!$A$3:$O$81,4,FALSE)," ")</f>
        <v>21944.7</v>
      </c>
      <c r="M98" s="14">
        <f>IFERROR(VLOOKUP('ST 1 lentelė'!C98,'Projektu sutartys 20190605'!$A$3:$O$81,6,FALSE)," ")</f>
        <v>21944.7</v>
      </c>
      <c r="N98" s="14">
        <f>IFERROR(VLOOKUP('ST 1 lentelė'!C98,'Projektu sutartys 20190605'!$A$3:$O$81,7,FALSE)," ")</f>
        <v>0</v>
      </c>
      <c r="O98" s="14">
        <f>IFERROR(VLOOKUP('ST 1 lentelė'!C98,'Projektu sutartys 20190605'!$A$3:$O$81,8,FALSE)," ")</f>
        <v>4948.3</v>
      </c>
      <c r="P98" s="14">
        <f>IFERROR(VLOOKUP(C98,'mokejimai 20190605'!$A$1:$G$69,4,FALSE)," ")</f>
        <v>26893</v>
      </c>
      <c r="Q98" s="14">
        <f>IFERROR(VLOOKUP(C98,'mokejimai 20190605'!$A$1:$G$69,5,FALSE)," ")</f>
        <v>21944.7</v>
      </c>
      <c r="R98" s="14">
        <f>IFERROR(VLOOKUP($C98,'mokejimai 20190605'!$A$1:$G$69,6,FALSE)," ")</f>
        <v>0</v>
      </c>
      <c r="S98" s="14">
        <f>IFERROR(VLOOKUP($C98,'mokejimai 20190605'!$A$1:$G$69,7,FALSE)," ")</f>
        <v>4948.3</v>
      </c>
      <c r="T98" s="14"/>
    </row>
    <row r="99" spans="1:20" ht="24" x14ac:dyDescent="0.25">
      <c r="A99" s="14" t="str">
        <f>'Visi duomenys'!A95</f>
        <v>2.1.2.3.17</v>
      </c>
      <c r="B99" s="14" t="str">
        <f>'Visi duomenys'!B95</f>
        <v>R086609-270000-0017</v>
      </c>
      <c r="C99" s="14" t="str">
        <f>'Visi duomenys'!C95</f>
        <v>08.1.3-CPVA-R-609-71-0004</v>
      </c>
      <c r="D99" s="241" t="str">
        <f>'Visi duomenys'!D95</f>
        <v>UAB InMedica šeimos klinikų Tauragėje ir Skaudvilėje veiklos efektyvumo didinimas</v>
      </c>
      <c r="E99" s="14" t="str">
        <f>'Visi duomenys'!E95</f>
        <v>UAB InMedica</v>
      </c>
      <c r="F99" s="14" t="str">
        <f>('Visi duomenys'!J95&amp;" "&amp;'Visi duomenys'!K95&amp;" "&amp;'Visi duomenys'!L95)</f>
        <v xml:space="preserve">  </v>
      </c>
      <c r="G99" s="14" t="str">
        <f>'Visi duomenys'!BI95</f>
        <v>Įgyvendinimas</v>
      </c>
      <c r="H99" s="319">
        <f>'Visi duomenys'!N95</f>
        <v>107171</v>
      </c>
      <c r="I99" s="319">
        <f>'Visi duomenys'!S95</f>
        <v>91095.35</v>
      </c>
      <c r="J99" s="319">
        <f>'Visi duomenys'!P95</f>
        <v>8037.82</v>
      </c>
      <c r="K99" s="319">
        <f>'Visi duomenys'!O95+'Visi duomenys'!Q95+'Visi duomenys'!R95</f>
        <v>8037.83</v>
      </c>
      <c r="L99" s="14">
        <f>IFERROR(VLOOKUP('ST 1 lentelė'!C99,'Projektu sutartys 20190605'!$A$3:$O$81,4,FALSE)," ")</f>
        <v>99133.17</v>
      </c>
      <c r="M99" s="14">
        <f>IFERROR(VLOOKUP('ST 1 lentelė'!C99,'Projektu sutartys 20190605'!$A$3:$O$81,6,FALSE)," ")</f>
        <v>91095.35</v>
      </c>
      <c r="N99" s="14">
        <f>IFERROR(VLOOKUP('ST 1 lentelė'!C99,'Projektu sutartys 20190605'!$A$3:$O$81,7,FALSE)," ")</f>
        <v>8037.82</v>
      </c>
      <c r="O99" s="14">
        <f>IFERROR(VLOOKUP('ST 1 lentelė'!C99,'Projektu sutartys 20190605'!$A$3:$O$81,8,FALSE)," ")</f>
        <v>8037.83</v>
      </c>
      <c r="P99" s="14">
        <f>IFERROR(VLOOKUP(C99,'mokejimai 20190605'!$A$1:$G$69,4,FALSE)," ")</f>
        <v>82291.960000000006</v>
      </c>
      <c r="Q99" s="14">
        <f>IFERROR(VLOOKUP(C99,'mokejimai 20190605'!$A$1:$G$69,5,FALSE)," ")</f>
        <v>69948.17</v>
      </c>
      <c r="R99" s="14">
        <f>IFERROR(VLOOKUP($C99,'mokejimai 20190605'!$A$1:$G$69,6,FALSE)," ")</f>
        <v>6171.89</v>
      </c>
      <c r="S99" s="14">
        <f>IFERROR(VLOOKUP($C99,'mokejimai 20190605'!$A$1:$G$69,7,FALSE)," ")</f>
        <v>6171.9</v>
      </c>
      <c r="T99" s="14"/>
    </row>
    <row r="100" spans="1:20" x14ac:dyDescent="0.25">
      <c r="A100" s="243" t="str">
        <f>'Visi duomenys'!A96</f>
        <v>2.1.3.</v>
      </c>
      <c r="B100" s="243">
        <f>'Visi duomenys'!B96</f>
        <v>0</v>
      </c>
      <c r="C100" s="243">
        <f>'Visi duomenys'!C96</f>
        <v>0</v>
      </c>
      <c r="D100" s="240" t="str">
        <f>'Visi duomenys'!D96</f>
        <v>Uždavinys. Padidinti regiono savivaldybių socialinio būsto fondą, pagerinti bendruomenėje teikiamų socialinių paslaugų kokybę ir išplėsti jų prieinamumą.</v>
      </c>
      <c r="E100" s="10">
        <f>'Visi duomenys'!E96</f>
        <v>0</v>
      </c>
      <c r="F100" s="10" t="str">
        <f>('Visi duomenys'!J96&amp;" "&amp;'Visi duomenys'!K96&amp;" "&amp;'Visi duomenys'!L96)</f>
        <v xml:space="preserve">  </v>
      </c>
      <c r="G100" s="10" t="str">
        <f>'Visi duomenys'!BI96</f>
        <v xml:space="preserve"> </v>
      </c>
      <c r="H100" s="333">
        <f>'Visi duomenys'!N96</f>
        <v>0</v>
      </c>
      <c r="I100" s="333">
        <f>'Visi duomenys'!S96</f>
        <v>0</v>
      </c>
      <c r="J100" s="333">
        <f>'Visi duomenys'!P96</f>
        <v>0</v>
      </c>
      <c r="K100" s="333">
        <f>'Visi duomenys'!O96+'Visi duomenys'!Q96+'Visi duomenys'!R96</f>
        <v>0</v>
      </c>
      <c r="L100" s="10" t="str">
        <f>IFERROR(VLOOKUP('ST 1 lentelė'!C100,'Projektu sutartys 20190605'!$A$3:$O$81,4,FALSE)," ")</f>
        <v xml:space="preserve"> </v>
      </c>
      <c r="M100" s="10" t="str">
        <f>IFERROR(VLOOKUP('ST 1 lentelė'!C100,'Projektu sutartys 20190605'!$A$3:$O$81,6,FALSE)," ")</f>
        <v xml:space="preserve"> </v>
      </c>
      <c r="N100" s="10" t="str">
        <f>IFERROR(VLOOKUP('ST 1 lentelė'!C100,'Projektu sutartys 20190605'!$A$3:$O$81,7,FALSE)," ")</f>
        <v xml:space="preserve"> </v>
      </c>
      <c r="O100" s="10" t="str">
        <f>IFERROR(VLOOKUP('ST 1 lentelė'!C100,'Projektu sutartys 20190605'!$A$3:$O$81,8,FALSE)," ")</f>
        <v xml:space="preserve"> </v>
      </c>
      <c r="P100" s="10" t="str">
        <f>IFERROR(VLOOKUP(C100,'mokejimai 20190605'!$A$1:$G$69,4,FALSE)," ")</f>
        <v xml:space="preserve"> </v>
      </c>
      <c r="Q100" s="10" t="str">
        <f>IFERROR(VLOOKUP(C100,'mokejimai 20190605'!$A$1:$G$69,5,FALSE)," ")</f>
        <v xml:space="preserve"> </v>
      </c>
      <c r="R100" s="10" t="str">
        <f>IFERROR(VLOOKUP($C100,'mokejimai 20190605'!$A$1:$G$69,6,FALSE)," ")</f>
        <v xml:space="preserve"> </v>
      </c>
      <c r="S100" s="10" t="str">
        <f>IFERROR(VLOOKUP($C100,'mokejimai 20190605'!$A$1:$G$69,7,FALSE)," ")</f>
        <v xml:space="preserve"> </v>
      </c>
      <c r="T100" s="10"/>
    </row>
    <row r="101" spans="1:20" x14ac:dyDescent="0.25">
      <c r="A101" s="243" t="str">
        <f>'Visi duomenys'!A97</f>
        <v>2.1.3.1</v>
      </c>
      <c r="B101" s="243">
        <f>'Visi duomenys'!B97</f>
        <v>0</v>
      </c>
      <c r="C101" s="243">
        <f>'Visi duomenys'!C97</f>
        <v>0</v>
      </c>
      <c r="D101" s="240" t="str">
        <f>'Visi duomenys'!D97</f>
        <v>Priemonė: Socialinių paslaugų infrastruktūros plėtra</v>
      </c>
      <c r="E101" s="10">
        <f>'Visi duomenys'!E97</f>
        <v>0</v>
      </c>
      <c r="F101" s="10" t="str">
        <f>('Visi duomenys'!J97&amp;" "&amp;'Visi duomenys'!K97&amp;" "&amp;'Visi duomenys'!L97)</f>
        <v xml:space="preserve">  </v>
      </c>
      <c r="G101" s="10" t="str">
        <f>'Visi duomenys'!BI97</f>
        <v xml:space="preserve"> </v>
      </c>
      <c r="H101" s="333">
        <f>'Visi duomenys'!N97</f>
        <v>0</v>
      </c>
      <c r="I101" s="333">
        <f>'Visi duomenys'!S97</f>
        <v>0</v>
      </c>
      <c r="J101" s="333">
        <f>'Visi duomenys'!P97</f>
        <v>0</v>
      </c>
      <c r="K101" s="333">
        <f>'Visi duomenys'!O97+'Visi duomenys'!Q97+'Visi duomenys'!R97</f>
        <v>0</v>
      </c>
      <c r="L101" s="10" t="str">
        <f>IFERROR(VLOOKUP('ST 1 lentelė'!C101,'Projektu sutartys 20190605'!$A$3:$O$81,4,FALSE)," ")</f>
        <v xml:space="preserve"> </v>
      </c>
      <c r="M101" s="10" t="str">
        <f>IFERROR(VLOOKUP('ST 1 lentelė'!C101,'Projektu sutartys 20190605'!$A$3:$O$81,6,FALSE)," ")</f>
        <v xml:space="preserve"> </v>
      </c>
      <c r="N101" s="10" t="str">
        <f>IFERROR(VLOOKUP('ST 1 lentelė'!C101,'Projektu sutartys 20190605'!$A$3:$O$81,7,FALSE)," ")</f>
        <v xml:space="preserve"> </v>
      </c>
      <c r="O101" s="10" t="str">
        <f>IFERROR(VLOOKUP('ST 1 lentelė'!C101,'Projektu sutartys 20190605'!$A$3:$O$81,8,FALSE)," ")</f>
        <v xml:space="preserve"> </v>
      </c>
      <c r="P101" s="10" t="str">
        <f>IFERROR(VLOOKUP(C101,'mokejimai 20190605'!$A$1:$G$69,4,FALSE)," ")</f>
        <v xml:space="preserve"> </v>
      </c>
      <c r="Q101" s="10" t="str">
        <f>IFERROR(VLOOKUP(C101,'mokejimai 20190605'!$A$1:$G$69,5,FALSE)," ")</f>
        <v xml:space="preserve"> </v>
      </c>
      <c r="R101" s="10" t="str">
        <f>IFERROR(VLOOKUP($C101,'mokejimai 20190605'!$A$1:$G$69,6,FALSE)," ")</f>
        <v xml:space="preserve"> </v>
      </c>
      <c r="S101" s="10" t="str">
        <f>IFERROR(VLOOKUP($C101,'mokejimai 20190605'!$A$1:$G$69,7,FALSE)," ")</f>
        <v xml:space="preserve"> </v>
      </c>
      <c r="T101" s="10"/>
    </row>
    <row r="102" spans="1:20" x14ac:dyDescent="0.25">
      <c r="A102" s="14" t="str">
        <f>'Visi duomenys'!A98</f>
        <v>2.1.3.1.1</v>
      </c>
      <c r="B102" s="14" t="str">
        <f>'Visi duomenys'!B98</f>
        <v>R084407-270000-1196</v>
      </c>
      <c r="C102" s="14" t="str">
        <f>'Visi duomenys'!C98</f>
        <v>08.1.1-CPVA-R-407-71-0003</v>
      </c>
      <c r="D102" s="241" t="str">
        <f>'Visi duomenys'!D98</f>
        <v>Savarankiško gyvenimo namų plėtra senyvo amžiaus asmenims ir (ar) asmenims su negalia Šventupio g. 3, Šiauduvoje, Šilalės r.</v>
      </c>
      <c r="E102" s="14" t="str">
        <f>'Visi duomenys'!E98</f>
        <v>ŠRSA</v>
      </c>
      <c r="F102" s="14" t="str">
        <f>('Visi duomenys'!J98&amp;" "&amp;'Visi duomenys'!K98&amp;" "&amp;'Visi duomenys'!L98)</f>
        <v xml:space="preserve">  </v>
      </c>
      <c r="G102" s="14" t="str">
        <f>'Visi duomenys'!BI98</f>
        <v>Baigtas įgyvendinti</v>
      </c>
      <c r="H102" s="319">
        <f>'Visi duomenys'!N98</f>
        <v>169733.46</v>
      </c>
      <c r="I102" s="319">
        <f>'Visi duomenys'!S98</f>
        <v>144273.44</v>
      </c>
      <c r="J102" s="319">
        <f>'Visi duomenys'!P98</f>
        <v>0</v>
      </c>
      <c r="K102" s="319">
        <f>'Visi duomenys'!O98+'Visi duomenys'!Q98+'Visi duomenys'!R98</f>
        <v>25460.02</v>
      </c>
      <c r="L102" s="14">
        <f>IFERROR(VLOOKUP('ST 1 lentelė'!C102,'Projektu sutartys 20190605'!$A$3:$O$81,4,FALSE)," ")</f>
        <v>169733.46</v>
      </c>
      <c r="M102" s="14">
        <f>IFERROR(VLOOKUP('ST 1 lentelė'!C102,'Projektu sutartys 20190605'!$A$3:$O$81,6,FALSE)," ")</f>
        <v>144273.44</v>
      </c>
      <c r="N102" s="14">
        <f>IFERROR(VLOOKUP('ST 1 lentelė'!C102,'Projektu sutartys 20190605'!$A$3:$O$81,7,FALSE)," ")</f>
        <v>0</v>
      </c>
      <c r="O102" s="14">
        <f>IFERROR(VLOOKUP('ST 1 lentelė'!C102,'Projektu sutartys 20190605'!$A$3:$O$81,8,FALSE)," ")</f>
        <v>25460.02</v>
      </c>
      <c r="P102" s="14">
        <f>IFERROR(VLOOKUP(C102,'mokejimai 20190605'!$A$1:$G$69,4,FALSE)," ")</f>
        <v>163883.85</v>
      </c>
      <c r="Q102" s="14">
        <f>IFERROR(VLOOKUP(C102,'mokejimai 20190605'!$A$1:$G$69,5,FALSE)," ")</f>
        <v>139301.26999999999</v>
      </c>
      <c r="R102" s="14">
        <f>IFERROR(VLOOKUP($C102,'mokejimai 20190605'!$A$1:$G$69,6,FALSE)," ")</f>
        <v>0</v>
      </c>
      <c r="S102" s="14">
        <f>IFERROR(VLOOKUP($C102,'mokejimai 20190605'!$A$1:$G$69,7,FALSE)," ")</f>
        <v>24582.58</v>
      </c>
      <c r="T102" s="14"/>
    </row>
    <row r="103" spans="1:20" x14ac:dyDescent="0.25">
      <c r="A103" s="14" t="str">
        <f>'Visi duomenys'!A99</f>
        <v>2.1.3.1.2</v>
      </c>
      <c r="B103" s="14" t="str">
        <f>'Visi duomenys'!B99</f>
        <v>R084407-270000-1197</v>
      </c>
      <c r="C103" s="14" t="str">
        <f>'Visi duomenys'!C99</f>
        <v>08.1.1-CPVA-R-407-71-0001</v>
      </c>
      <c r="D103" s="241" t="str">
        <f>'Visi duomenys'!D99</f>
        <v>Modernizuoti veikiančius palaikomojo gydymo, slaugos ir senelių globos namus Pagėgiuose</v>
      </c>
      <c r="E103" s="14" t="str">
        <f>'Visi duomenys'!E99</f>
        <v>PSA</v>
      </c>
      <c r="F103" s="14" t="str">
        <f>('Visi duomenys'!J99&amp;" "&amp;'Visi duomenys'!K99&amp;" "&amp;'Visi duomenys'!L99)</f>
        <v xml:space="preserve">  </v>
      </c>
      <c r="G103" s="14" t="str">
        <f>'Visi duomenys'!BI99</f>
        <v>Baigtas įgyvendinti</v>
      </c>
      <c r="H103" s="319">
        <f>'Visi duomenys'!N99</f>
        <v>65250</v>
      </c>
      <c r="I103" s="319">
        <f>'Visi duomenys'!S99</f>
        <v>55462</v>
      </c>
      <c r="J103" s="319">
        <f>'Visi duomenys'!P99</f>
        <v>0</v>
      </c>
      <c r="K103" s="319">
        <f>'Visi duomenys'!O99+'Visi duomenys'!Q99+'Visi duomenys'!R99</f>
        <v>9788</v>
      </c>
      <c r="L103" s="14">
        <f>IFERROR(VLOOKUP('ST 1 lentelė'!C103,'Projektu sutartys 20190605'!$A$3:$O$81,4,FALSE)," ")</f>
        <v>77916.53</v>
      </c>
      <c r="M103" s="14">
        <f>IFERROR(VLOOKUP('ST 1 lentelė'!C103,'Projektu sutartys 20190605'!$A$3:$O$81,6,FALSE)," ")</f>
        <v>55462</v>
      </c>
      <c r="N103" s="14">
        <f>IFERROR(VLOOKUP('ST 1 lentelė'!C103,'Projektu sutartys 20190605'!$A$3:$O$81,7,FALSE)," ")</f>
        <v>0</v>
      </c>
      <c r="O103" s="14">
        <f>IFERROR(VLOOKUP('ST 1 lentelė'!C103,'Projektu sutartys 20190605'!$A$3:$O$81,8,FALSE)," ")</f>
        <v>22454.53</v>
      </c>
      <c r="P103" s="14">
        <f>IFERROR(VLOOKUP(C103,'mokejimai 20190605'!$A$1:$G$69,4,FALSE)," ")</f>
        <v>77491.23</v>
      </c>
      <c r="Q103" s="14">
        <f>IFERROR(VLOOKUP(C103,'mokejimai 20190605'!$A$1:$G$69,5,FALSE)," ")</f>
        <v>55159.27</v>
      </c>
      <c r="R103" s="14">
        <f>IFERROR(VLOOKUP($C103,'mokejimai 20190605'!$A$1:$G$69,6,FALSE)," ")</f>
        <v>0</v>
      </c>
      <c r="S103" s="14">
        <f>IFERROR(VLOOKUP($C103,'mokejimai 20190605'!$A$1:$G$69,7,FALSE)," ")</f>
        <v>22331.96</v>
      </c>
      <c r="T103" s="14"/>
    </row>
    <row r="104" spans="1:20" x14ac:dyDescent="0.25">
      <c r="A104" s="14" t="str">
        <f>'Visi duomenys'!A100</f>
        <v>2.1.3.1.3</v>
      </c>
      <c r="B104" s="14" t="str">
        <f>'Visi duomenys'!B100</f>
        <v>R084407-270000-1198</v>
      </c>
      <c r="C104" s="14" t="str">
        <f>'Visi duomenys'!C100</f>
        <v>08.1.1-CPVA-R-407-71-0002</v>
      </c>
      <c r="D104" s="241" t="str">
        <f>'Visi duomenys'!D100</f>
        <v>Socialinių paslaugų įstaigos modernizavimas ir paslaugų plėtra Jurbarko rajone</v>
      </c>
      <c r="E104" s="14" t="str">
        <f>'Visi duomenys'!E100</f>
        <v>JRSA</v>
      </c>
      <c r="F104" s="14" t="str">
        <f>('Visi duomenys'!J100&amp;" "&amp;'Visi duomenys'!K100&amp;" "&amp;'Visi duomenys'!L100)</f>
        <v xml:space="preserve">  </v>
      </c>
      <c r="G104" s="14" t="str">
        <f>'Visi duomenys'!BI100</f>
        <v>Įgyvendinimas</v>
      </c>
      <c r="H104" s="319">
        <f>'Visi duomenys'!N100</f>
        <v>191806.42</v>
      </c>
      <c r="I104" s="319">
        <f>'Visi duomenys'!S100</f>
        <v>163035.45000000001</v>
      </c>
      <c r="J104" s="319">
        <f>'Visi duomenys'!P100</f>
        <v>0</v>
      </c>
      <c r="K104" s="319">
        <f>'Visi duomenys'!O100+'Visi duomenys'!Q100+'Visi duomenys'!R100</f>
        <v>28770.97</v>
      </c>
      <c r="L104" s="14">
        <f>IFERROR(VLOOKUP('ST 1 lentelė'!C104,'Projektu sutartys 20190605'!$A$3:$O$81,4,FALSE)," ")</f>
        <v>191806.42</v>
      </c>
      <c r="M104" s="14">
        <f>IFERROR(VLOOKUP('ST 1 lentelė'!C104,'Projektu sutartys 20190605'!$A$3:$O$81,6,FALSE)," ")</f>
        <v>163035.45000000001</v>
      </c>
      <c r="N104" s="14">
        <f>IFERROR(VLOOKUP('ST 1 lentelė'!C104,'Projektu sutartys 20190605'!$A$3:$O$81,7,FALSE)," ")</f>
        <v>0</v>
      </c>
      <c r="O104" s="14">
        <f>IFERROR(VLOOKUP('ST 1 lentelė'!C104,'Projektu sutartys 20190605'!$A$3:$O$81,8,FALSE)," ")</f>
        <v>28770.97</v>
      </c>
      <c r="P104" s="14">
        <f>IFERROR(VLOOKUP(C104,'mokejimai 20190605'!$A$1:$G$69,4,FALSE)," ")</f>
        <v>157447.28</v>
      </c>
      <c r="Q104" s="14">
        <f>IFERROR(VLOOKUP(C104,'mokejimai 20190605'!$A$1:$G$69,5,FALSE)," ")</f>
        <v>133830.18</v>
      </c>
      <c r="R104" s="14">
        <f>IFERROR(VLOOKUP($C104,'mokejimai 20190605'!$A$1:$G$69,6,FALSE)," ")</f>
        <v>0</v>
      </c>
      <c r="S104" s="14">
        <f>IFERROR(VLOOKUP($C104,'mokejimai 20190605'!$A$1:$G$69,7,FALSE)," ")</f>
        <v>23617.1</v>
      </c>
      <c r="T104" s="14"/>
    </row>
    <row r="105" spans="1:20" ht="48" x14ac:dyDescent="0.25">
      <c r="A105" s="14" t="str">
        <f>'Visi duomenys'!A101</f>
        <v>2.1.3.1.4</v>
      </c>
      <c r="B105" s="14" t="str">
        <f>'Visi duomenys'!B101</f>
        <v>R084407-270000-1199</v>
      </c>
      <c r="C105" s="14" t="str">
        <f>'Visi duomenys'!C101</f>
        <v>08.1.1-CPVA-R-407-71-0004</v>
      </c>
      <c r="D105" s="241" t="str">
        <f>'Visi duomenys'!D101</f>
        <v>Nestacionarių socialinių paslaugų infrastruktūros plėtra Tauragės rajono savivaldybėje</v>
      </c>
      <c r="E105" s="14" t="str">
        <f>'Visi duomenys'!E101</f>
        <v>BĮ "Tauragės socialinių paslaugų centras"</v>
      </c>
      <c r="F105" s="14" t="str">
        <f>('Visi duomenys'!J101&amp;" "&amp;'Visi duomenys'!K101&amp;" "&amp;'Visi duomenys'!L101)</f>
        <v xml:space="preserve">  </v>
      </c>
      <c r="G105" s="14" t="str">
        <f>'Visi duomenys'!BI101</f>
        <v>Įgyvendinimas</v>
      </c>
      <c r="H105" s="319">
        <f>'Visi duomenys'!N101</f>
        <v>905836.09</v>
      </c>
      <c r="I105" s="319">
        <f>'Visi duomenys'!S101</f>
        <v>225380.11</v>
      </c>
      <c r="J105" s="319">
        <f>'Visi duomenys'!P101</f>
        <v>0</v>
      </c>
      <c r="K105" s="319">
        <f>'Visi duomenys'!O101+'Visi duomenys'!Q101+'Visi duomenys'!R101</f>
        <v>680455.98</v>
      </c>
      <c r="L105" s="14">
        <f>IFERROR(VLOOKUP('ST 1 lentelė'!C105,'Projektu sutartys 20190605'!$A$3:$O$81,4,FALSE)," ")</f>
        <v>416817.53</v>
      </c>
      <c r="M105" s="14">
        <f>IFERROR(VLOOKUP('ST 1 lentelė'!C105,'Projektu sutartys 20190605'!$A$3:$O$81,6,FALSE)," ")</f>
        <v>225380.11</v>
      </c>
      <c r="N105" s="14">
        <f>IFERROR(VLOOKUP('ST 1 lentelė'!C105,'Projektu sutartys 20190605'!$A$3:$O$81,7,FALSE)," ")</f>
        <v>0</v>
      </c>
      <c r="O105" s="14">
        <f>IFERROR(VLOOKUP('ST 1 lentelė'!C105,'Projektu sutartys 20190605'!$A$3:$O$81,8,FALSE)," ")</f>
        <v>191437.42</v>
      </c>
      <c r="P105" s="14">
        <f>IFERROR(VLOOKUP(C105,'mokejimai 20190605'!$A$1:$G$69,4,FALSE)," ")</f>
        <v>44085.2</v>
      </c>
      <c r="Q105" s="14">
        <f>IFERROR(VLOOKUP(C105,'mokejimai 20190605'!$A$1:$G$69,5,FALSE)," ")</f>
        <v>23837.599999999999</v>
      </c>
      <c r="R105" s="14">
        <f>IFERROR(VLOOKUP($C105,'mokejimai 20190605'!$A$1:$G$69,6,FALSE)," ")</f>
        <v>0</v>
      </c>
      <c r="S105" s="14">
        <f>IFERROR(VLOOKUP($C105,'mokejimai 20190605'!$A$1:$G$69,7,FALSE)," ")</f>
        <v>20247.599999999999</v>
      </c>
      <c r="T105" s="14"/>
    </row>
    <row r="106" spans="1:20" x14ac:dyDescent="0.25">
      <c r="A106" s="243" t="str">
        <f>'Visi duomenys'!A102</f>
        <v>2.1.3.2</v>
      </c>
      <c r="B106" s="243" t="str">
        <f>'Visi duomenys'!B102</f>
        <v/>
      </c>
      <c r="C106" s="243">
        <f>'Visi duomenys'!C102</f>
        <v>0</v>
      </c>
      <c r="D106" s="240" t="str">
        <f>'Visi duomenys'!D102</f>
        <v>Priemonė: Socialinio būsto fondo plėtra</v>
      </c>
      <c r="E106" s="10">
        <f>'Visi duomenys'!E102</f>
        <v>0</v>
      </c>
      <c r="F106" s="10" t="str">
        <f>('Visi duomenys'!J102&amp;" "&amp;'Visi duomenys'!K102&amp;" "&amp;'Visi duomenys'!L102)</f>
        <v xml:space="preserve">  </v>
      </c>
      <c r="G106" s="10" t="str">
        <f>'Visi duomenys'!BI102</f>
        <v xml:space="preserve"> </v>
      </c>
      <c r="H106" s="333">
        <f>'Visi duomenys'!N102</f>
        <v>0</v>
      </c>
      <c r="I106" s="333">
        <f>'Visi duomenys'!S102</f>
        <v>0</v>
      </c>
      <c r="J106" s="333">
        <f>'Visi duomenys'!P102</f>
        <v>0</v>
      </c>
      <c r="K106" s="333">
        <f>'Visi duomenys'!O102+'Visi duomenys'!Q102+'Visi duomenys'!R102</f>
        <v>0</v>
      </c>
      <c r="L106" s="10" t="str">
        <f>IFERROR(VLOOKUP('ST 1 lentelė'!C106,'Projektu sutartys 20190605'!$A$3:$O$81,4,FALSE)," ")</f>
        <v xml:space="preserve"> </v>
      </c>
      <c r="M106" s="10" t="str">
        <f>IFERROR(VLOOKUP('ST 1 lentelė'!C106,'Projektu sutartys 20190605'!$A$3:$O$81,6,FALSE)," ")</f>
        <v xml:space="preserve"> </v>
      </c>
      <c r="N106" s="10" t="str">
        <f>IFERROR(VLOOKUP('ST 1 lentelė'!C106,'Projektu sutartys 20190605'!$A$3:$O$81,7,FALSE)," ")</f>
        <v xml:space="preserve"> </v>
      </c>
      <c r="O106" s="10" t="str">
        <f>IFERROR(VLOOKUP('ST 1 lentelė'!C106,'Projektu sutartys 20190605'!$A$3:$O$81,8,FALSE)," ")</f>
        <v xml:space="preserve"> </v>
      </c>
      <c r="P106" s="10" t="str">
        <f>IFERROR(VLOOKUP(C106,'mokejimai 20190605'!$A$1:$G$69,4,FALSE)," ")</f>
        <v xml:space="preserve"> </v>
      </c>
      <c r="Q106" s="10" t="str">
        <f>IFERROR(VLOOKUP(C106,'mokejimai 20190605'!$A$1:$G$69,5,FALSE)," ")</f>
        <v xml:space="preserve"> </v>
      </c>
      <c r="R106" s="10" t="str">
        <f>IFERROR(VLOOKUP($C106,'mokejimai 20190605'!$A$1:$G$69,6,FALSE)," ")</f>
        <v xml:space="preserve"> </v>
      </c>
      <c r="S106" s="10" t="str">
        <f>IFERROR(VLOOKUP($C106,'mokejimai 20190605'!$A$1:$G$69,7,FALSE)," ")</f>
        <v xml:space="preserve"> </v>
      </c>
      <c r="T106" s="10"/>
    </row>
    <row r="107" spans="1:20" x14ac:dyDescent="0.25">
      <c r="A107" s="14" t="str">
        <f>'Visi duomenys'!A103</f>
        <v>2.1.3.2.1</v>
      </c>
      <c r="B107" s="14" t="str">
        <f>'Visi duomenys'!B103</f>
        <v>R084408-260000-1201</v>
      </c>
      <c r="C107" s="14" t="str">
        <f>'Visi duomenys'!C103</f>
        <v>08.1.2-CPVA-R-408-71-0002</v>
      </c>
      <c r="D107" s="241" t="str">
        <f>'Visi duomenys'!D103</f>
        <v>Socialinio būsto fondo plėtra Šilalės rajono savivaldybėje</v>
      </c>
      <c r="E107" s="14" t="str">
        <f>'Visi duomenys'!E103</f>
        <v>ŠRSA</v>
      </c>
      <c r="F107" s="14" t="str">
        <f>('Visi duomenys'!J103&amp;" "&amp;'Visi duomenys'!K103&amp;" "&amp;'Visi duomenys'!L103)</f>
        <v xml:space="preserve">  </v>
      </c>
      <c r="G107" s="14" t="str">
        <f>'Visi duomenys'!BI103</f>
        <v>Įgyvendinimas</v>
      </c>
      <c r="H107" s="319">
        <f>'Visi duomenys'!N103</f>
        <v>557789.41</v>
      </c>
      <c r="I107" s="319">
        <f>'Visi duomenys'!S103</f>
        <v>474121</v>
      </c>
      <c r="J107" s="319">
        <f>'Visi duomenys'!P103</f>
        <v>0</v>
      </c>
      <c r="K107" s="319">
        <f>'Visi duomenys'!O103+'Visi duomenys'!Q103+'Visi duomenys'!R103</f>
        <v>83668.41</v>
      </c>
      <c r="L107" s="14">
        <f>IFERROR(VLOOKUP('ST 1 lentelė'!C107,'Projektu sutartys 20190605'!$A$3:$O$81,4,FALSE)," ")</f>
        <v>557789.41</v>
      </c>
      <c r="M107" s="14">
        <f>IFERROR(VLOOKUP('ST 1 lentelė'!C107,'Projektu sutartys 20190605'!$A$3:$O$81,6,FALSE)," ")</f>
        <v>474120</v>
      </c>
      <c r="N107" s="14">
        <f>IFERROR(VLOOKUP('ST 1 lentelė'!C107,'Projektu sutartys 20190605'!$A$3:$O$81,7,FALSE)," ")</f>
        <v>0</v>
      </c>
      <c r="O107" s="14">
        <f>IFERROR(VLOOKUP('ST 1 lentelė'!C107,'Projektu sutartys 20190605'!$A$3:$O$81,8,FALSE)," ")</f>
        <v>83669.41</v>
      </c>
      <c r="P107" s="14">
        <f>IFERROR(VLOOKUP(C107,'mokejimai 20190605'!$A$1:$G$69,4,FALSE)," ")</f>
        <v>84743.27</v>
      </c>
      <c r="Q107" s="14">
        <f>IFERROR(VLOOKUP(C107,'mokejimai 20190605'!$A$1:$G$69,5,FALSE)," ")</f>
        <v>72031.63</v>
      </c>
      <c r="R107" s="14">
        <f>IFERROR(VLOOKUP($C107,'mokejimai 20190605'!$A$1:$G$69,6,FALSE)," ")</f>
        <v>0</v>
      </c>
      <c r="S107" s="14">
        <f>IFERROR(VLOOKUP($C107,'mokejimai 20190605'!$A$1:$G$69,7,FALSE)," ")</f>
        <v>12711.64</v>
      </c>
      <c r="T107" s="14"/>
    </row>
    <row r="108" spans="1:20" x14ac:dyDescent="0.25">
      <c r="A108" s="14" t="str">
        <f>'Visi duomenys'!A104</f>
        <v>2.1.3.2.2</v>
      </c>
      <c r="B108" s="14" t="str">
        <f>'Visi duomenys'!B104</f>
        <v>R084408-250000-1202</v>
      </c>
      <c r="C108" s="14" t="str">
        <f>'Visi duomenys'!C104</f>
        <v>08.1.2-CPVA-R-408-71-0004</v>
      </c>
      <c r="D108" s="241" t="str">
        <f>'Visi duomenys'!D104</f>
        <v>Socialinio būsto fondo plėtra Pagėgių savivaldybėje</v>
      </c>
      <c r="E108" s="14" t="str">
        <f>'Visi duomenys'!E104</f>
        <v>PSA</v>
      </c>
      <c r="F108" s="14" t="str">
        <f>('Visi duomenys'!J104&amp;" "&amp;'Visi duomenys'!K104&amp;" "&amp;'Visi duomenys'!L104)</f>
        <v xml:space="preserve">  </v>
      </c>
      <c r="G108" s="14" t="str">
        <f>'Visi duomenys'!BI104</f>
        <v>Įgyvendinimas</v>
      </c>
      <c r="H108" s="319">
        <f>'Visi duomenys'!N104</f>
        <v>203981.18</v>
      </c>
      <c r="I108" s="319">
        <f>'Visi duomenys'!S104</f>
        <v>173384</v>
      </c>
      <c r="J108" s="319">
        <f>'Visi duomenys'!P104</f>
        <v>0</v>
      </c>
      <c r="K108" s="319">
        <f>'Visi duomenys'!O104+'Visi duomenys'!Q104+'Visi duomenys'!R104</f>
        <v>30597.18</v>
      </c>
      <c r="L108" s="14">
        <f>IFERROR(VLOOKUP('ST 1 lentelė'!C108,'Projektu sutartys 20190605'!$A$3:$O$81,4,FALSE)," ")</f>
        <v>203981</v>
      </c>
      <c r="M108" s="14">
        <f>IFERROR(VLOOKUP('ST 1 lentelė'!C108,'Projektu sutartys 20190605'!$A$3:$O$81,6,FALSE)," ")</f>
        <v>173383.85</v>
      </c>
      <c r="N108" s="14">
        <f>IFERROR(VLOOKUP('ST 1 lentelė'!C108,'Projektu sutartys 20190605'!$A$3:$O$81,7,FALSE)," ")</f>
        <v>0</v>
      </c>
      <c r="O108" s="14">
        <f>IFERROR(VLOOKUP('ST 1 lentelė'!C108,'Projektu sutartys 20190605'!$A$3:$O$81,8,FALSE)," ")</f>
        <v>30597.15</v>
      </c>
      <c r="P108" s="14">
        <f>IFERROR(VLOOKUP(C108,'mokejimai 20190605'!$A$1:$G$69,4,FALSE)," ")</f>
        <v>201959.4</v>
      </c>
      <c r="Q108" s="14">
        <f>IFERROR(VLOOKUP(C108,'mokejimai 20190605'!$A$1:$G$69,5,FALSE)," ")</f>
        <v>171665.49</v>
      </c>
      <c r="R108" s="14">
        <f>IFERROR(VLOOKUP($C108,'mokejimai 20190605'!$A$1:$G$69,6,FALSE)," ")</f>
        <v>0</v>
      </c>
      <c r="S108" s="14">
        <f>IFERROR(VLOOKUP($C108,'mokejimai 20190605'!$A$1:$G$69,7,FALSE)," ")</f>
        <v>30293.91</v>
      </c>
      <c r="T108" s="14"/>
    </row>
    <row r="109" spans="1:20" x14ac:dyDescent="0.25">
      <c r="A109" s="14" t="str">
        <f>'Visi duomenys'!A105</f>
        <v>2.1.3.2.3</v>
      </c>
      <c r="B109" s="14" t="str">
        <f>'Visi duomenys'!B105</f>
        <v>R084408-260000-1203</v>
      </c>
      <c r="C109" s="14" t="str">
        <f>'Visi duomenys'!C105</f>
        <v>08.1.2-CPVA-R-408-71-0001</v>
      </c>
      <c r="D109" s="241" t="str">
        <f>'Visi duomenys'!D105</f>
        <v>Socialinio būsto plėtra Jurbarko rajono savivaldybėje</v>
      </c>
      <c r="E109" s="14" t="str">
        <f>'Visi duomenys'!E105</f>
        <v>JRSA</v>
      </c>
      <c r="F109" s="14" t="str">
        <f>('Visi duomenys'!J105&amp;" "&amp;'Visi duomenys'!K105&amp;" "&amp;'Visi duomenys'!L105)</f>
        <v xml:space="preserve">  </v>
      </c>
      <c r="G109" s="14" t="str">
        <f>'Visi duomenys'!BI105</f>
        <v>Įgyvendinimas</v>
      </c>
      <c r="H109" s="319">
        <f>'Visi duomenys'!N105</f>
        <v>297848.24</v>
      </c>
      <c r="I109" s="319">
        <f>'Visi duomenys'!S105</f>
        <v>253171</v>
      </c>
      <c r="J109" s="319">
        <f>'Visi duomenys'!P105</f>
        <v>0</v>
      </c>
      <c r="K109" s="319">
        <f>'Visi duomenys'!O105+'Visi duomenys'!Q105+'Visi duomenys'!R105</f>
        <v>44677.24</v>
      </c>
      <c r="L109" s="14">
        <f>IFERROR(VLOOKUP('ST 1 lentelė'!C109,'Projektu sutartys 20190605'!$A$3:$O$81,4,FALSE)," ")</f>
        <v>297849</v>
      </c>
      <c r="M109" s="14">
        <f>IFERROR(VLOOKUP('ST 1 lentelė'!C109,'Projektu sutartys 20190605'!$A$3:$O$81,6,FALSE)," ")</f>
        <v>253171</v>
      </c>
      <c r="N109" s="14">
        <f>IFERROR(VLOOKUP('ST 1 lentelė'!C109,'Projektu sutartys 20190605'!$A$3:$O$81,7,FALSE)," ")</f>
        <v>0</v>
      </c>
      <c r="O109" s="14">
        <f>IFERROR(VLOOKUP('ST 1 lentelė'!C109,'Projektu sutartys 20190605'!$A$3:$O$81,8,FALSE)," ")</f>
        <v>44678</v>
      </c>
      <c r="P109" s="14">
        <f>IFERROR(VLOOKUP(C109,'mokejimai 20190605'!$A$1:$G$69,4,FALSE)," ")</f>
        <v>178067.34</v>
      </c>
      <c r="Q109" s="14">
        <f>IFERROR(VLOOKUP(C109,'mokejimai 20190605'!$A$1:$G$69,5,FALSE)," ")</f>
        <v>151356.85</v>
      </c>
      <c r="R109" s="14">
        <f>IFERROR(VLOOKUP($C109,'mokejimai 20190605'!$A$1:$G$69,6,FALSE)," ")</f>
        <v>0</v>
      </c>
      <c r="S109" s="14">
        <f>IFERROR(VLOOKUP($C109,'mokejimai 20190605'!$A$1:$G$69,7,FALSE)," ")</f>
        <v>26710.49</v>
      </c>
      <c r="T109" s="14"/>
    </row>
    <row r="110" spans="1:20" x14ac:dyDescent="0.25">
      <c r="A110" s="14" t="str">
        <f>'Visi duomenys'!A106</f>
        <v>2.1.3.2.4</v>
      </c>
      <c r="B110" s="14" t="str">
        <f>'Visi duomenys'!B106</f>
        <v>R084408-260000-1204</v>
      </c>
      <c r="C110" s="14" t="str">
        <f>'Visi duomenys'!C106</f>
        <v>08.1.2-CPVA-R-408-71-0003</v>
      </c>
      <c r="D110" s="241" t="str">
        <f>'Visi duomenys'!D106</f>
        <v>Socialinio būsto fondo plėtra Tauragės rajono savivaldybėje</v>
      </c>
      <c r="E110" s="14" t="str">
        <f>'Visi duomenys'!E106</f>
        <v>TRSA</v>
      </c>
      <c r="F110" s="14" t="str">
        <f>('Visi duomenys'!J106&amp;" "&amp;'Visi duomenys'!K106&amp;" "&amp;'Visi duomenys'!L106)</f>
        <v xml:space="preserve">  </v>
      </c>
      <c r="G110" s="14" t="str">
        <f>'Visi duomenys'!BI106</f>
        <v>Įgyvendinimas</v>
      </c>
      <c r="H110" s="319">
        <f>'Visi duomenys'!N106</f>
        <v>1467581.1764705882</v>
      </c>
      <c r="I110" s="319">
        <f>'Visi duomenys'!S106</f>
        <v>1247444</v>
      </c>
      <c r="J110" s="319">
        <f>'Visi duomenys'!P106</f>
        <v>0</v>
      </c>
      <c r="K110" s="319">
        <f>'Visi duomenys'!O106+'Visi duomenys'!Q106+'Visi duomenys'!R106</f>
        <v>220137.17647058822</v>
      </c>
      <c r="L110" s="14">
        <f>IFERROR(VLOOKUP('ST 1 lentelė'!C110,'Projektu sutartys 20190605'!$A$3:$O$81,4,FALSE)," ")</f>
        <v>1467582</v>
      </c>
      <c r="M110" s="14">
        <f>IFERROR(VLOOKUP('ST 1 lentelė'!C110,'Projektu sutartys 20190605'!$A$3:$O$81,6,FALSE)," ")</f>
        <v>1247444</v>
      </c>
      <c r="N110" s="14">
        <f>IFERROR(VLOOKUP('ST 1 lentelė'!C110,'Projektu sutartys 20190605'!$A$3:$O$81,7,FALSE)," ")</f>
        <v>0</v>
      </c>
      <c r="O110" s="14">
        <f>IFERROR(VLOOKUP('ST 1 lentelė'!C110,'Projektu sutartys 20190605'!$A$3:$O$81,8,FALSE)," ")</f>
        <v>220138</v>
      </c>
      <c r="P110" s="14">
        <f>IFERROR(VLOOKUP(C110,'mokejimai 20190605'!$A$1:$G$69,4,FALSE)," ")</f>
        <v>754741.55</v>
      </c>
      <c r="Q110" s="14">
        <f>IFERROR(VLOOKUP(C110,'mokejimai 20190605'!$A$1:$G$69,5,FALSE)," ")</f>
        <v>641529.96</v>
      </c>
      <c r="R110" s="14">
        <f>IFERROR(VLOOKUP($C110,'mokejimai 20190605'!$A$1:$G$69,6,FALSE)," ")</f>
        <v>0</v>
      </c>
      <c r="S110" s="14">
        <f>IFERROR(VLOOKUP($C110,'mokejimai 20190605'!$A$1:$G$69,7,FALSE)," ")</f>
        <v>113211.59</v>
      </c>
      <c r="T110" s="14"/>
    </row>
    <row r="111" spans="1:20" x14ac:dyDescent="0.25">
      <c r="A111" s="243" t="str">
        <f>'Visi duomenys'!A107</f>
        <v>2.2.</v>
      </c>
      <c r="B111" s="243" t="str">
        <f>'Visi duomenys'!B107</f>
        <v/>
      </c>
      <c r="C111" s="243">
        <f>'Visi duomenys'!C107</f>
        <v>0</v>
      </c>
      <c r="D111" s="240" t="str">
        <f>'Visi duomenys'!D107</f>
        <v xml:space="preserve">Tikslas. Tobulinti viešąjį valdymą savivaldybėse, didinant jo atitikimą visuomenės poreikiams. </v>
      </c>
      <c r="E111" s="10">
        <f>'Visi duomenys'!E107</f>
        <v>0</v>
      </c>
      <c r="F111" s="10" t="str">
        <f>('Visi duomenys'!J107&amp;" "&amp;'Visi duomenys'!K107&amp;" "&amp;'Visi duomenys'!L107)</f>
        <v xml:space="preserve">  </v>
      </c>
      <c r="G111" s="10" t="str">
        <f>'Visi duomenys'!BI107</f>
        <v xml:space="preserve"> </v>
      </c>
      <c r="H111" s="333">
        <f>'Visi duomenys'!N107</f>
        <v>0</v>
      </c>
      <c r="I111" s="333">
        <f>'Visi duomenys'!S107</f>
        <v>0</v>
      </c>
      <c r="J111" s="333">
        <f>'Visi duomenys'!P107</f>
        <v>0</v>
      </c>
      <c r="K111" s="333">
        <f>'Visi duomenys'!O107+'Visi duomenys'!Q107+'Visi duomenys'!R107</f>
        <v>0</v>
      </c>
      <c r="L111" s="10" t="str">
        <f>IFERROR(VLOOKUP('ST 1 lentelė'!C111,'Projektu sutartys 20190605'!$A$3:$O$81,4,FALSE)," ")</f>
        <v xml:space="preserve"> </v>
      </c>
      <c r="M111" s="10" t="str">
        <f>IFERROR(VLOOKUP('ST 1 lentelė'!C111,'Projektu sutartys 20190605'!$A$3:$O$81,6,FALSE)," ")</f>
        <v xml:space="preserve"> </v>
      </c>
      <c r="N111" s="10" t="str">
        <f>IFERROR(VLOOKUP('ST 1 lentelė'!C111,'Projektu sutartys 20190605'!$A$3:$O$81,7,FALSE)," ")</f>
        <v xml:space="preserve"> </v>
      </c>
      <c r="O111" s="10" t="str">
        <f>IFERROR(VLOOKUP('ST 1 lentelė'!C111,'Projektu sutartys 20190605'!$A$3:$O$81,8,FALSE)," ")</f>
        <v xml:space="preserve"> </v>
      </c>
      <c r="P111" s="10" t="str">
        <f>IFERROR(VLOOKUP(C111,'mokejimai 20190605'!$A$1:$G$69,4,FALSE)," ")</f>
        <v xml:space="preserve"> </v>
      </c>
      <c r="Q111" s="10" t="str">
        <f>IFERROR(VLOOKUP(C111,'mokejimai 20190605'!$A$1:$G$69,5,FALSE)," ")</f>
        <v xml:space="preserve"> </v>
      </c>
      <c r="R111" s="10" t="str">
        <f>IFERROR(VLOOKUP($C111,'mokejimai 20190605'!$A$1:$G$69,6,FALSE)," ")</f>
        <v xml:space="preserve"> </v>
      </c>
      <c r="S111" s="10" t="str">
        <f>IFERROR(VLOOKUP($C111,'mokejimai 20190605'!$A$1:$G$69,7,FALSE)," ")</f>
        <v xml:space="preserve"> </v>
      </c>
      <c r="T111" s="10"/>
    </row>
    <row r="112" spans="1:20" x14ac:dyDescent="0.25">
      <c r="A112" s="243" t="str">
        <f>'Visi duomenys'!A108</f>
        <v>2.2.1.</v>
      </c>
      <c r="B112" s="243" t="str">
        <f>'Visi duomenys'!B108</f>
        <v/>
      </c>
      <c r="C112" s="243">
        <f>'Visi duomenys'!C108</f>
        <v>0</v>
      </c>
      <c r="D112" s="240" t="str">
        <f>'Visi duomenys'!D108</f>
        <v xml:space="preserve">Uždavinys. Stiprinti regiono viešojo valdymo darbuotojų kompetenciją, didinti jų veiklos efektyvumą ir gerinti teikiamų paslaugų kokybę.  </v>
      </c>
      <c r="E112" s="10">
        <f>'Visi duomenys'!E108</f>
        <v>0</v>
      </c>
      <c r="F112" s="10" t="str">
        <f>('Visi duomenys'!J108&amp;" "&amp;'Visi duomenys'!K108&amp;" "&amp;'Visi duomenys'!L108)</f>
        <v xml:space="preserve">  </v>
      </c>
      <c r="G112" s="10" t="str">
        <f>'Visi duomenys'!BI108</f>
        <v xml:space="preserve"> </v>
      </c>
      <c r="H112" s="333">
        <f>'Visi duomenys'!N108</f>
        <v>0</v>
      </c>
      <c r="I112" s="333">
        <f>'Visi duomenys'!S108</f>
        <v>0</v>
      </c>
      <c r="J112" s="333">
        <f>'Visi duomenys'!P108</f>
        <v>0</v>
      </c>
      <c r="K112" s="333">
        <f>'Visi duomenys'!O108+'Visi duomenys'!Q108+'Visi duomenys'!R108</f>
        <v>0</v>
      </c>
      <c r="L112" s="10" t="str">
        <f>IFERROR(VLOOKUP('ST 1 lentelė'!C112,'Projektu sutartys 20190605'!$A$3:$O$81,4,FALSE)," ")</f>
        <v xml:space="preserve"> </v>
      </c>
      <c r="M112" s="10" t="str">
        <f>IFERROR(VLOOKUP('ST 1 lentelė'!C112,'Projektu sutartys 20190605'!$A$3:$O$81,6,FALSE)," ")</f>
        <v xml:space="preserve"> </v>
      </c>
      <c r="N112" s="10" t="str">
        <f>IFERROR(VLOOKUP('ST 1 lentelė'!C112,'Projektu sutartys 20190605'!$A$3:$O$81,7,FALSE)," ")</f>
        <v xml:space="preserve"> </v>
      </c>
      <c r="O112" s="10" t="str">
        <f>IFERROR(VLOOKUP('ST 1 lentelė'!C112,'Projektu sutartys 20190605'!$A$3:$O$81,8,FALSE)," ")</f>
        <v xml:space="preserve"> </v>
      </c>
      <c r="P112" s="10" t="str">
        <f>IFERROR(VLOOKUP(C112,'mokejimai 20190605'!$A$1:$G$69,4,FALSE)," ")</f>
        <v xml:space="preserve"> </v>
      </c>
      <c r="Q112" s="10" t="str">
        <f>IFERROR(VLOOKUP(C112,'mokejimai 20190605'!$A$1:$G$69,5,FALSE)," ")</f>
        <v xml:space="preserve"> </v>
      </c>
      <c r="R112" s="10" t="str">
        <f>IFERROR(VLOOKUP($C112,'mokejimai 20190605'!$A$1:$G$69,6,FALSE)," ")</f>
        <v xml:space="preserve"> </v>
      </c>
      <c r="S112" s="10" t="str">
        <f>IFERROR(VLOOKUP($C112,'mokejimai 20190605'!$A$1:$G$69,7,FALSE)," ")</f>
        <v xml:space="preserve"> </v>
      </c>
      <c r="T112" s="10"/>
    </row>
    <row r="113" spans="1:20" x14ac:dyDescent="0.25">
      <c r="A113" s="243" t="str">
        <f>'Visi duomenys'!A109</f>
        <v>2.2.1.1</v>
      </c>
      <c r="B113" s="243" t="str">
        <f>'Visi duomenys'!B109</f>
        <v/>
      </c>
      <c r="C113" s="243">
        <f>'Visi duomenys'!C109</f>
        <v>0</v>
      </c>
      <c r="D113" s="240" t="str">
        <f>'Visi duomenys'!D109</f>
        <v>Priemonė: Paslaugų ir asmenų aptarnavimo kokybės gerinimas savivaldybėse</v>
      </c>
      <c r="E113" s="10">
        <f>'Visi duomenys'!E109</f>
        <v>0</v>
      </c>
      <c r="F113" s="10" t="str">
        <f>('Visi duomenys'!J109&amp;" "&amp;'Visi duomenys'!K109&amp;" "&amp;'Visi duomenys'!L109)</f>
        <v xml:space="preserve">  </v>
      </c>
      <c r="G113" s="10" t="str">
        <f>'Visi duomenys'!BI109</f>
        <v xml:space="preserve"> </v>
      </c>
      <c r="H113" s="333">
        <f>'Visi duomenys'!N109</f>
        <v>0</v>
      </c>
      <c r="I113" s="333">
        <f>'Visi duomenys'!S109</f>
        <v>0</v>
      </c>
      <c r="J113" s="333">
        <f>'Visi duomenys'!P109</f>
        <v>0</v>
      </c>
      <c r="K113" s="333">
        <f>'Visi duomenys'!O109+'Visi duomenys'!Q109+'Visi duomenys'!R109</f>
        <v>0</v>
      </c>
      <c r="L113" s="10" t="str">
        <f>IFERROR(VLOOKUP('ST 1 lentelė'!C113,'Projektu sutartys 20190605'!$A$3:$O$81,4,FALSE)," ")</f>
        <v xml:space="preserve"> </v>
      </c>
      <c r="M113" s="10" t="str">
        <f>IFERROR(VLOOKUP('ST 1 lentelė'!C113,'Projektu sutartys 20190605'!$A$3:$O$81,6,FALSE)," ")</f>
        <v xml:space="preserve"> </v>
      </c>
      <c r="N113" s="10" t="str">
        <f>IFERROR(VLOOKUP('ST 1 lentelė'!C113,'Projektu sutartys 20190605'!$A$3:$O$81,7,FALSE)," ")</f>
        <v xml:space="preserve"> </v>
      </c>
      <c r="O113" s="10" t="str">
        <f>IFERROR(VLOOKUP('ST 1 lentelė'!C113,'Projektu sutartys 20190605'!$A$3:$O$81,8,FALSE)," ")</f>
        <v xml:space="preserve"> </v>
      </c>
      <c r="P113" s="10" t="str">
        <f>IFERROR(VLOOKUP(C113,'mokejimai 20190605'!$A$1:$G$69,4,FALSE)," ")</f>
        <v xml:space="preserve"> </v>
      </c>
      <c r="Q113" s="10" t="str">
        <f>IFERROR(VLOOKUP(C113,'mokejimai 20190605'!$A$1:$G$69,5,FALSE)," ")</f>
        <v xml:space="preserve"> </v>
      </c>
      <c r="R113" s="10" t="str">
        <f>IFERROR(VLOOKUP($C113,'mokejimai 20190605'!$A$1:$G$69,6,FALSE)," ")</f>
        <v xml:space="preserve"> </v>
      </c>
      <c r="S113" s="10" t="str">
        <f>IFERROR(VLOOKUP($C113,'mokejimai 20190605'!$A$1:$G$69,7,FALSE)," ")</f>
        <v xml:space="preserve"> </v>
      </c>
      <c r="T113" s="10"/>
    </row>
    <row r="114" spans="1:20" x14ac:dyDescent="0.25">
      <c r="A114" s="14" t="str">
        <f>'Visi duomenys'!A110</f>
        <v>2.2.1.1.1</v>
      </c>
      <c r="B114" s="14" t="str">
        <f>'Visi duomenys'!B110</f>
        <v>R089920-490000-1208</v>
      </c>
      <c r="C114" s="14" t="str">
        <f>'Visi duomenys'!C110</f>
        <v>10.1.3-ESFA-R-920-71-0001</v>
      </c>
      <c r="D114" s="241" t="str">
        <f>'Visi duomenys'!D110</f>
        <v>Paslaugų teikimo ir asmenų aptarnavimo kokybės gerinimas Tauragės regiono savivaldybėse. I etapas</v>
      </c>
      <c r="E114" s="14" t="str">
        <f>'Visi duomenys'!E110</f>
        <v>PSA</v>
      </c>
      <c r="F114" s="14" t="str">
        <f>('Visi duomenys'!J110&amp;" "&amp;'Visi duomenys'!K110&amp;" "&amp;'Visi duomenys'!L110)</f>
        <v xml:space="preserve">  </v>
      </c>
      <c r="G114" s="14" t="str">
        <f>'Visi duomenys'!BI110</f>
        <v>Įgyvendinimas</v>
      </c>
      <c r="H114" s="319">
        <f>'Visi duomenys'!N110</f>
        <v>510000</v>
      </c>
      <c r="I114" s="319">
        <f>'Visi duomenys'!S110</f>
        <v>433500</v>
      </c>
      <c r="J114" s="319">
        <f>'Visi duomenys'!P110</f>
        <v>0</v>
      </c>
      <c r="K114" s="319">
        <f>'Visi duomenys'!O110+'Visi duomenys'!Q110+'Visi duomenys'!R110</f>
        <v>76500</v>
      </c>
      <c r="L114" s="14">
        <f>IFERROR(VLOOKUP('ST 1 lentelė'!C114,'Projektu sutartys 20190605'!$A$3:$O$81,4,FALSE)," ")</f>
        <v>502569.92</v>
      </c>
      <c r="M114" s="14">
        <f>IFERROR(VLOOKUP('ST 1 lentelė'!C114,'Projektu sutartys 20190605'!$A$3:$O$81,6,FALSE)," ")</f>
        <v>427184.43</v>
      </c>
      <c r="N114" s="14">
        <f>IFERROR(VLOOKUP('ST 1 lentelė'!C114,'Projektu sutartys 20190605'!$A$3:$O$81,7,FALSE)," ")</f>
        <v>0</v>
      </c>
      <c r="O114" s="14">
        <f>IFERROR(VLOOKUP('ST 1 lentelė'!C114,'Projektu sutartys 20190605'!$A$3:$O$81,8,FALSE)," ")</f>
        <v>75385.490000000005</v>
      </c>
      <c r="P114" s="14">
        <f>IFERROR(VLOOKUP(C114,'mokejimai 20190605'!$A$1:$G$69,4,FALSE)," ")</f>
        <v>201887.89</v>
      </c>
      <c r="Q114" s="14">
        <f>IFERROR(VLOOKUP(C114,'mokejimai 20190605'!$A$1:$G$69,5,FALSE)," ")</f>
        <v>171604.71</v>
      </c>
      <c r="R114" s="14">
        <f>IFERROR(VLOOKUP($C114,'mokejimai 20190605'!$A$1:$G$69,6,FALSE)," ")</f>
        <v>0</v>
      </c>
      <c r="S114" s="14">
        <f>IFERROR(VLOOKUP($C114,'mokejimai 20190605'!$A$1:$G$69,7,FALSE)," ")</f>
        <v>30283.18</v>
      </c>
      <c r="T114" s="14"/>
    </row>
    <row r="115" spans="1:20" x14ac:dyDescent="0.25">
      <c r="A115" s="14" t="str">
        <f>'Visi duomenys'!A111</f>
        <v>2.2.1.1.2</v>
      </c>
      <c r="B115" s="14" t="str">
        <f>'Visi duomenys'!B111</f>
        <v>R089920-490000-1209</v>
      </c>
      <c r="C115" s="14">
        <f>'Visi duomenys'!C111</f>
        <v>0</v>
      </c>
      <c r="D115" s="241" t="str">
        <f>'Visi duomenys'!D111</f>
        <v>Paslaugų teikimo ir asmenų aptarnavimo kokybės gerinimas Tauragės regiono savivaldybėse. II etapas</v>
      </c>
      <c r="E115" s="14" t="str">
        <f>'Visi duomenys'!E111</f>
        <v>PSA</v>
      </c>
      <c r="F115" s="14" t="str">
        <f>('Visi duomenys'!J111&amp;" "&amp;'Visi duomenys'!K111&amp;" "&amp;'Visi duomenys'!L111)</f>
        <v xml:space="preserve">  </v>
      </c>
      <c r="G115" s="14" t="str">
        <f>'Visi duomenys'!BI111</f>
        <v xml:space="preserve"> </v>
      </c>
      <c r="H115" s="319">
        <f>'Visi duomenys'!N111</f>
        <v>421508</v>
      </c>
      <c r="I115" s="319">
        <f>'Visi duomenys'!S111</f>
        <v>358281</v>
      </c>
      <c r="J115" s="319">
        <f>'Visi duomenys'!P111</f>
        <v>0</v>
      </c>
      <c r="K115" s="319">
        <f>'Visi duomenys'!O111+'Visi duomenys'!Q111+'Visi duomenys'!R111</f>
        <v>63227</v>
      </c>
      <c r="L115" s="14" t="str">
        <f>IFERROR(VLOOKUP('ST 1 lentelė'!C115,'Projektu sutartys 20190605'!$A$3:$O$81,4,FALSE)," ")</f>
        <v xml:space="preserve"> </v>
      </c>
      <c r="M115" s="14" t="str">
        <f>IFERROR(VLOOKUP('ST 1 lentelė'!C115,'Projektu sutartys 20190605'!$A$3:$O$81,6,FALSE)," ")</f>
        <v xml:space="preserve"> </v>
      </c>
      <c r="N115" s="14" t="str">
        <f>IFERROR(VLOOKUP('ST 1 lentelė'!C115,'Projektu sutartys 20190605'!$A$3:$O$81,7,FALSE)," ")</f>
        <v xml:space="preserve"> </v>
      </c>
      <c r="O115" s="14" t="str">
        <f>IFERROR(VLOOKUP('ST 1 lentelė'!C115,'Projektu sutartys 20190605'!$A$3:$O$81,8,FALSE)," ")</f>
        <v xml:space="preserve"> </v>
      </c>
      <c r="P115" s="14" t="str">
        <f>IFERROR(VLOOKUP(C115,'mokejimai 20190605'!$A$1:$G$69,4,FALSE)," ")</f>
        <v xml:space="preserve"> </v>
      </c>
      <c r="Q115" s="14" t="str">
        <f>IFERROR(VLOOKUP(C115,'mokejimai 20190605'!$A$1:$G$69,5,FALSE)," ")</f>
        <v xml:space="preserve"> </v>
      </c>
      <c r="R115" s="14" t="str">
        <f>IFERROR(VLOOKUP($C115,'mokejimai 20190605'!$A$1:$G$69,6,FALSE)," ")</f>
        <v xml:space="preserve"> </v>
      </c>
      <c r="S115" s="14" t="str">
        <f>IFERROR(VLOOKUP($C115,'mokejimai 20190605'!$A$1:$G$69,7,FALSE)," ")</f>
        <v xml:space="preserve"> </v>
      </c>
      <c r="T115" s="14"/>
    </row>
    <row r="116" spans="1:20" x14ac:dyDescent="0.25">
      <c r="A116" s="243" t="str">
        <f>'Visi duomenys'!A112</f>
        <v>3.</v>
      </c>
      <c r="B116" s="243">
        <f>'Visi duomenys'!B112</f>
        <v>0</v>
      </c>
      <c r="C116" s="243">
        <f>'Visi duomenys'!C112</f>
        <v>0</v>
      </c>
      <c r="D116" s="240" t="str">
        <f>'Visi duomenys'!D112</f>
        <v>Prioritetas. ŽMOGUI PATOGI GYVENTI IR SAUGI APLINKA</v>
      </c>
      <c r="E116" s="10">
        <f>'Visi duomenys'!E112</f>
        <v>0</v>
      </c>
      <c r="F116" s="10" t="str">
        <f>('Visi duomenys'!J112&amp;" "&amp;'Visi duomenys'!K112&amp;" "&amp;'Visi duomenys'!L112)</f>
        <v xml:space="preserve">  </v>
      </c>
      <c r="G116" s="10" t="str">
        <f>'Visi duomenys'!BI112</f>
        <v xml:space="preserve"> </v>
      </c>
      <c r="H116" s="333">
        <f>'Visi duomenys'!N112</f>
        <v>0</v>
      </c>
      <c r="I116" s="333">
        <f>'Visi duomenys'!S112</f>
        <v>0</v>
      </c>
      <c r="J116" s="333">
        <f>'Visi duomenys'!P112</f>
        <v>0</v>
      </c>
      <c r="K116" s="333">
        <f>'Visi duomenys'!O112+'Visi duomenys'!Q112+'Visi duomenys'!R112</f>
        <v>0</v>
      </c>
      <c r="L116" s="10" t="str">
        <f>IFERROR(VLOOKUP('ST 1 lentelė'!C116,'Projektu sutartys 20190605'!$A$3:$O$81,4,FALSE)," ")</f>
        <v xml:space="preserve"> </v>
      </c>
      <c r="M116" s="10" t="str">
        <f>IFERROR(VLOOKUP('ST 1 lentelė'!C116,'Projektu sutartys 20190605'!$A$3:$O$81,6,FALSE)," ")</f>
        <v xml:space="preserve"> </v>
      </c>
      <c r="N116" s="10" t="str">
        <f>IFERROR(VLOOKUP('ST 1 lentelė'!C116,'Projektu sutartys 20190605'!$A$3:$O$81,7,FALSE)," ")</f>
        <v xml:space="preserve"> </v>
      </c>
      <c r="O116" s="10" t="str">
        <f>IFERROR(VLOOKUP('ST 1 lentelė'!C116,'Projektu sutartys 20190605'!$A$3:$O$81,8,FALSE)," ")</f>
        <v xml:space="preserve"> </v>
      </c>
      <c r="P116" s="10" t="str">
        <f>IFERROR(VLOOKUP(C116,'mokejimai 20190605'!$A$1:$G$69,4,FALSE)," ")</f>
        <v xml:space="preserve"> </v>
      </c>
      <c r="Q116" s="10" t="str">
        <f>IFERROR(VLOOKUP(C116,'mokejimai 20190605'!$A$1:$G$69,5,FALSE)," ")</f>
        <v xml:space="preserve"> </v>
      </c>
      <c r="R116" s="10" t="str">
        <f>IFERROR(VLOOKUP($C116,'mokejimai 20190605'!$A$1:$G$69,6,FALSE)," ")</f>
        <v xml:space="preserve"> </v>
      </c>
      <c r="S116" s="10" t="str">
        <f>IFERROR(VLOOKUP($C116,'mokejimai 20190605'!$A$1:$G$69,7,FALSE)," ")</f>
        <v xml:space="preserve"> </v>
      </c>
      <c r="T116" s="10"/>
    </row>
    <row r="117" spans="1:20" x14ac:dyDescent="0.25">
      <c r="A117" s="243" t="str">
        <f>'Visi duomenys'!A113</f>
        <v>3.1.</v>
      </c>
      <c r="B117" s="243" t="str">
        <f>'Visi duomenys'!B113</f>
        <v/>
      </c>
      <c r="C117" s="243">
        <f>'Visi duomenys'!C113</f>
        <v>0</v>
      </c>
      <c r="D117" s="240" t="str">
        <f>'Visi duomenys'!D113</f>
        <v>Tikslas. Diegti sveiką gyvenamąją aplinką kuriančias vandentvarkos ir atliekų tvarkymo sistemas, didinti paslaugų kokybę ir prieinamumą.</v>
      </c>
      <c r="E117" s="10">
        <f>'Visi duomenys'!E113</f>
        <v>0</v>
      </c>
      <c r="F117" s="10" t="str">
        <f>('Visi duomenys'!J113&amp;" "&amp;'Visi duomenys'!K113&amp;" "&amp;'Visi duomenys'!L113)</f>
        <v xml:space="preserve">  </v>
      </c>
      <c r="G117" s="10" t="str">
        <f>'Visi duomenys'!BI113</f>
        <v xml:space="preserve"> </v>
      </c>
      <c r="H117" s="333">
        <f>'Visi duomenys'!N113</f>
        <v>0</v>
      </c>
      <c r="I117" s="333">
        <f>'Visi duomenys'!S113</f>
        <v>0</v>
      </c>
      <c r="J117" s="333">
        <f>'Visi duomenys'!P113</f>
        <v>0</v>
      </c>
      <c r="K117" s="333">
        <f>'Visi duomenys'!O113+'Visi duomenys'!Q113+'Visi duomenys'!R113</f>
        <v>0</v>
      </c>
      <c r="L117" s="10" t="str">
        <f>IFERROR(VLOOKUP('ST 1 lentelė'!C117,'Projektu sutartys 20190605'!$A$3:$O$81,4,FALSE)," ")</f>
        <v xml:space="preserve"> </v>
      </c>
      <c r="M117" s="10" t="str">
        <f>IFERROR(VLOOKUP('ST 1 lentelė'!C117,'Projektu sutartys 20190605'!$A$3:$O$81,6,FALSE)," ")</f>
        <v xml:space="preserve"> </v>
      </c>
      <c r="N117" s="10" t="str">
        <f>IFERROR(VLOOKUP('ST 1 lentelė'!C117,'Projektu sutartys 20190605'!$A$3:$O$81,7,FALSE)," ")</f>
        <v xml:space="preserve"> </v>
      </c>
      <c r="O117" s="10" t="str">
        <f>IFERROR(VLOOKUP('ST 1 lentelė'!C117,'Projektu sutartys 20190605'!$A$3:$O$81,8,FALSE)," ")</f>
        <v xml:space="preserve"> </v>
      </c>
      <c r="P117" s="10" t="str">
        <f>IFERROR(VLOOKUP(C117,'mokejimai 20190605'!$A$1:$G$69,4,FALSE)," ")</f>
        <v xml:space="preserve"> </v>
      </c>
      <c r="Q117" s="10" t="str">
        <f>IFERROR(VLOOKUP(C117,'mokejimai 20190605'!$A$1:$G$69,5,FALSE)," ")</f>
        <v xml:space="preserve"> </v>
      </c>
      <c r="R117" s="10" t="str">
        <f>IFERROR(VLOOKUP($C117,'mokejimai 20190605'!$A$1:$G$69,6,FALSE)," ")</f>
        <v xml:space="preserve"> </v>
      </c>
      <c r="S117" s="10" t="str">
        <f>IFERROR(VLOOKUP($C117,'mokejimai 20190605'!$A$1:$G$69,7,FALSE)," ")</f>
        <v xml:space="preserve"> </v>
      </c>
      <c r="T117" s="10"/>
    </row>
    <row r="118" spans="1:20" x14ac:dyDescent="0.25">
      <c r="A118" s="243" t="str">
        <f>'Visi duomenys'!A114</f>
        <v>3.1.1.</v>
      </c>
      <c r="B118" s="243" t="str">
        <f>'Visi duomenys'!B114</f>
        <v/>
      </c>
      <c r="C118" s="243">
        <f>'Visi duomenys'!C114</f>
        <v>0</v>
      </c>
      <c r="D118" s="240" t="str">
        <f>'Visi duomenys'!D114</f>
        <v xml:space="preserve">Uždavinys. Plėsti, renovuoti ir modernizuoti geriamojo vandens ir nuotekų, paviršinių nuotekų surinkimo infrastruktūrą, gerinti teikiamų paslaugų  kokybę.  </v>
      </c>
      <c r="E118" s="10">
        <f>'Visi duomenys'!E114</f>
        <v>0</v>
      </c>
      <c r="F118" s="10" t="str">
        <f>('Visi duomenys'!J114&amp;" "&amp;'Visi duomenys'!K114&amp;" "&amp;'Visi duomenys'!L114)</f>
        <v xml:space="preserve">  </v>
      </c>
      <c r="G118" s="10" t="str">
        <f>'Visi duomenys'!BI114</f>
        <v xml:space="preserve"> </v>
      </c>
      <c r="H118" s="333">
        <f>'Visi duomenys'!N114</f>
        <v>0</v>
      </c>
      <c r="I118" s="333">
        <f>'Visi duomenys'!S114</f>
        <v>0</v>
      </c>
      <c r="J118" s="333">
        <f>'Visi duomenys'!P114</f>
        <v>0</v>
      </c>
      <c r="K118" s="333">
        <f>'Visi duomenys'!O114+'Visi duomenys'!Q114+'Visi duomenys'!R114</f>
        <v>0</v>
      </c>
      <c r="L118" s="10" t="str">
        <f>IFERROR(VLOOKUP('ST 1 lentelė'!C118,'Projektu sutartys 20190605'!$A$3:$O$81,4,FALSE)," ")</f>
        <v xml:space="preserve"> </v>
      </c>
      <c r="M118" s="10" t="str">
        <f>IFERROR(VLOOKUP('ST 1 lentelė'!C118,'Projektu sutartys 20190605'!$A$3:$O$81,6,FALSE)," ")</f>
        <v xml:space="preserve"> </v>
      </c>
      <c r="N118" s="10" t="str">
        <f>IFERROR(VLOOKUP('ST 1 lentelė'!C118,'Projektu sutartys 20190605'!$A$3:$O$81,7,FALSE)," ")</f>
        <v xml:space="preserve"> </v>
      </c>
      <c r="O118" s="10" t="str">
        <f>IFERROR(VLOOKUP('ST 1 lentelė'!C118,'Projektu sutartys 20190605'!$A$3:$O$81,8,FALSE)," ")</f>
        <v xml:space="preserve"> </v>
      </c>
      <c r="P118" s="10" t="str">
        <f>IFERROR(VLOOKUP(C118,'mokejimai 20190605'!$A$1:$G$69,4,FALSE)," ")</f>
        <v xml:space="preserve"> </v>
      </c>
      <c r="Q118" s="10" t="str">
        <f>IFERROR(VLOOKUP(C118,'mokejimai 20190605'!$A$1:$G$69,5,FALSE)," ")</f>
        <v xml:space="preserve"> </v>
      </c>
      <c r="R118" s="10" t="str">
        <f>IFERROR(VLOOKUP($C118,'mokejimai 20190605'!$A$1:$G$69,6,FALSE)," ")</f>
        <v xml:space="preserve"> </v>
      </c>
      <c r="S118" s="10" t="str">
        <f>IFERROR(VLOOKUP($C118,'mokejimai 20190605'!$A$1:$G$69,7,FALSE)," ")</f>
        <v xml:space="preserve"> </v>
      </c>
      <c r="T118" s="10"/>
    </row>
    <row r="119" spans="1:20" x14ac:dyDescent="0.25">
      <c r="A119" s="243" t="str">
        <f>'Visi duomenys'!A115</f>
        <v>3.1.1.1</v>
      </c>
      <c r="B119" s="243" t="str">
        <f>'Visi duomenys'!B115</f>
        <v/>
      </c>
      <c r="C119" s="243">
        <f>'Visi duomenys'!C115</f>
        <v>0</v>
      </c>
      <c r="D119" s="240" t="str">
        <f>'Visi duomenys'!D115</f>
        <v>Priemonė: Geriamojo vandens tiekimo ir nuotekų tvarkymo sistemų renovavimas ir plėtra, įmonių valdymo tobulinimas</v>
      </c>
      <c r="E119" s="10">
        <f>'Visi duomenys'!E115</f>
        <v>0</v>
      </c>
      <c r="F119" s="10" t="str">
        <f>('Visi duomenys'!J115&amp;" "&amp;'Visi duomenys'!K115&amp;" "&amp;'Visi duomenys'!L115)</f>
        <v xml:space="preserve">  </v>
      </c>
      <c r="G119" s="10" t="str">
        <f>'Visi duomenys'!BI115</f>
        <v xml:space="preserve"> </v>
      </c>
      <c r="H119" s="333">
        <f>'Visi duomenys'!N115</f>
        <v>0</v>
      </c>
      <c r="I119" s="333">
        <f>'Visi duomenys'!S115</f>
        <v>0</v>
      </c>
      <c r="J119" s="333">
        <f>'Visi duomenys'!P115</f>
        <v>0</v>
      </c>
      <c r="K119" s="333">
        <f>'Visi duomenys'!O115+'Visi duomenys'!Q115+'Visi duomenys'!R115</f>
        <v>0</v>
      </c>
      <c r="L119" s="10" t="str">
        <f>IFERROR(VLOOKUP('ST 1 lentelė'!C119,'Projektu sutartys 20190605'!$A$3:$O$81,4,FALSE)," ")</f>
        <v xml:space="preserve"> </v>
      </c>
      <c r="M119" s="10" t="str">
        <f>IFERROR(VLOOKUP('ST 1 lentelė'!C119,'Projektu sutartys 20190605'!$A$3:$O$81,6,FALSE)," ")</f>
        <v xml:space="preserve"> </v>
      </c>
      <c r="N119" s="10" t="str">
        <f>IFERROR(VLOOKUP('ST 1 lentelė'!C119,'Projektu sutartys 20190605'!$A$3:$O$81,7,FALSE)," ")</f>
        <v xml:space="preserve"> </v>
      </c>
      <c r="O119" s="10" t="str">
        <f>IFERROR(VLOOKUP('ST 1 lentelė'!C119,'Projektu sutartys 20190605'!$A$3:$O$81,8,FALSE)," ")</f>
        <v xml:space="preserve"> </v>
      </c>
      <c r="P119" s="10" t="str">
        <f>IFERROR(VLOOKUP(C119,'mokejimai 20190605'!$A$1:$G$69,4,FALSE)," ")</f>
        <v xml:space="preserve"> </v>
      </c>
      <c r="Q119" s="10" t="str">
        <f>IFERROR(VLOOKUP(C119,'mokejimai 20190605'!$A$1:$G$69,5,FALSE)," ")</f>
        <v xml:space="preserve"> </v>
      </c>
      <c r="R119" s="10" t="str">
        <f>IFERROR(VLOOKUP($C119,'mokejimai 20190605'!$A$1:$G$69,6,FALSE)," ")</f>
        <v xml:space="preserve"> </v>
      </c>
      <c r="S119" s="10" t="str">
        <f>IFERROR(VLOOKUP($C119,'mokejimai 20190605'!$A$1:$G$69,7,FALSE)," ")</f>
        <v xml:space="preserve"> </v>
      </c>
      <c r="T119" s="10"/>
    </row>
    <row r="120" spans="1:20" ht="24" x14ac:dyDescent="0.25">
      <c r="A120" s="14" t="str">
        <f>'Visi duomenys'!A116</f>
        <v>3.1.1.1.1</v>
      </c>
      <c r="B120" s="14" t="str">
        <f>'Visi duomenys'!B116</f>
        <v>R080014-070600-1213</v>
      </c>
      <c r="C120" s="14" t="str">
        <f>'Visi duomenys'!C116</f>
        <v>05.3.2-APVA-R-014-71-0003</v>
      </c>
      <c r="D120" s="241" t="str">
        <f>'Visi duomenys'!D116</f>
        <v>Vandentiekio ir nuotekų tinklų rekonstrukcija ir plėtra Šilalės rajone (Kaltinėnuose)</v>
      </c>
      <c r="E120" s="14" t="str">
        <f>'Visi duomenys'!E116</f>
        <v>UAB „Šilalės vandenys“</v>
      </c>
      <c r="F120" s="14" t="str">
        <f>('Visi duomenys'!J116&amp;" "&amp;'Visi duomenys'!K116&amp;" "&amp;'Visi duomenys'!L116)</f>
        <v xml:space="preserve">  </v>
      </c>
      <c r="G120" s="14" t="str">
        <f>'Visi duomenys'!BI116</f>
        <v>Įgyvendinimas</v>
      </c>
      <c r="H120" s="319">
        <f>'Visi duomenys'!N116</f>
        <v>1538175.43</v>
      </c>
      <c r="I120" s="319">
        <f>'Visi duomenys'!S116</f>
        <v>1187911.25</v>
      </c>
      <c r="J120" s="319">
        <f>'Visi duomenys'!P116</f>
        <v>0</v>
      </c>
      <c r="K120" s="319">
        <f>'Visi duomenys'!O116+'Visi duomenys'!Q116+'Visi duomenys'!R116</f>
        <v>350264.18</v>
      </c>
      <c r="L120" s="14">
        <f>IFERROR(VLOOKUP('ST 1 lentelė'!C120,'Projektu sutartys 20190605'!$A$3:$O$81,4,FALSE)," ")</f>
        <v>1538175.43</v>
      </c>
      <c r="M120" s="14">
        <f>IFERROR(VLOOKUP('ST 1 lentelė'!C120,'Projektu sutartys 20190605'!$A$3:$O$81,6,FALSE)," ")</f>
        <v>1187911.25</v>
      </c>
      <c r="N120" s="14">
        <f>IFERROR(VLOOKUP('ST 1 lentelė'!C120,'Projektu sutartys 20190605'!$A$3:$O$81,7,FALSE)," ")</f>
        <v>0</v>
      </c>
      <c r="O120" s="14">
        <f>IFERROR(VLOOKUP('ST 1 lentelė'!C120,'Projektu sutartys 20190605'!$A$3:$O$81,8,FALSE)," ")</f>
        <v>350264.18</v>
      </c>
      <c r="P120" s="14">
        <f>IFERROR(VLOOKUP(C120,'mokejimai 20190605'!$A$1:$G$69,4,FALSE)," ")</f>
        <v>160727.28</v>
      </c>
      <c r="Q120" s="14">
        <f>IFERROR(VLOOKUP(C120,'mokejimai 20190605'!$A$1:$G$69,5,FALSE)," ")</f>
        <v>97843.96</v>
      </c>
      <c r="R120" s="14">
        <f>IFERROR(VLOOKUP($C120,'mokejimai 20190605'!$A$1:$G$69,6,FALSE)," ")</f>
        <v>0</v>
      </c>
      <c r="S120" s="14">
        <f>IFERROR(VLOOKUP($C120,'mokejimai 20190605'!$A$1:$G$69,7,FALSE)," ")</f>
        <v>62883.32</v>
      </c>
      <c r="T120" s="14"/>
    </row>
    <row r="121" spans="1:20" ht="36" x14ac:dyDescent="0.25">
      <c r="A121" s="14" t="str">
        <f>'Visi duomenys'!A117</f>
        <v>3.1.1.1.2</v>
      </c>
      <c r="B121" s="14" t="str">
        <f>'Visi duomenys'!B117</f>
        <v>R080014-060700-1214</v>
      </c>
      <c r="C121" s="14" t="str">
        <f>'Visi duomenys'!C117</f>
        <v>05.3.2-APVA-R-014-71-0002</v>
      </c>
      <c r="D121" s="241" t="str">
        <f>'Visi duomenys'!D117</f>
        <v>Vandens tiekimo ir nuotekų tvarkymo infrastruktūros renovavimas ir plėtra Pagėgių savivaldybėje (Natkiškiuose, Piktupėnuose)</v>
      </c>
      <c r="E121" s="14" t="str">
        <f>'Visi duomenys'!E117</f>
        <v>UAB Pagėgių komunalinis ūkis</v>
      </c>
      <c r="F121" s="14" t="str">
        <f>('Visi duomenys'!J117&amp;" "&amp;'Visi duomenys'!K117&amp;" "&amp;'Visi duomenys'!L117)</f>
        <v xml:space="preserve">  </v>
      </c>
      <c r="G121" s="14" t="str">
        <f>'Visi duomenys'!BI117</f>
        <v>Įgyvendinimas</v>
      </c>
      <c r="H121" s="319">
        <f>'Visi duomenys'!N117</f>
        <v>617660.84</v>
      </c>
      <c r="I121" s="319">
        <f>'Visi duomenys'!S117</f>
        <v>355275.04</v>
      </c>
      <c r="J121" s="319">
        <f>'Visi duomenys'!P117</f>
        <v>0</v>
      </c>
      <c r="K121" s="319">
        <f>'Visi duomenys'!O117+'Visi duomenys'!Q117+'Visi duomenys'!R117</f>
        <v>262385.8</v>
      </c>
      <c r="L121" s="14">
        <f>IFERROR(VLOOKUP('ST 1 lentelė'!C121,'Projektu sutartys 20190605'!$A$3:$O$81,4,FALSE)," ")</f>
        <v>617660.84</v>
      </c>
      <c r="M121" s="14">
        <f>IFERROR(VLOOKUP('ST 1 lentelė'!C121,'Projektu sutartys 20190605'!$A$3:$O$81,6,FALSE)," ")</f>
        <v>355275.04</v>
      </c>
      <c r="N121" s="14">
        <f>IFERROR(VLOOKUP('ST 1 lentelė'!C121,'Projektu sutartys 20190605'!$A$3:$O$81,7,FALSE)," ")</f>
        <v>0</v>
      </c>
      <c r="O121" s="14">
        <f>IFERROR(VLOOKUP('ST 1 lentelė'!C121,'Projektu sutartys 20190605'!$A$3:$O$81,8,FALSE)," ")</f>
        <v>262385.8</v>
      </c>
      <c r="P121" s="14">
        <f>IFERROR(VLOOKUP(C121,'mokejimai 20190605'!$A$1:$G$69,4,FALSE)," ")</f>
        <v>558166.56000000006</v>
      </c>
      <c r="Q121" s="14">
        <f>IFERROR(VLOOKUP(C121,'mokejimai 20190605'!$A$1:$G$69,5,FALSE)," ")</f>
        <v>321054.33</v>
      </c>
      <c r="R121" s="14">
        <f>IFERROR(VLOOKUP($C121,'mokejimai 20190605'!$A$1:$G$69,6,FALSE)," ")</f>
        <v>0</v>
      </c>
      <c r="S121" s="14">
        <f>IFERROR(VLOOKUP($C121,'mokejimai 20190605'!$A$1:$G$69,7,FALSE)," ")</f>
        <v>237112.23</v>
      </c>
      <c r="T121" s="14"/>
    </row>
    <row r="122" spans="1:20" ht="36" x14ac:dyDescent="0.25">
      <c r="A122" s="14" t="str">
        <f>'Visi duomenys'!A118</f>
        <v>3.1.1.1.3</v>
      </c>
      <c r="B122" s="14" t="str">
        <f>'Visi duomenys'!B118</f>
        <v>R080014-070600-1215</v>
      </c>
      <c r="C122" s="14" t="str">
        <f>'Visi duomenys'!C118</f>
        <v>05.3.2-APVA-R-014-71-0001</v>
      </c>
      <c r="D122" s="241" t="str">
        <f>'Visi duomenys'!D118</f>
        <v>Vandens tiekimo ir nuotekų tvarkymo infrastruktūros plėtra Jurbarko rajone</v>
      </c>
      <c r="E122" s="14" t="str">
        <f>'Visi duomenys'!E118</f>
        <v>UAB „Jurbarko vandenys“</v>
      </c>
      <c r="F122" s="14" t="str">
        <f>('Visi duomenys'!J118&amp;" "&amp;'Visi duomenys'!K118&amp;" "&amp;'Visi duomenys'!L118)</f>
        <v xml:space="preserve">  </v>
      </c>
      <c r="G122" s="14" t="str">
        <f>'Visi duomenys'!BI118</f>
        <v>Įgyvendinimas</v>
      </c>
      <c r="H122" s="319">
        <f>'Visi duomenys'!N118</f>
        <v>1902679.07</v>
      </c>
      <c r="I122" s="319">
        <f>'Visi duomenys'!S118</f>
        <v>1158757.55</v>
      </c>
      <c r="J122" s="319">
        <f>'Visi duomenys'!P118</f>
        <v>0</v>
      </c>
      <c r="K122" s="319">
        <f>'Visi duomenys'!O118+'Visi duomenys'!Q118+'Visi duomenys'!R118</f>
        <v>743921.52</v>
      </c>
      <c r="L122" s="14">
        <f>IFERROR(VLOOKUP('ST 1 lentelė'!C122,'Projektu sutartys 20190605'!$A$3:$O$81,4,FALSE)," ")</f>
        <v>1902679.07</v>
      </c>
      <c r="M122" s="14">
        <f>IFERROR(VLOOKUP('ST 1 lentelė'!C122,'Projektu sutartys 20190605'!$A$3:$O$81,6,FALSE)," ")</f>
        <v>1158669.95</v>
      </c>
      <c r="N122" s="14">
        <f>IFERROR(VLOOKUP('ST 1 lentelė'!C122,'Projektu sutartys 20190605'!$A$3:$O$81,7,FALSE)," ")</f>
        <v>0</v>
      </c>
      <c r="O122" s="14">
        <f>IFERROR(VLOOKUP('ST 1 lentelė'!C122,'Projektu sutartys 20190605'!$A$3:$O$81,8,FALSE)," ")</f>
        <v>744009.12</v>
      </c>
      <c r="P122" s="14">
        <f>IFERROR(VLOOKUP(C122,'mokejimai 20190605'!$A$1:$G$69,4,FALSE)," ")</f>
        <v>1888024.36</v>
      </c>
      <c r="Q122" s="14">
        <f>IFERROR(VLOOKUP(C122,'mokejimai 20190605'!$A$1:$G$69,5,FALSE)," ")</f>
        <v>1150720.97</v>
      </c>
      <c r="R122" s="14">
        <f>IFERROR(VLOOKUP($C122,'mokejimai 20190605'!$A$1:$G$69,6,FALSE)," ")</f>
        <v>0</v>
      </c>
      <c r="S122" s="14">
        <f>IFERROR(VLOOKUP($C122,'mokejimai 20190605'!$A$1:$G$69,7,FALSE)," ")</f>
        <v>737303.39</v>
      </c>
      <c r="T122" s="14"/>
    </row>
    <row r="123" spans="1:20" ht="36" x14ac:dyDescent="0.25">
      <c r="A123" s="14" t="str">
        <f>'Visi duomenys'!A119</f>
        <v>3.1.1.1.4</v>
      </c>
      <c r="B123" s="14" t="str">
        <f>'Visi duomenys'!B119</f>
        <v>R080014-060700-1216</v>
      </c>
      <c r="C123" s="14" t="str">
        <f>'Visi duomenys'!C119</f>
        <v>05.3.2-APVA-R-014-71-0004</v>
      </c>
      <c r="D123" s="241" t="str">
        <f>'Visi duomenys'!D119</f>
        <v>Geriamojo vandens tiekimo ir nuotekų tvarkymo sistemų renovavimas ir plėtra Tauragės rajone</v>
      </c>
      <c r="E123" s="14" t="str">
        <f>'Visi duomenys'!E119</f>
        <v>UAB „Tauragės vandenys“</v>
      </c>
      <c r="F123" s="14" t="str">
        <f>('Visi duomenys'!J119&amp;" "&amp;'Visi duomenys'!K119&amp;" "&amp;'Visi duomenys'!L119)</f>
        <v xml:space="preserve">  </v>
      </c>
      <c r="G123" s="14" t="str">
        <f>'Visi duomenys'!BI119</f>
        <v>Įgyvendinimas</v>
      </c>
      <c r="H123" s="319">
        <f>'Visi duomenys'!N119</f>
        <v>2854494.11</v>
      </c>
      <c r="I123" s="319">
        <f>'Visi duomenys'!S119</f>
        <v>1647376.95</v>
      </c>
      <c r="J123" s="319">
        <f>'Visi duomenys'!P119</f>
        <v>0</v>
      </c>
      <c r="K123" s="319">
        <f>'Visi duomenys'!O119+'Visi duomenys'!Q119+'Visi duomenys'!R119</f>
        <v>1207117.1599999999</v>
      </c>
      <c r="L123" s="14">
        <f>IFERROR(VLOOKUP('ST 1 lentelė'!C123,'Projektu sutartys 20190605'!$A$3:$O$81,4,FALSE)," ")</f>
        <v>2250935.5299999998</v>
      </c>
      <c r="M123" s="14">
        <f>IFERROR(VLOOKUP('ST 1 lentelė'!C123,'Projektu sutartys 20190605'!$A$3:$O$81,6,FALSE)," ")</f>
        <v>1647376.95</v>
      </c>
      <c r="N123" s="14">
        <f>IFERROR(VLOOKUP('ST 1 lentelė'!C123,'Projektu sutartys 20190605'!$A$3:$O$81,7,FALSE)," ")</f>
        <v>0</v>
      </c>
      <c r="O123" s="14">
        <f>IFERROR(VLOOKUP('ST 1 lentelė'!C123,'Projektu sutartys 20190605'!$A$3:$O$81,8,FALSE)," ")</f>
        <v>1207117.1599999999</v>
      </c>
      <c r="P123" s="14">
        <f>IFERROR(VLOOKUP(C123,'mokejimai 20190605'!$A$1:$G$69,4,FALSE)," ")</f>
        <v>2556090.12</v>
      </c>
      <c r="Q123" s="14">
        <f>IFERROR(VLOOKUP(C123,'mokejimai 20190605'!$A$1:$G$69,5,FALSE)," ")</f>
        <v>1474322.06</v>
      </c>
      <c r="R123" s="14">
        <f>IFERROR(VLOOKUP($C123,'mokejimai 20190605'!$A$1:$G$69,6,FALSE)," ")</f>
        <v>0</v>
      </c>
      <c r="S123" s="14">
        <f>IFERROR(VLOOKUP($C123,'mokejimai 20190605'!$A$1:$G$69,7,FALSE)," ")</f>
        <v>1081768.06</v>
      </c>
      <c r="T123" s="14"/>
    </row>
    <row r="124" spans="1:20" ht="24" x14ac:dyDescent="0.25">
      <c r="A124" s="14" t="str">
        <f>'Visi duomenys'!A120</f>
        <v>3.1.1.1.5</v>
      </c>
      <c r="B124" s="14" t="str">
        <f>'Visi duomenys'!B120</f>
        <v>R080014-060700-1217</v>
      </c>
      <c r="C124" s="14" t="str">
        <f>'Visi duomenys'!C120</f>
        <v>05.3.2-APVA-R-014-71-0006</v>
      </c>
      <c r="D124" s="241" t="str">
        <f>'Visi duomenys'!D120</f>
        <v>Geriamojo vandens tiekimo ir nuotekų tvarkymo sistemų renovavimas ir plėtra Šilalės rajone (Kaltinėnuose, Traksėdyje)</v>
      </c>
      <c r="E124" s="14" t="str">
        <f>'Visi duomenys'!E120</f>
        <v>UAB „Šilalės vandenys“</v>
      </c>
      <c r="F124" s="14" t="str">
        <f>('Visi duomenys'!J120&amp;" "&amp;'Visi duomenys'!K120&amp;" "&amp;'Visi duomenys'!L120)</f>
        <v xml:space="preserve">  </v>
      </c>
      <c r="G124" s="14" t="str">
        <f>'Visi duomenys'!BI120</f>
        <v>Įgyvendinimas</v>
      </c>
      <c r="H124" s="319">
        <f>'Visi duomenys'!N120</f>
        <v>444870</v>
      </c>
      <c r="I124" s="319">
        <f>'Visi duomenys'!S120</f>
        <v>124738.8</v>
      </c>
      <c r="J124" s="319">
        <f>'Visi duomenys'!P120</f>
        <v>0</v>
      </c>
      <c r="K124" s="319">
        <f>'Visi duomenys'!O120+'Visi duomenys'!Q120+'Visi duomenys'!R120</f>
        <v>320131.20000000001</v>
      </c>
      <c r="L124" s="14">
        <f>IFERROR(VLOOKUP('ST 1 lentelė'!C124,'Projektu sutartys 20190605'!$A$3:$O$81,4,FALSE)," ")</f>
        <v>444868.24</v>
      </c>
      <c r="M124" s="14">
        <f>IFERROR(VLOOKUP('ST 1 lentelė'!C124,'Projektu sutartys 20190605'!$A$3:$O$81,6,FALSE)," ")</f>
        <v>147107.41</v>
      </c>
      <c r="N124" s="14">
        <f>IFERROR(VLOOKUP('ST 1 lentelė'!C124,'Projektu sutartys 20190605'!$A$3:$O$81,7,FALSE)," ")</f>
        <v>0</v>
      </c>
      <c r="O124" s="14">
        <f>IFERROR(VLOOKUP('ST 1 lentelė'!C124,'Projektu sutartys 20190605'!$A$3:$O$81,8,FALSE)," ")</f>
        <v>297760.83</v>
      </c>
      <c r="P124" s="14">
        <f>IFERROR(VLOOKUP(C124,'mokejimai 20190605'!$A$1:$G$69,4,FALSE)," ")</f>
        <v>61400.33</v>
      </c>
      <c r="Q124" s="14">
        <f>IFERROR(VLOOKUP(C124,'mokejimai 20190605'!$A$1:$G$69,5,FALSE)," ")</f>
        <v>20303.64</v>
      </c>
      <c r="R124" s="14">
        <f>IFERROR(VLOOKUP($C124,'mokejimai 20190605'!$A$1:$G$69,6,FALSE)," ")</f>
        <v>0</v>
      </c>
      <c r="S124" s="14">
        <f>IFERROR(VLOOKUP($C124,'mokejimai 20190605'!$A$1:$G$69,7,FALSE)," ")</f>
        <v>41096.69</v>
      </c>
      <c r="T124" s="14"/>
    </row>
    <row r="125" spans="1:20" ht="36" x14ac:dyDescent="0.25">
      <c r="A125" s="14" t="str">
        <f>'Visi duomenys'!A121</f>
        <v>3.1.1.1.6</v>
      </c>
      <c r="B125" s="14" t="str">
        <f>'Visi duomenys'!B121</f>
        <v>R080014-070000-1218</v>
      </c>
      <c r="C125" s="14" t="str">
        <f>'Visi duomenys'!C121</f>
        <v>05.3.2-APVA-R-014-71-0005</v>
      </c>
      <c r="D125" s="241" t="str">
        <f>'Visi duomenys'!D121</f>
        <v>Nuotekų tinklų plėtra Pagėgių savivaldybėje (Mažaičiuose)</v>
      </c>
      <c r="E125" s="14" t="str">
        <f>'Visi duomenys'!E121</f>
        <v>UAB Pagėgių komunalinis ūkis</v>
      </c>
      <c r="F125" s="14" t="str">
        <f>('Visi duomenys'!J121&amp;" "&amp;'Visi duomenys'!K121&amp;" "&amp;'Visi duomenys'!L121)</f>
        <v xml:space="preserve">  </v>
      </c>
      <c r="G125" s="14" t="str">
        <f>'Visi duomenys'!BI121</f>
        <v>Įgyvendinimas</v>
      </c>
      <c r="H125" s="319">
        <f>'Visi duomenys'!N121</f>
        <v>136161.48000000001</v>
      </c>
      <c r="I125" s="319">
        <f>'Visi duomenys'!S121</f>
        <v>106438.27</v>
      </c>
      <c r="J125" s="319">
        <f>'Visi duomenys'!P121</f>
        <v>0</v>
      </c>
      <c r="K125" s="319">
        <f>'Visi duomenys'!O121+'Visi duomenys'!Q121+'Visi duomenys'!R121</f>
        <v>29723.21</v>
      </c>
      <c r="L125" s="14">
        <f>IFERROR(VLOOKUP('ST 1 lentelė'!C125,'Projektu sutartys 20190605'!$A$3:$O$81,4,FALSE)," ")</f>
        <v>136161.48000000001</v>
      </c>
      <c r="M125" s="14">
        <f>IFERROR(VLOOKUP('ST 1 lentelė'!C125,'Projektu sutartys 20190605'!$A$3:$O$81,6,FALSE)," ")</f>
        <v>106438.27</v>
      </c>
      <c r="N125" s="14">
        <f>IFERROR(VLOOKUP('ST 1 lentelė'!C125,'Projektu sutartys 20190605'!$A$3:$O$81,7,FALSE)," ")</f>
        <v>0</v>
      </c>
      <c r="O125" s="14">
        <f>IFERROR(VLOOKUP('ST 1 lentelė'!C125,'Projektu sutartys 20190605'!$A$3:$O$81,8,FALSE)," ")</f>
        <v>29723.21</v>
      </c>
      <c r="P125" s="14">
        <f>IFERROR(VLOOKUP(C125,'mokejimai 20190605'!$A$1:$G$69,4,FALSE)," ")</f>
        <v>0</v>
      </c>
      <c r="Q125" s="14">
        <f>IFERROR(VLOOKUP(C125,'mokejimai 20190605'!$A$1:$G$69,5,FALSE)," ")</f>
        <v>0</v>
      </c>
      <c r="R125" s="14">
        <f>IFERROR(VLOOKUP($C125,'mokejimai 20190605'!$A$1:$G$69,6,FALSE)," ")</f>
        <v>0</v>
      </c>
      <c r="S125" s="14">
        <f>IFERROR(VLOOKUP($C125,'mokejimai 20190605'!$A$1:$G$69,7,FALSE)," ")</f>
        <v>0</v>
      </c>
      <c r="T125" s="14"/>
    </row>
    <row r="126" spans="1:20" ht="36" x14ac:dyDescent="0.25">
      <c r="A126" s="14" t="str">
        <f>'Visi duomenys'!A122</f>
        <v>3.1.1.1.7</v>
      </c>
      <c r="B126" s="14" t="str">
        <f>'Visi duomenys'!B122</f>
        <v>R080014-070650-1219</v>
      </c>
      <c r="C126" s="14" t="str">
        <f>'Visi duomenys'!C122</f>
        <v>05.3.2-APVA-R-014-71-0007</v>
      </c>
      <c r="D126" s="241" t="str">
        <f>'Visi duomenys'!D122</f>
        <v>Vandens tiekimo ir nuotekų tvarkymo infrastruktūros plėtra Jurbarko mieste</v>
      </c>
      <c r="E126" s="14" t="str">
        <f>'Visi duomenys'!E122</f>
        <v>UAB „Jurbarko vandenys“</v>
      </c>
      <c r="F126" s="14" t="str">
        <f>('Visi duomenys'!J122&amp;" "&amp;'Visi duomenys'!K122&amp;" "&amp;'Visi duomenys'!L122)</f>
        <v xml:space="preserve">  </v>
      </c>
      <c r="G126" s="14" t="str">
        <f>'Visi duomenys'!BI122</f>
        <v>Įgyvendinimas</v>
      </c>
      <c r="H126" s="319">
        <f>'Visi duomenys'!N122</f>
        <v>548947.86</v>
      </c>
      <c r="I126" s="319">
        <f>'Visi duomenys'!S122</f>
        <v>274473.93</v>
      </c>
      <c r="J126" s="319">
        <f>'Visi duomenys'!P122</f>
        <v>0</v>
      </c>
      <c r="K126" s="319">
        <f>'Visi duomenys'!O122+'Visi duomenys'!Q122+'Visi duomenys'!R122</f>
        <v>274473.93</v>
      </c>
      <c r="L126" s="14">
        <f>IFERROR(VLOOKUP('ST 1 lentelė'!C126,'Projektu sutartys 20190605'!$A$3:$O$81,4,FALSE)," ")</f>
        <v>548947.86</v>
      </c>
      <c r="M126" s="14">
        <f>IFERROR(VLOOKUP('ST 1 lentelė'!C126,'Projektu sutartys 20190605'!$A$3:$O$81,6,FALSE)," ")</f>
        <v>274473.93</v>
      </c>
      <c r="N126" s="14">
        <f>IFERROR(VLOOKUP('ST 1 lentelė'!C126,'Projektu sutartys 20190605'!$A$3:$O$81,7,FALSE)," ")</f>
        <v>0</v>
      </c>
      <c r="O126" s="14">
        <f>IFERROR(VLOOKUP('ST 1 lentelė'!C126,'Projektu sutartys 20190605'!$A$3:$O$81,8,FALSE)," ")</f>
        <v>274473.93</v>
      </c>
      <c r="P126" s="14">
        <f>IFERROR(VLOOKUP(C126,'mokejimai 20190605'!$A$1:$G$69,4,FALSE)," ")</f>
        <v>10350</v>
      </c>
      <c r="Q126" s="14">
        <f>IFERROR(VLOOKUP(C126,'mokejimai 20190605'!$A$1:$G$69,5,FALSE)," ")</f>
        <v>5175</v>
      </c>
      <c r="R126" s="14">
        <f>IFERROR(VLOOKUP($C126,'mokejimai 20190605'!$A$1:$G$69,6,FALSE)," ")</f>
        <v>0</v>
      </c>
      <c r="S126" s="14">
        <f>IFERROR(VLOOKUP($C126,'mokejimai 20190605'!$A$1:$G$69,7,FALSE)," ")</f>
        <v>5175</v>
      </c>
      <c r="T126" s="14"/>
    </row>
    <row r="127" spans="1:20" ht="36" x14ac:dyDescent="0.25">
      <c r="A127" s="14" t="str">
        <f>'Visi duomenys'!A123</f>
        <v>3.1.1.1.8</v>
      </c>
      <c r="B127" s="14" t="str">
        <f>'Visi duomenys'!B123</f>
        <v>R080014-060750-1220</v>
      </c>
      <c r="C127" s="14" t="str">
        <f>'Visi duomenys'!C123</f>
        <v>05.3.2-APVA-R-014-71-0008</v>
      </c>
      <c r="D127" s="241" t="str">
        <f>'Visi duomenys'!D123</f>
        <v>Geriamojo vandens tiekimo ir nuotekų tvarkymo sistemų renovavimas ir plėtra Tauragės rajone (papildomi darbai)</v>
      </c>
      <c r="E127" s="14" t="str">
        <f>'Visi duomenys'!E123</f>
        <v>UAB „Tauragės vandenys“</v>
      </c>
      <c r="F127" s="14" t="str">
        <f>('Visi duomenys'!J123&amp;" "&amp;'Visi duomenys'!K123&amp;" "&amp;'Visi duomenys'!L123)</f>
        <v xml:space="preserve">  </v>
      </c>
      <c r="G127" s="14" t="str">
        <f>'Visi duomenys'!BI123</f>
        <v>Įgyvendinimas</v>
      </c>
      <c r="H127" s="319">
        <f>'Visi duomenys'!N123</f>
        <v>646255.83000000007</v>
      </c>
      <c r="I127" s="319">
        <f>'Visi duomenys'!S123</f>
        <v>345408.93</v>
      </c>
      <c r="J127" s="319">
        <f>'Visi duomenys'!P123</f>
        <v>0</v>
      </c>
      <c r="K127" s="319">
        <f>'Visi duomenys'!O123+'Visi duomenys'!Q123+'Visi duomenys'!R123</f>
        <v>300846.90000000002</v>
      </c>
      <c r="L127" s="14">
        <f>IFERROR(VLOOKUP('ST 1 lentelė'!C127,'Projektu sutartys 20190605'!$A$3:$O$81,4,FALSE)," ")</f>
        <v>475359.7</v>
      </c>
      <c r="M127" s="14">
        <f>IFERROR(VLOOKUP('ST 1 lentelė'!C127,'Projektu sutartys 20190605'!$A$3:$O$81,6,FALSE)," ")</f>
        <v>323127.92</v>
      </c>
      <c r="N127" s="14">
        <f>IFERROR(VLOOKUP('ST 1 lentelė'!C127,'Projektu sutartys 20190605'!$A$3:$O$81,7,FALSE)," ")</f>
        <v>0</v>
      </c>
      <c r="O127" s="14">
        <f>IFERROR(VLOOKUP('ST 1 lentelė'!C127,'Projektu sutartys 20190605'!$A$3:$O$81,8,FALSE)," ")</f>
        <v>304463.56</v>
      </c>
      <c r="P127" s="14" t="str">
        <f>IFERROR(VLOOKUP(C127,'mokejimai 20190605'!$A$1:$G$69,4,FALSE)," ")</f>
        <v xml:space="preserve"> </v>
      </c>
      <c r="Q127" s="14" t="str">
        <f>IFERROR(VLOOKUP(C127,'mokejimai 20190605'!$A$1:$G$69,5,FALSE)," ")</f>
        <v xml:space="preserve"> </v>
      </c>
      <c r="R127" s="14" t="str">
        <f>IFERROR(VLOOKUP($C127,'mokejimai 20190605'!$A$1:$G$69,6,FALSE)," ")</f>
        <v xml:space="preserve"> </v>
      </c>
      <c r="S127" s="14" t="str">
        <f>IFERROR(VLOOKUP($C127,'mokejimai 20190605'!$A$1:$G$69,7,FALSE)," ")</f>
        <v xml:space="preserve"> </v>
      </c>
      <c r="T127" s="14"/>
    </row>
    <row r="128" spans="1:20" x14ac:dyDescent="0.25">
      <c r="A128" s="243" t="str">
        <f>'Visi duomenys'!A124</f>
        <v>3.1.1.2</v>
      </c>
      <c r="B128" s="243" t="str">
        <f>'Visi duomenys'!B124</f>
        <v/>
      </c>
      <c r="C128" s="243">
        <f>'Visi duomenys'!C124</f>
        <v>0</v>
      </c>
      <c r="D128" s="240" t="str">
        <f>'Visi duomenys'!D124</f>
        <v>Priemonė: Paviršinių nuotekų sistemų tvarkymas</v>
      </c>
      <c r="E128" s="10">
        <f>'Visi duomenys'!E124</f>
        <v>0</v>
      </c>
      <c r="F128" s="10" t="str">
        <f>('Visi duomenys'!J124&amp;" "&amp;'Visi duomenys'!K124&amp;" "&amp;'Visi duomenys'!L124)</f>
        <v xml:space="preserve">  </v>
      </c>
      <c r="G128" s="10" t="str">
        <f>'Visi duomenys'!BI124</f>
        <v xml:space="preserve"> </v>
      </c>
      <c r="H128" s="333">
        <f>'Visi duomenys'!N124</f>
        <v>0</v>
      </c>
      <c r="I128" s="333">
        <f>'Visi duomenys'!S124</f>
        <v>0</v>
      </c>
      <c r="J128" s="333">
        <f>'Visi duomenys'!P124</f>
        <v>0</v>
      </c>
      <c r="K128" s="333">
        <f>'Visi duomenys'!O124+'Visi duomenys'!Q124+'Visi duomenys'!R124</f>
        <v>0</v>
      </c>
      <c r="L128" s="10" t="str">
        <f>IFERROR(VLOOKUP('ST 1 lentelė'!C128,'Projektu sutartys 20190605'!$A$3:$O$81,4,FALSE)," ")</f>
        <v xml:space="preserve"> </v>
      </c>
      <c r="M128" s="10" t="str">
        <f>IFERROR(VLOOKUP('ST 1 lentelė'!C128,'Projektu sutartys 20190605'!$A$3:$O$81,6,FALSE)," ")</f>
        <v xml:space="preserve"> </v>
      </c>
      <c r="N128" s="10" t="str">
        <f>IFERROR(VLOOKUP('ST 1 lentelė'!C128,'Projektu sutartys 20190605'!$A$3:$O$81,7,FALSE)," ")</f>
        <v xml:space="preserve"> </v>
      </c>
      <c r="O128" s="10" t="str">
        <f>IFERROR(VLOOKUP('ST 1 lentelė'!C128,'Projektu sutartys 20190605'!$A$3:$O$81,8,FALSE)," ")</f>
        <v xml:space="preserve"> </v>
      </c>
      <c r="P128" s="10" t="str">
        <f>IFERROR(VLOOKUP(C128,'mokejimai 20190605'!$A$1:$G$69,4,FALSE)," ")</f>
        <v xml:space="preserve"> </v>
      </c>
      <c r="Q128" s="10" t="str">
        <f>IFERROR(VLOOKUP(C128,'mokejimai 20190605'!$A$1:$G$69,5,FALSE)," ")</f>
        <v xml:space="preserve"> </v>
      </c>
      <c r="R128" s="10" t="str">
        <f>IFERROR(VLOOKUP($C128,'mokejimai 20190605'!$A$1:$G$69,6,FALSE)," ")</f>
        <v xml:space="preserve"> </v>
      </c>
      <c r="S128" s="10" t="str">
        <f>IFERROR(VLOOKUP($C128,'mokejimai 20190605'!$A$1:$G$69,7,FALSE)," ")</f>
        <v xml:space="preserve"> </v>
      </c>
      <c r="T128" s="10"/>
    </row>
    <row r="129" spans="1:20" ht="36" x14ac:dyDescent="0.25">
      <c r="A129" s="14" t="str">
        <f>'Visi duomenys'!A125</f>
        <v>3.1.1.2.1</v>
      </c>
      <c r="B129" s="14" t="str">
        <f>'Visi duomenys'!B125</f>
        <v>R080007-080000-1222</v>
      </c>
      <c r="C129" s="14" t="str">
        <f>'Visi duomenys'!C125</f>
        <v>05.1.1-APVA-R-007-71-0001</v>
      </c>
      <c r="D129" s="241" t="str">
        <f>'Visi duomenys'!D125</f>
        <v>Paviršinių nuotekų sistemų tvarkymas Tauragės mieste</v>
      </c>
      <c r="E129" s="14" t="str">
        <f>'Visi duomenys'!E125</f>
        <v>UAB „Tauragės vandenys“</v>
      </c>
      <c r="F129" s="14" t="str">
        <f>('Visi duomenys'!J125&amp;" "&amp;'Visi duomenys'!K125&amp;" "&amp;'Visi duomenys'!L125)</f>
        <v xml:space="preserve">  </v>
      </c>
      <c r="G129" s="14" t="str">
        <f>'Visi duomenys'!BI125</f>
        <v>Įgyvendinimas</v>
      </c>
      <c r="H129" s="319">
        <f>'Visi duomenys'!N125</f>
        <v>1681106.52</v>
      </c>
      <c r="I129" s="319">
        <f>'Visi duomenys'!S125</f>
        <v>1428940.54</v>
      </c>
      <c r="J129" s="319">
        <f>'Visi duomenys'!P125</f>
        <v>0</v>
      </c>
      <c r="K129" s="319">
        <f>'Visi duomenys'!O125+'Visi duomenys'!Q125+'Visi duomenys'!R125</f>
        <v>252165.98</v>
      </c>
      <c r="L129" s="14">
        <f>IFERROR(VLOOKUP('ST 1 lentelė'!C129,'Projektu sutartys 20190605'!$A$3:$O$81,4,FALSE)," ")</f>
        <v>1439067.07</v>
      </c>
      <c r="M129" s="14">
        <f>IFERROR(VLOOKUP('ST 1 lentelė'!C129,'Projektu sutartys 20190605'!$A$3:$O$81,6,FALSE)," ")</f>
        <v>1223207.01</v>
      </c>
      <c r="N129" s="14">
        <f>IFERROR(VLOOKUP('ST 1 lentelė'!C129,'Projektu sutartys 20190605'!$A$3:$O$81,7,FALSE)," ")</f>
        <v>0</v>
      </c>
      <c r="O129" s="14">
        <f>IFERROR(VLOOKUP('ST 1 lentelė'!C129,'Projektu sutartys 20190605'!$A$3:$O$81,8,FALSE)," ")</f>
        <v>215860.06</v>
      </c>
      <c r="P129" s="14">
        <f>IFERROR(VLOOKUP(C129,'mokejimai 20190605'!$A$1:$G$69,4,FALSE)," ")</f>
        <v>1161195.67</v>
      </c>
      <c r="Q129" s="14">
        <f>IFERROR(VLOOKUP(C129,'mokejimai 20190605'!$A$1:$G$69,5,FALSE)," ")</f>
        <v>945335.61</v>
      </c>
      <c r="R129" s="14">
        <f>IFERROR(VLOOKUP($C129,'mokejimai 20190605'!$A$1:$G$69,6,FALSE)," ")</f>
        <v>0</v>
      </c>
      <c r="S129" s="14">
        <f>IFERROR(VLOOKUP($C129,'mokejimai 20190605'!$A$1:$G$69,7,FALSE)," ")</f>
        <v>215860.06</v>
      </c>
      <c r="T129" s="14"/>
    </row>
    <row r="130" spans="1:20" x14ac:dyDescent="0.25">
      <c r="A130" s="243" t="str">
        <f>'Visi duomenys'!A126</f>
        <v>3.1.2.</v>
      </c>
      <c r="B130" s="243" t="str">
        <f>'Visi duomenys'!B126</f>
        <v/>
      </c>
      <c r="C130" s="243">
        <f>'Visi duomenys'!C126</f>
        <v>0</v>
      </c>
      <c r="D130" s="240" t="str">
        <f>'Visi duomenys'!D126</f>
        <v>Uždavinys. Plėsti atliekų tvarkymo infrastruktūrą, mažinti sąvartyne šalinamų atliekų kiekį.</v>
      </c>
      <c r="E130" s="10">
        <f>'Visi duomenys'!E126</f>
        <v>0</v>
      </c>
      <c r="F130" s="10" t="str">
        <f>('Visi duomenys'!J126&amp;" "&amp;'Visi duomenys'!K126&amp;" "&amp;'Visi duomenys'!L126)</f>
        <v xml:space="preserve">  </v>
      </c>
      <c r="G130" s="10" t="str">
        <f>'Visi duomenys'!BI126</f>
        <v xml:space="preserve"> </v>
      </c>
      <c r="H130" s="333">
        <f>'Visi duomenys'!N126</f>
        <v>0</v>
      </c>
      <c r="I130" s="333">
        <f>'Visi duomenys'!S126</f>
        <v>0</v>
      </c>
      <c r="J130" s="333">
        <f>'Visi duomenys'!P126</f>
        <v>0</v>
      </c>
      <c r="K130" s="333">
        <f>'Visi duomenys'!O126+'Visi duomenys'!Q126+'Visi duomenys'!R126</f>
        <v>0</v>
      </c>
      <c r="L130" s="10" t="str">
        <f>IFERROR(VLOOKUP('ST 1 lentelė'!C130,'Projektu sutartys 20190605'!$A$3:$O$81,4,FALSE)," ")</f>
        <v xml:space="preserve"> </v>
      </c>
      <c r="M130" s="10" t="str">
        <f>IFERROR(VLOOKUP('ST 1 lentelė'!C130,'Projektu sutartys 20190605'!$A$3:$O$81,6,FALSE)," ")</f>
        <v xml:space="preserve"> </v>
      </c>
      <c r="N130" s="10" t="str">
        <f>IFERROR(VLOOKUP('ST 1 lentelė'!C130,'Projektu sutartys 20190605'!$A$3:$O$81,7,FALSE)," ")</f>
        <v xml:space="preserve"> </v>
      </c>
      <c r="O130" s="10" t="str">
        <f>IFERROR(VLOOKUP('ST 1 lentelė'!C130,'Projektu sutartys 20190605'!$A$3:$O$81,8,FALSE)," ")</f>
        <v xml:space="preserve"> </v>
      </c>
      <c r="P130" s="10" t="str">
        <f>IFERROR(VLOOKUP(C130,'mokejimai 20190605'!$A$1:$G$69,4,FALSE)," ")</f>
        <v xml:space="preserve"> </v>
      </c>
      <c r="Q130" s="10" t="str">
        <f>IFERROR(VLOOKUP(C130,'mokejimai 20190605'!$A$1:$G$69,5,FALSE)," ")</f>
        <v xml:space="preserve"> </v>
      </c>
      <c r="R130" s="10" t="str">
        <f>IFERROR(VLOOKUP($C130,'mokejimai 20190605'!$A$1:$G$69,6,FALSE)," ")</f>
        <v xml:space="preserve"> </v>
      </c>
      <c r="S130" s="10" t="str">
        <f>IFERROR(VLOOKUP($C130,'mokejimai 20190605'!$A$1:$G$69,7,FALSE)," ")</f>
        <v xml:space="preserve"> </v>
      </c>
      <c r="T130" s="10"/>
    </row>
    <row r="131" spans="1:20" x14ac:dyDescent="0.25">
      <c r="A131" s="243" t="str">
        <f>'Visi duomenys'!A127</f>
        <v>3.1.2.1</v>
      </c>
      <c r="B131" s="243" t="str">
        <f>'Visi duomenys'!B127</f>
        <v/>
      </c>
      <c r="C131" s="243">
        <f>'Visi duomenys'!C127</f>
        <v>0</v>
      </c>
      <c r="D131" s="240" t="str">
        <f>'Visi duomenys'!D127</f>
        <v>Priemonė: Komunalinių atliekų tvarkymo infrastruktūros plėtra</v>
      </c>
      <c r="E131" s="10">
        <f>'Visi duomenys'!E127</f>
        <v>0</v>
      </c>
      <c r="F131" s="10" t="str">
        <f>('Visi duomenys'!J127&amp;" "&amp;'Visi duomenys'!K127&amp;" "&amp;'Visi duomenys'!L127)</f>
        <v xml:space="preserve">  </v>
      </c>
      <c r="G131" s="10" t="str">
        <f>'Visi duomenys'!BI127</f>
        <v xml:space="preserve"> </v>
      </c>
      <c r="H131" s="333">
        <f>'Visi duomenys'!N127</f>
        <v>0</v>
      </c>
      <c r="I131" s="333">
        <f>'Visi duomenys'!S127</f>
        <v>0</v>
      </c>
      <c r="J131" s="333">
        <f>'Visi duomenys'!P127</f>
        <v>0</v>
      </c>
      <c r="K131" s="333">
        <f>'Visi duomenys'!O127+'Visi duomenys'!Q127+'Visi duomenys'!R127</f>
        <v>0</v>
      </c>
      <c r="L131" s="10" t="str">
        <f>IFERROR(VLOOKUP('ST 1 lentelė'!C131,'Projektu sutartys 20190605'!$A$3:$O$81,4,FALSE)," ")</f>
        <v xml:space="preserve"> </v>
      </c>
      <c r="M131" s="10" t="str">
        <f>IFERROR(VLOOKUP('ST 1 lentelė'!C131,'Projektu sutartys 20190605'!$A$3:$O$81,6,FALSE)," ")</f>
        <v xml:space="preserve"> </v>
      </c>
      <c r="N131" s="10" t="str">
        <f>IFERROR(VLOOKUP('ST 1 lentelė'!C131,'Projektu sutartys 20190605'!$A$3:$O$81,7,FALSE)," ")</f>
        <v xml:space="preserve"> </v>
      </c>
      <c r="O131" s="10" t="str">
        <f>IFERROR(VLOOKUP('ST 1 lentelė'!C131,'Projektu sutartys 20190605'!$A$3:$O$81,8,FALSE)," ")</f>
        <v xml:space="preserve"> </v>
      </c>
      <c r="P131" s="10" t="str">
        <f>IFERROR(VLOOKUP(C131,'mokejimai 20190605'!$A$1:$G$69,4,FALSE)," ")</f>
        <v xml:space="preserve"> </v>
      </c>
      <c r="Q131" s="10" t="str">
        <f>IFERROR(VLOOKUP(C131,'mokejimai 20190605'!$A$1:$G$69,5,FALSE)," ")</f>
        <v xml:space="preserve"> </v>
      </c>
      <c r="R131" s="10" t="str">
        <f>IFERROR(VLOOKUP($C131,'mokejimai 20190605'!$A$1:$G$69,6,FALSE)," ")</f>
        <v xml:space="preserve"> </v>
      </c>
      <c r="S131" s="10" t="str">
        <f>IFERROR(VLOOKUP($C131,'mokejimai 20190605'!$A$1:$G$69,7,FALSE)," ")</f>
        <v xml:space="preserve"> </v>
      </c>
      <c r="T131" s="10"/>
    </row>
    <row r="132" spans="1:20" x14ac:dyDescent="0.25">
      <c r="A132" s="14" t="str">
        <f>'Visi duomenys'!A128</f>
        <v>3.1.2.1.1</v>
      </c>
      <c r="B132" s="14" t="str">
        <f>'Visi duomenys'!B128</f>
        <v>R080008-050000-1225</v>
      </c>
      <c r="C132" s="14" t="str">
        <f>'Visi duomenys'!C128</f>
        <v>05.2.1-APVA-R-008-71-0002</v>
      </c>
      <c r="D132" s="241" t="str">
        <f>'Visi duomenys'!D128</f>
        <v>Tauragės regiono atliekų tvarkymo infrastruktūros plėtra</v>
      </c>
      <c r="E132" s="14" t="str">
        <f>'Visi duomenys'!E128</f>
        <v>TRATC</v>
      </c>
      <c r="F132" s="14" t="str">
        <f>('Visi duomenys'!J128&amp;" "&amp;'Visi duomenys'!K128&amp;" "&amp;'Visi duomenys'!L128)</f>
        <v xml:space="preserve">  </v>
      </c>
      <c r="G132" s="14" t="str">
        <f>'Visi duomenys'!BI128</f>
        <v>Įgyvendinimas</v>
      </c>
      <c r="H132" s="319">
        <f>'Visi duomenys'!N128</f>
        <v>2800256.02</v>
      </c>
      <c r="I132" s="319">
        <f>'Visi duomenys'!S128</f>
        <v>2380217.62</v>
      </c>
      <c r="J132" s="319">
        <f>'Visi duomenys'!P128</f>
        <v>0</v>
      </c>
      <c r="K132" s="319">
        <f>'Visi duomenys'!O128+'Visi duomenys'!Q128+'Visi duomenys'!R128</f>
        <v>420038.40000000002</v>
      </c>
      <c r="L132" s="14">
        <f>IFERROR(VLOOKUP('ST 1 lentelė'!C132,'Projektu sutartys 20190605'!$A$3:$O$81,4,FALSE)," ")</f>
        <v>2800256.02</v>
      </c>
      <c r="M132" s="14">
        <f>IFERROR(VLOOKUP('ST 1 lentelė'!C132,'Projektu sutartys 20190605'!$A$3:$O$81,6,FALSE)," ")</f>
        <v>2380217.62</v>
      </c>
      <c r="N132" s="14">
        <f>IFERROR(VLOOKUP('ST 1 lentelė'!C132,'Projektu sutartys 20190605'!$A$3:$O$81,7,FALSE)," ")</f>
        <v>0</v>
      </c>
      <c r="O132" s="14">
        <f>IFERROR(VLOOKUP('ST 1 lentelė'!C132,'Projektu sutartys 20190605'!$A$3:$O$81,8,FALSE)," ")</f>
        <v>420038.40000000002</v>
      </c>
      <c r="P132" s="14">
        <f>IFERROR(VLOOKUP(C132,'mokejimai 20190605'!$A$1:$G$69,4,FALSE)," ")</f>
        <v>1122807.67</v>
      </c>
      <c r="Q132" s="14">
        <f>IFERROR(VLOOKUP(C132,'mokejimai 20190605'!$A$1:$G$69,5,FALSE)," ")</f>
        <v>954386.52</v>
      </c>
      <c r="R132" s="14">
        <f>IFERROR(VLOOKUP($C132,'mokejimai 20190605'!$A$1:$G$69,6,FALSE)," ")</f>
        <v>0</v>
      </c>
      <c r="S132" s="14">
        <f>IFERROR(VLOOKUP($C132,'mokejimai 20190605'!$A$1:$G$69,7,FALSE)," ")</f>
        <v>168421.15</v>
      </c>
      <c r="T132" s="14"/>
    </row>
    <row r="133" spans="1:20" x14ac:dyDescent="0.25">
      <c r="A133" s="243" t="str">
        <f>'Visi duomenys'!A129</f>
        <v>3.2.</v>
      </c>
      <c r="B133" s="243" t="str">
        <f>'Visi duomenys'!B129</f>
        <v/>
      </c>
      <c r="C133" s="243">
        <f>'Visi duomenys'!C129</f>
        <v>0</v>
      </c>
      <c r="D133" s="240" t="str">
        <f>'Visi duomenys'!D129</f>
        <v>Tikslas. Saugoti ir tausojančiai naudoti regiono kraštovaizdį, užtikrinant tinkamą jo planavimą, naudojimą ir tvarkymą.</v>
      </c>
      <c r="E133" s="10">
        <f>'Visi duomenys'!E129</f>
        <v>0</v>
      </c>
      <c r="F133" s="10" t="str">
        <f>('Visi duomenys'!J129&amp;" "&amp;'Visi duomenys'!K129&amp;" "&amp;'Visi duomenys'!L129)</f>
        <v xml:space="preserve">  </v>
      </c>
      <c r="G133" s="10" t="str">
        <f>'Visi duomenys'!BI129</f>
        <v xml:space="preserve"> </v>
      </c>
      <c r="H133" s="333">
        <f>'Visi duomenys'!N129</f>
        <v>0</v>
      </c>
      <c r="I133" s="333">
        <f>'Visi duomenys'!S129</f>
        <v>0</v>
      </c>
      <c r="J133" s="333">
        <f>'Visi duomenys'!P129</f>
        <v>0</v>
      </c>
      <c r="K133" s="333">
        <f>'Visi duomenys'!O129+'Visi duomenys'!Q129+'Visi duomenys'!R129</f>
        <v>0</v>
      </c>
      <c r="L133" s="10" t="str">
        <f>IFERROR(VLOOKUP('ST 1 lentelė'!C133,'Projektu sutartys 20190605'!$A$3:$O$81,4,FALSE)," ")</f>
        <v xml:space="preserve"> </v>
      </c>
      <c r="M133" s="10" t="str">
        <f>IFERROR(VLOOKUP('ST 1 lentelė'!C133,'Projektu sutartys 20190605'!$A$3:$O$81,6,FALSE)," ")</f>
        <v xml:space="preserve"> </v>
      </c>
      <c r="N133" s="10" t="str">
        <f>IFERROR(VLOOKUP('ST 1 lentelė'!C133,'Projektu sutartys 20190605'!$A$3:$O$81,7,FALSE)," ")</f>
        <v xml:space="preserve"> </v>
      </c>
      <c r="O133" s="10" t="str">
        <f>IFERROR(VLOOKUP('ST 1 lentelė'!C133,'Projektu sutartys 20190605'!$A$3:$O$81,8,FALSE)," ")</f>
        <v xml:space="preserve"> </v>
      </c>
      <c r="P133" s="10" t="str">
        <f>IFERROR(VLOOKUP(C133,'mokejimai 20190605'!$A$1:$G$69,4,FALSE)," ")</f>
        <v xml:space="preserve"> </v>
      </c>
      <c r="Q133" s="10" t="str">
        <f>IFERROR(VLOOKUP(C133,'mokejimai 20190605'!$A$1:$G$69,5,FALSE)," ")</f>
        <v xml:space="preserve"> </v>
      </c>
      <c r="R133" s="10" t="str">
        <f>IFERROR(VLOOKUP($C133,'mokejimai 20190605'!$A$1:$G$69,6,FALSE)," ")</f>
        <v xml:space="preserve"> </v>
      </c>
      <c r="S133" s="10" t="str">
        <f>IFERROR(VLOOKUP($C133,'mokejimai 20190605'!$A$1:$G$69,7,FALSE)," ")</f>
        <v xml:space="preserve"> </v>
      </c>
      <c r="T133" s="10"/>
    </row>
    <row r="134" spans="1:20" x14ac:dyDescent="0.25">
      <c r="A134" s="243" t="str">
        <f>'Visi duomenys'!A130</f>
        <v>3.2.1.</v>
      </c>
      <c r="B134" s="243" t="str">
        <f>'Visi duomenys'!B130</f>
        <v/>
      </c>
      <c r="C134" s="243">
        <f>'Visi duomenys'!C130</f>
        <v>0</v>
      </c>
      <c r="D134" s="240" t="str">
        <f>'Visi duomenys'!D130</f>
        <v>Uždavinys. Padidinti kraštovaizdžio planavimo, tvarkymo ir racionalaus naudojimo bei apsaugos efektyvumą.</v>
      </c>
      <c r="E134" s="10">
        <f>'Visi duomenys'!E130</f>
        <v>0</v>
      </c>
      <c r="F134" s="10" t="str">
        <f>('Visi duomenys'!J130&amp;" "&amp;'Visi duomenys'!K130&amp;" "&amp;'Visi duomenys'!L130)</f>
        <v xml:space="preserve">  </v>
      </c>
      <c r="G134" s="10" t="str">
        <f>'Visi duomenys'!BI130</f>
        <v xml:space="preserve"> </v>
      </c>
      <c r="H134" s="333">
        <f>'Visi duomenys'!N130</f>
        <v>0</v>
      </c>
      <c r="I134" s="333">
        <f>'Visi duomenys'!S130</f>
        <v>0</v>
      </c>
      <c r="J134" s="333">
        <f>'Visi duomenys'!P130</f>
        <v>0</v>
      </c>
      <c r="K134" s="333">
        <f>'Visi duomenys'!O130+'Visi duomenys'!Q130+'Visi duomenys'!R130</f>
        <v>0</v>
      </c>
      <c r="L134" s="10" t="str">
        <f>IFERROR(VLOOKUP('ST 1 lentelė'!C134,'Projektu sutartys 20190605'!$A$3:$O$81,4,FALSE)," ")</f>
        <v xml:space="preserve"> </v>
      </c>
      <c r="M134" s="10" t="str">
        <f>IFERROR(VLOOKUP('ST 1 lentelė'!C134,'Projektu sutartys 20190605'!$A$3:$O$81,6,FALSE)," ")</f>
        <v xml:space="preserve"> </v>
      </c>
      <c r="N134" s="10" t="str">
        <f>IFERROR(VLOOKUP('ST 1 lentelė'!C134,'Projektu sutartys 20190605'!$A$3:$O$81,7,FALSE)," ")</f>
        <v xml:space="preserve"> </v>
      </c>
      <c r="O134" s="10" t="str">
        <f>IFERROR(VLOOKUP('ST 1 lentelė'!C134,'Projektu sutartys 20190605'!$A$3:$O$81,8,FALSE)," ")</f>
        <v xml:space="preserve"> </v>
      </c>
      <c r="P134" s="10" t="str">
        <f>IFERROR(VLOOKUP(C134,'mokejimai 20190605'!$A$1:$G$69,4,FALSE)," ")</f>
        <v xml:space="preserve"> </v>
      </c>
      <c r="Q134" s="10" t="str">
        <f>IFERROR(VLOOKUP(C134,'mokejimai 20190605'!$A$1:$G$69,5,FALSE)," ")</f>
        <v xml:space="preserve"> </v>
      </c>
      <c r="R134" s="10" t="str">
        <f>IFERROR(VLOOKUP($C134,'mokejimai 20190605'!$A$1:$G$69,6,FALSE)," ")</f>
        <v xml:space="preserve"> </v>
      </c>
      <c r="S134" s="10" t="str">
        <f>IFERROR(VLOOKUP($C134,'mokejimai 20190605'!$A$1:$G$69,7,FALSE)," ")</f>
        <v xml:space="preserve"> </v>
      </c>
      <c r="T134" s="10"/>
    </row>
    <row r="135" spans="1:20" x14ac:dyDescent="0.25">
      <c r="A135" s="243" t="str">
        <f>'Visi duomenys'!A131</f>
        <v>3.2.1.1</v>
      </c>
      <c r="B135" s="243" t="str">
        <f>'Visi duomenys'!B131</f>
        <v/>
      </c>
      <c r="C135" s="243">
        <f>'Visi duomenys'!C131</f>
        <v>0</v>
      </c>
      <c r="D135" s="240" t="str">
        <f>'Visi duomenys'!D131</f>
        <v>Priemonė: Kraštovaizdžio apsauga</v>
      </c>
      <c r="E135" s="10">
        <f>'Visi duomenys'!E131</f>
        <v>0</v>
      </c>
      <c r="F135" s="10" t="str">
        <f>('Visi duomenys'!J131&amp;" "&amp;'Visi duomenys'!K131&amp;" "&amp;'Visi duomenys'!L131)</f>
        <v xml:space="preserve">  </v>
      </c>
      <c r="G135" s="10" t="str">
        <f>'Visi duomenys'!BI131</f>
        <v xml:space="preserve"> </v>
      </c>
      <c r="H135" s="333">
        <f>'Visi duomenys'!N131</f>
        <v>0</v>
      </c>
      <c r="I135" s="333">
        <f>'Visi duomenys'!S131</f>
        <v>0</v>
      </c>
      <c r="J135" s="333">
        <f>'Visi duomenys'!P131</f>
        <v>0</v>
      </c>
      <c r="K135" s="333">
        <f>'Visi duomenys'!O131+'Visi duomenys'!Q131+'Visi duomenys'!R131</f>
        <v>0</v>
      </c>
      <c r="L135" s="10" t="str">
        <f>IFERROR(VLOOKUP('ST 1 lentelė'!C135,'Projektu sutartys 20190605'!$A$3:$O$81,4,FALSE)," ")</f>
        <v xml:space="preserve"> </v>
      </c>
      <c r="M135" s="10" t="str">
        <f>IFERROR(VLOOKUP('ST 1 lentelė'!C135,'Projektu sutartys 20190605'!$A$3:$O$81,6,FALSE)," ")</f>
        <v xml:space="preserve"> </v>
      </c>
      <c r="N135" s="10" t="str">
        <f>IFERROR(VLOOKUP('ST 1 lentelė'!C135,'Projektu sutartys 20190605'!$A$3:$O$81,7,FALSE)," ")</f>
        <v xml:space="preserve"> </v>
      </c>
      <c r="O135" s="10" t="str">
        <f>IFERROR(VLOOKUP('ST 1 lentelė'!C135,'Projektu sutartys 20190605'!$A$3:$O$81,8,FALSE)," ")</f>
        <v xml:space="preserve"> </v>
      </c>
      <c r="P135" s="10" t="str">
        <f>IFERROR(VLOOKUP(C135,'mokejimai 20190605'!$A$1:$G$69,4,FALSE)," ")</f>
        <v xml:space="preserve"> </v>
      </c>
      <c r="Q135" s="10" t="str">
        <f>IFERROR(VLOOKUP(C135,'mokejimai 20190605'!$A$1:$G$69,5,FALSE)," ")</f>
        <v xml:space="preserve"> </v>
      </c>
      <c r="R135" s="10" t="str">
        <f>IFERROR(VLOOKUP($C135,'mokejimai 20190605'!$A$1:$G$69,6,FALSE)," ")</f>
        <v xml:space="preserve"> </v>
      </c>
      <c r="S135" s="10" t="str">
        <f>IFERROR(VLOOKUP($C135,'mokejimai 20190605'!$A$1:$G$69,7,FALSE)," ")</f>
        <v xml:space="preserve"> </v>
      </c>
      <c r="T135" s="10"/>
    </row>
    <row r="136" spans="1:20" x14ac:dyDescent="0.25">
      <c r="A136" s="14" t="str">
        <f>'Visi duomenys'!A132</f>
        <v>3.2.1.1.1</v>
      </c>
      <c r="B136" s="14" t="str">
        <f>'Visi duomenys'!B132</f>
        <v>R080019-380000-1229</v>
      </c>
      <c r="C136" s="14" t="str">
        <f>'Visi duomenys'!C132</f>
        <v>05.5.1-APVA-R-019-71-0004</v>
      </c>
      <c r="D136" s="241" t="str">
        <f>'Visi duomenys'!D132</f>
        <v>Kraštovaizdžio apsaugos gerinimas Pagėgių savivaldybėje</v>
      </c>
      <c r="E136" s="14" t="str">
        <f>'Visi duomenys'!E132</f>
        <v>PSA</v>
      </c>
      <c r="F136" s="14" t="str">
        <f>('Visi duomenys'!J132&amp;" "&amp;'Visi duomenys'!K132&amp;" "&amp;'Visi duomenys'!L132)</f>
        <v xml:space="preserve">  </v>
      </c>
      <c r="G136" s="14" t="str">
        <f>'Visi duomenys'!BI132</f>
        <v>Įgyvendinimas</v>
      </c>
      <c r="H136" s="319">
        <f>'Visi duomenys'!N132</f>
        <v>363047.26</v>
      </c>
      <c r="I136" s="319">
        <f>'Visi duomenys'!S132</f>
        <v>308590.17</v>
      </c>
      <c r="J136" s="319">
        <f>'Visi duomenys'!P132</f>
        <v>0</v>
      </c>
      <c r="K136" s="319">
        <f>'Visi duomenys'!O132+'Visi duomenys'!Q132+'Visi duomenys'!R132</f>
        <v>54457.09</v>
      </c>
      <c r="L136" s="14">
        <f>IFERROR(VLOOKUP('ST 1 lentelė'!C136,'Projektu sutartys 20190605'!$A$3:$O$81,4,FALSE)," ")</f>
        <v>363047.26</v>
      </c>
      <c r="M136" s="14">
        <f>IFERROR(VLOOKUP('ST 1 lentelė'!C136,'Projektu sutartys 20190605'!$A$3:$O$81,6,FALSE)," ")</f>
        <v>308590.17</v>
      </c>
      <c r="N136" s="14">
        <f>IFERROR(VLOOKUP('ST 1 lentelė'!C136,'Projektu sutartys 20190605'!$A$3:$O$81,7,FALSE)," ")</f>
        <v>0</v>
      </c>
      <c r="O136" s="14">
        <f>IFERROR(VLOOKUP('ST 1 lentelė'!C136,'Projektu sutartys 20190605'!$A$3:$O$81,8,FALSE)," ")</f>
        <v>54457.09</v>
      </c>
      <c r="P136" s="14">
        <f>IFERROR(VLOOKUP(C136,'mokejimai 20190605'!$A$1:$G$69,4,FALSE)," ")</f>
        <v>144748.5</v>
      </c>
      <c r="Q136" s="14">
        <f>IFERROR(VLOOKUP(C136,'mokejimai 20190605'!$A$1:$G$69,5,FALSE)," ")</f>
        <v>123036.23</v>
      </c>
      <c r="R136" s="14">
        <f>IFERROR(VLOOKUP($C136,'mokejimai 20190605'!$A$1:$G$69,6,FALSE)," ")</f>
        <v>0</v>
      </c>
      <c r="S136" s="14">
        <f>IFERROR(VLOOKUP($C136,'mokejimai 20190605'!$A$1:$G$69,7,FALSE)," ")</f>
        <v>21712.27</v>
      </c>
      <c r="T136" s="14"/>
    </row>
    <row r="137" spans="1:20" x14ac:dyDescent="0.25">
      <c r="A137" s="14" t="str">
        <f>'Visi duomenys'!A133</f>
        <v>3.2.1.1.2</v>
      </c>
      <c r="B137" s="14" t="str">
        <f>'Visi duomenys'!B133</f>
        <v>R080019-380000-1230</v>
      </c>
      <c r="C137" s="14" t="str">
        <f>'Visi duomenys'!C133</f>
        <v>05.5.1-APVA-R-019-71-0002</v>
      </c>
      <c r="D137" s="241" t="str">
        <f>'Visi duomenys'!D133</f>
        <v>Bešeimininkių apleistų statinių likvidavimas Jurbarko rajone</v>
      </c>
      <c r="E137" s="14" t="str">
        <f>'Visi duomenys'!E133</f>
        <v>JRSA</v>
      </c>
      <c r="F137" s="14" t="str">
        <f>('Visi duomenys'!J133&amp;" "&amp;'Visi duomenys'!K133&amp;" "&amp;'Visi duomenys'!L133)</f>
        <v xml:space="preserve">  </v>
      </c>
      <c r="G137" s="14" t="str">
        <f>'Visi duomenys'!BI133</f>
        <v>Baigtas įgyvendinti</v>
      </c>
      <c r="H137" s="319">
        <f>'Visi duomenys'!N133</f>
        <v>53554.71</v>
      </c>
      <c r="I137" s="319">
        <f>'Visi duomenys'!S133</f>
        <v>45521.5</v>
      </c>
      <c r="J137" s="319">
        <f>'Visi duomenys'!P133</f>
        <v>0</v>
      </c>
      <c r="K137" s="319">
        <f>'Visi duomenys'!O133+'Visi duomenys'!Q133+'Visi duomenys'!R133</f>
        <v>8033.21</v>
      </c>
      <c r="L137" s="14">
        <f>IFERROR(VLOOKUP('ST 1 lentelė'!C137,'Projektu sutartys 20190605'!$A$3:$O$81,4,FALSE)," ")</f>
        <v>53554.71</v>
      </c>
      <c r="M137" s="14">
        <f>IFERROR(VLOOKUP('ST 1 lentelė'!C137,'Projektu sutartys 20190605'!$A$3:$O$81,6,FALSE)," ")</f>
        <v>45521.5</v>
      </c>
      <c r="N137" s="14">
        <f>IFERROR(VLOOKUP('ST 1 lentelė'!C137,'Projektu sutartys 20190605'!$A$3:$O$81,7,FALSE)," ")</f>
        <v>0</v>
      </c>
      <c r="O137" s="14">
        <f>IFERROR(VLOOKUP('ST 1 lentelė'!C137,'Projektu sutartys 20190605'!$A$3:$O$81,8,FALSE)," ")</f>
        <v>8033.21</v>
      </c>
      <c r="P137" s="14">
        <f>IFERROR(VLOOKUP(C137,'mokejimai 20190605'!$A$1:$G$69,4,FALSE)," ")</f>
        <v>51582.96</v>
      </c>
      <c r="Q137" s="14">
        <f>IFERROR(VLOOKUP(C137,'mokejimai 20190605'!$A$1:$G$69,5,FALSE)," ")</f>
        <v>43845.51</v>
      </c>
      <c r="R137" s="14">
        <f>IFERROR(VLOOKUP($C137,'mokejimai 20190605'!$A$1:$G$69,6,FALSE)," ")</f>
        <v>0</v>
      </c>
      <c r="S137" s="14">
        <f>IFERROR(VLOOKUP($C137,'mokejimai 20190605'!$A$1:$G$69,7,FALSE)," ")</f>
        <v>7737.45</v>
      </c>
      <c r="T137" s="14"/>
    </row>
    <row r="138" spans="1:20" x14ac:dyDescent="0.25">
      <c r="A138" s="14" t="str">
        <f>'Visi duomenys'!A134</f>
        <v>3.2.1.1.3</v>
      </c>
      <c r="B138" s="14" t="str">
        <f>'Visi duomenys'!B134</f>
        <v>R080019-380000-1231</v>
      </c>
      <c r="C138" s="14" t="str">
        <f>'Visi duomenys'!C134</f>
        <v>05.5.1-APVA-R-019-71-0005</v>
      </c>
      <c r="D138" s="241" t="str">
        <f>'Visi duomenys'!D134</f>
        <v>Kraštovaizdžio formavimas Jurbarko rajone</v>
      </c>
      <c r="E138" s="14" t="str">
        <f>'Visi duomenys'!E134</f>
        <v>JRSA</v>
      </c>
      <c r="F138" s="14" t="str">
        <f>('Visi duomenys'!J134&amp;" "&amp;'Visi duomenys'!K134&amp;" "&amp;'Visi duomenys'!L134)</f>
        <v xml:space="preserve">  </v>
      </c>
      <c r="G138" s="14" t="str">
        <f>'Visi duomenys'!BI134</f>
        <v>Paraiškos vertinimas</v>
      </c>
      <c r="H138" s="319">
        <f>'Visi duomenys'!N134</f>
        <v>920732.19000000018</v>
      </c>
      <c r="I138" s="319">
        <f>'Visi duomenys'!S134</f>
        <v>782622.37000000011</v>
      </c>
      <c r="J138" s="319">
        <f>'Visi duomenys'!P134</f>
        <v>0</v>
      </c>
      <c r="K138" s="319">
        <f>'Visi duomenys'!O134+'Visi duomenys'!Q134+'Visi duomenys'!R134</f>
        <v>138109.82</v>
      </c>
      <c r="L138" s="14" t="str">
        <f>IFERROR(VLOOKUP('ST 1 lentelė'!C138,'Projektu sutartys 20190605'!$A$3:$O$81,4,FALSE)," ")</f>
        <v xml:space="preserve"> </v>
      </c>
      <c r="M138" s="14" t="str">
        <f>IFERROR(VLOOKUP('ST 1 lentelė'!C138,'Projektu sutartys 20190605'!$A$3:$O$81,6,FALSE)," ")</f>
        <v xml:space="preserve"> </v>
      </c>
      <c r="N138" s="14" t="str">
        <f>IFERROR(VLOOKUP('ST 1 lentelė'!C138,'Projektu sutartys 20190605'!$A$3:$O$81,7,FALSE)," ")</f>
        <v xml:space="preserve"> </v>
      </c>
      <c r="O138" s="14" t="str">
        <f>IFERROR(VLOOKUP('ST 1 lentelė'!C138,'Projektu sutartys 20190605'!$A$3:$O$81,8,FALSE)," ")</f>
        <v xml:space="preserve"> </v>
      </c>
      <c r="P138" s="14" t="str">
        <f>IFERROR(VLOOKUP(C138,'mokejimai 20190605'!$A$1:$G$69,4,FALSE)," ")</f>
        <v xml:space="preserve"> </v>
      </c>
      <c r="Q138" s="14" t="str">
        <f>IFERROR(VLOOKUP(C138,'mokejimai 20190605'!$A$1:$G$69,5,FALSE)," ")</f>
        <v xml:space="preserve"> </v>
      </c>
      <c r="R138" s="14" t="str">
        <f>IFERROR(VLOOKUP($C138,'mokejimai 20190605'!$A$1:$G$69,6,FALSE)," ")</f>
        <v xml:space="preserve"> </v>
      </c>
      <c r="S138" s="14" t="str">
        <f>IFERROR(VLOOKUP($C138,'mokejimai 20190605'!$A$1:$G$69,7,FALSE)," ")</f>
        <v xml:space="preserve"> </v>
      </c>
      <c r="T138" s="14"/>
    </row>
    <row r="139" spans="1:20" x14ac:dyDescent="0.25">
      <c r="A139" s="14" t="str">
        <f>'Visi duomenys'!A135</f>
        <v>3.2.1.1.4</v>
      </c>
      <c r="B139" s="14" t="str">
        <f>'Visi duomenys'!B135</f>
        <v>R080019-380000-1232</v>
      </c>
      <c r="C139" s="14">
        <f>'Visi duomenys'!C135</f>
        <v>0</v>
      </c>
      <c r="D139" s="241" t="str">
        <f>'Visi duomenys'!D135</f>
        <v>Smalininkų uosto šlaitų ir pylimų tvarkymas</v>
      </c>
      <c r="E139" s="14" t="str">
        <f>'Visi duomenys'!E135</f>
        <v>JRSA</v>
      </c>
      <c r="F139" s="14" t="str">
        <f>('Visi duomenys'!J135&amp;" "&amp;'Visi duomenys'!K135&amp;" "&amp;'Visi duomenys'!L135)</f>
        <v xml:space="preserve">  </v>
      </c>
      <c r="G139" s="14" t="str">
        <f>'Visi duomenys'!BI135</f>
        <v xml:space="preserve"> </v>
      </c>
      <c r="H139" s="319">
        <f>'Visi duomenys'!N135</f>
        <v>296511.84999999998</v>
      </c>
      <c r="I139" s="319">
        <f>'Visi duomenys'!S135</f>
        <v>252035.07</v>
      </c>
      <c r="J139" s="319">
        <f>'Visi duomenys'!P135</f>
        <v>0</v>
      </c>
      <c r="K139" s="319">
        <f>'Visi duomenys'!O135+'Visi duomenys'!Q135+'Visi duomenys'!R135</f>
        <v>44476.78</v>
      </c>
      <c r="L139" s="14" t="str">
        <f>IFERROR(VLOOKUP('ST 1 lentelė'!C139,'Projektu sutartys 20190605'!$A$3:$O$81,4,FALSE)," ")</f>
        <v xml:space="preserve"> </v>
      </c>
      <c r="M139" s="14" t="str">
        <f>IFERROR(VLOOKUP('ST 1 lentelė'!C139,'Projektu sutartys 20190605'!$A$3:$O$81,6,FALSE)," ")</f>
        <v xml:space="preserve"> </v>
      </c>
      <c r="N139" s="14" t="str">
        <f>IFERROR(VLOOKUP('ST 1 lentelė'!C139,'Projektu sutartys 20190605'!$A$3:$O$81,7,FALSE)," ")</f>
        <v xml:space="preserve"> </v>
      </c>
      <c r="O139" s="14" t="str">
        <f>IFERROR(VLOOKUP('ST 1 lentelė'!C139,'Projektu sutartys 20190605'!$A$3:$O$81,8,FALSE)," ")</f>
        <v xml:space="preserve"> </v>
      </c>
      <c r="P139" s="14" t="str">
        <f>IFERROR(VLOOKUP(C139,'mokejimai 20190605'!$A$1:$G$69,4,FALSE)," ")</f>
        <v xml:space="preserve"> </v>
      </c>
      <c r="Q139" s="14" t="str">
        <f>IFERROR(VLOOKUP(C139,'mokejimai 20190605'!$A$1:$G$69,5,FALSE)," ")</f>
        <v xml:space="preserve"> </v>
      </c>
      <c r="R139" s="14" t="str">
        <f>IFERROR(VLOOKUP($C139,'mokejimai 20190605'!$A$1:$G$69,6,FALSE)," ")</f>
        <v xml:space="preserve"> </v>
      </c>
      <c r="S139" s="14" t="str">
        <f>IFERROR(VLOOKUP($C139,'mokejimai 20190605'!$A$1:$G$69,7,FALSE)," ")</f>
        <v xml:space="preserve"> </v>
      </c>
      <c r="T139" s="14"/>
    </row>
    <row r="140" spans="1:20" x14ac:dyDescent="0.25">
      <c r="A140" s="14" t="str">
        <f>'Visi duomenys'!A136</f>
        <v>3.2.1.1.5</v>
      </c>
      <c r="B140" s="14" t="str">
        <f>'Visi duomenys'!B136</f>
        <v>R080019-380000-1233</v>
      </c>
      <c r="C140" s="14" t="str">
        <f>'Visi duomenys'!C136</f>
        <v>05.5.1-APVA-R-019-71-0003</v>
      </c>
      <c r="D140" s="241" t="str">
        <f>'Visi duomenys'!D136</f>
        <v>Kraštovaizdžio formavimas ir ekologinės būklės gerinimas Tauragės mieste</v>
      </c>
      <c r="E140" s="14" t="str">
        <f>'Visi duomenys'!E136</f>
        <v>TRSA</v>
      </c>
      <c r="F140" s="14" t="str">
        <f>('Visi duomenys'!J136&amp;" "&amp;'Visi duomenys'!K136&amp;" "&amp;'Visi duomenys'!L136)</f>
        <v xml:space="preserve">  </v>
      </c>
      <c r="G140" s="14" t="str">
        <f>'Visi duomenys'!BI136</f>
        <v>Baigtas įgyvendinti</v>
      </c>
      <c r="H140" s="319">
        <f>'Visi duomenys'!N136</f>
        <v>351002.55</v>
      </c>
      <c r="I140" s="319">
        <f>'Visi duomenys'!S136</f>
        <v>298352.15999999997</v>
      </c>
      <c r="J140" s="319">
        <f>'Visi duomenys'!P136</f>
        <v>0</v>
      </c>
      <c r="K140" s="319">
        <f>'Visi duomenys'!O136+'Visi duomenys'!Q136+'Visi duomenys'!R136</f>
        <v>52650.39</v>
      </c>
      <c r="L140" s="14">
        <f>IFERROR(VLOOKUP('ST 1 lentelė'!C140,'Projektu sutartys 20190605'!$A$3:$O$81,4,FALSE)," ")</f>
        <v>280477.84999999998</v>
      </c>
      <c r="M140" s="14">
        <f>IFERROR(VLOOKUP('ST 1 lentelė'!C140,'Projektu sutartys 20190605'!$A$3:$O$81,6,FALSE)," ")</f>
        <v>238406.17</v>
      </c>
      <c r="N140" s="14">
        <f>IFERROR(VLOOKUP('ST 1 lentelė'!C140,'Projektu sutartys 20190605'!$A$3:$O$81,7,FALSE)," ")</f>
        <v>0</v>
      </c>
      <c r="O140" s="14">
        <f>IFERROR(VLOOKUP('ST 1 lentelė'!C140,'Projektu sutartys 20190605'!$A$3:$O$81,8,FALSE)," ")</f>
        <v>42071.68</v>
      </c>
      <c r="P140" s="14">
        <f>IFERROR(VLOOKUP(C140,'mokejimai 20190605'!$A$1:$G$69,4,FALSE)," ")</f>
        <v>280477.84999999998</v>
      </c>
      <c r="Q140" s="14">
        <f>IFERROR(VLOOKUP(C140,'mokejimai 20190605'!$A$1:$G$69,5,FALSE)," ")</f>
        <v>238406.17</v>
      </c>
      <c r="R140" s="14">
        <f>IFERROR(VLOOKUP($C140,'mokejimai 20190605'!$A$1:$G$69,6,FALSE)," ")</f>
        <v>0</v>
      </c>
      <c r="S140" s="14">
        <f>IFERROR(VLOOKUP($C140,'mokejimai 20190605'!$A$1:$G$69,7,FALSE)," ")</f>
        <v>42071.68</v>
      </c>
      <c r="T140" s="14"/>
    </row>
    <row r="141" spans="1:20" x14ac:dyDescent="0.25">
      <c r="A141" s="14" t="str">
        <f>'Visi duomenys'!A137</f>
        <v>3.2.1.1.6</v>
      </c>
      <c r="B141" s="14" t="str">
        <f>'Visi duomenys'!B137</f>
        <v>R080019-380000-1234</v>
      </c>
      <c r="C141" s="14" t="str">
        <f>'Visi duomenys'!C137</f>
        <v>05.5.1-APVA-R-019-71-0001</v>
      </c>
      <c r="D141" s="241" t="str">
        <f>'Visi duomenys'!D137</f>
        <v>Kraštovaizdžio formavimas Šilalės mieste</v>
      </c>
      <c r="E141" s="14" t="str">
        <f>'Visi duomenys'!E137</f>
        <v>ŠRSA</v>
      </c>
      <c r="F141" s="14" t="str">
        <f>('Visi duomenys'!J137&amp;" "&amp;'Visi duomenys'!K137&amp;" "&amp;'Visi duomenys'!L137)</f>
        <v xml:space="preserve">  </v>
      </c>
      <c r="G141" s="14" t="str">
        <f>'Visi duomenys'!BI137</f>
        <v>Baigtas įgyvendinti</v>
      </c>
      <c r="H141" s="319">
        <f>'Visi duomenys'!N137</f>
        <v>419348</v>
      </c>
      <c r="I141" s="319">
        <f>'Visi duomenys'!S137</f>
        <v>356445.8</v>
      </c>
      <c r="J141" s="319">
        <f>'Visi duomenys'!P137</f>
        <v>0</v>
      </c>
      <c r="K141" s="319">
        <f>'Visi duomenys'!O137+'Visi duomenys'!Q137+'Visi duomenys'!R137</f>
        <v>62902.2</v>
      </c>
      <c r="L141" s="14">
        <f>IFERROR(VLOOKUP('ST 1 lentelė'!C141,'Projektu sutartys 20190605'!$A$3:$O$81,4,FALSE)," ")</f>
        <v>419348</v>
      </c>
      <c r="M141" s="14">
        <f>IFERROR(VLOOKUP('ST 1 lentelė'!C141,'Projektu sutartys 20190605'!$A$3:$O$81,6,FALSE)," ")</f>
        <v>356445.8</v>
      </c>
      <c r="N141" s="14">
        <f>IFERROR(VLOOKUP('ST 1 lentelė'!C141,'Projektu sutartys 20190605'!$A$3:$O$81,7,FALSE)," ")</f>
        <v>0</v>
      </c>
      <c r="O141" s="14">
        <f>IFERROR(VLOOKUP('ST 1 lentelė'!C141,'Projektu sutartys 20190605'!$A$3:$O$81,8,FALSE)," ")</f>
        <v>62902.2</v>
      </c>
      <c r="P141" s="14">
        <f>IFERROR(VLOOKUP(C141,'mokejimai 20190605'!$A$1:$G$69,4,FALSE)," ")</f>
        <v>372156.12</v>
      </c>
      <c r="Q141" s="14">
        <f>IFERROR(VLOOKUP(C141,'mokejimai 20190605'!$A$1:$G$69,5,FALSE)," ")</f>
        <v>316332.7</v>
      </c>
      <c r="R141" s="14">
        <f>IFERROR(VLOOKUP($C141,'mokejimai 20190605'!$A$1:$G$69,6,FALSE)," ")</f>
        <v>0</v>
      </c>
      <c r="S141" s="14">
        <f>IFERROR(VLOOKUP($C141,'mokejimai 20190605'!$A$1:$G$69,7,FALSE)," ")</f>
        <v>55823.42</v>
      </c>
      <c r="T141" s="14"/>
    </row>
    <row r="142" spans="1:20" x14ac:dyDescent="0.25">
      <c r="A142" s="14" t="str">
        <f>'Visi duomenys'!A138</f>
        <v>3.2.1.1.7</v>
      </c>
      <c r="B142" s="14" t="str">
        <f>'Visi duomenys'!B138</f>
        <v>R080019-380000-1235</v>
      </c>
      <c r="C142" s="14">
        <f>'Visi duomenys'!C138</f>
        <v>0</v>
      </c>
      <c r="D142" s="241" t="str">
        <f>'Visi duomenys'!D138</f>
        <v>Šilalės rajono savivaldybės teritorijos bendrojo plano  gamtinio karkaso sprendinių koregavimas  ir bešeimininkių apleistų pastatų likvidavimas  rajone</v>
      </c>
      <c r="E142" s="14" t="str">
        <f>'Visi duomenys'!E138</f>
        <v>ŠRSA</v>
      </c>
      <c r="F142" s="14" t="str">
        <f>('Visi duomenys'!J138&amp;" "&amp;'Visi duomenys'!K138&amp;" "&amp;'Visi duomenys'!L138)</f>
        <v xml:space="preserve">  </v>
      </c>
      <c r="G142" s="14" t="str">
        <f>'Visi duomenys'!BI138</f>
        <v>Nepateikta paraiška</v>
      </c>
      <c r="H142" s="319">
        <f>'Visi duomenys'!N138</f>
        <v>129411.77</v>
      </c>
      <c r="I142" s="319">
        <f>'Visi duomenys'!S138</f>
        <v>110000</v>
      </c>
      <c r="J142" s="319">
        <f>'Visi duomenys'!P138</f>
        <v>0</v>
      </c>
      <c r="K142" s="319">
        <f>'Visi duomenys'!O138+'Visi duomenys'!Q138+'Visi duomenys'!R138</f>
        <v>19411.77</v>
      </c>
      <c r="L142" s="14" t="str">
        <f>IFERROR(VLOOKUP('ST 1 lentelė'!C142,'Projektu sutartys 20190605'!$A$3:$O$81,4,FALSE)," ")</f>
        <v xml:space="preserve"> </v>
      </c>
      <c r="M142" s="14" t="str">
        <f>IFERROR(VLOOKUP('ST 1 lentelė'!C142,'Projektu sutartys 20190605'!$A$3:$O$81,6,FALSE)," ")</f>
        <v xml:space="preserve"> </v>
      </c>
      <c r="N142" s="14" t="str">
        <f>IFERROR(VLOOKUP('ST 1 lentelė'!C142,'Projektu sutartys 20190605'!$A$3:$O$81,7,FALSE)," ")</f>
        <v xml:space="preserve"> </v>
      </c>
      <c r="O142" s="14" t="str">
        <f>IFERROR(VLOOKUP('ST 1 lentelė'!C142,'Projektu sutartys 20190605'!$A$3:$O$81,8,FALSE)," ")</f>
        <v xml:space="preserve"> </v>
      </c>
      <c r="P142" s="14" t="str">
        <f>IFERROR(VLOOKUP(C142,'mokejimai 20190605'!$A$1:$G$69,4,FALSE)," ")</f>
        <v xml:space="preserve"> </v>
      </c>
      <c r="Q142" s="14" t="str">
        <f>IFERROR(VLOOKUP(C142,'mokejimai 20190605'!$A$1:$G$69,5,FALSE)," ")</f>
        <v xml:space="preserve"> </v>
      </c>
      <c r="R142" s="14" t="str">
        <f>IFERROR(VLOOKUP($C142,'mokejimai 20190605'!$A$1:$G$69,6,FALSE)," ")</f>
        <v xml:space="preserve"> </v>
      </c>
      <c r="S142" s="14" t="str">
        <f>IFERROR(VLOOKUP($C142,'mokejimai 20190605'!$A$1:$G$69,7,FALSE)," ")</f>
        <v xml:space="preserve"> </v>
      </c>
      <c r="T142" s="14"/>
    </row>
    <row r="143" spans="1:20" x14ac:dyDescent="0.25">
      <c r="A143" s="245" t="s">
        <v>904</v>
      </c>
      <c r="B143" s="246"/>
      <c r="C143" s="246"/>
      <c r="D143" s="246"/>
      <c r="E143" s="246"/>
      <c r="F143" s="246"/>
    </row>
    <row r="144" spans="1:20" x14ac:dyDescent="0.25">
      <c r="A144" s="335" t="s">
        <v>905</v>
      </c>
    </row>
  </sheetData>
  <autoFilter ref="A1:T144"/>
  <mergeCells count="23">
    <mergeCell ref="G6:G8"/>
    <mergeCell ref="C6:C8"/>
    <mergeCell ref="A6:A8"/>
    <mergeCell ref="B6:B8"/>
    <mergeCell ref="D6:D8"/>
    <mergeCell ref="E6:E8"/>
    <mergeCell ref="F6:F8"/>
    <mergeCell ref="S7:S8"/>
    <mergeCell ref="H6:K6"/>
    <mergeCell ref="L6:O6"/>
    <mergeCell ref="P6:S6"/>
    <mergeCell ref="T6:T8"/>
    <mergeCell ref="H7:H8"/>
    <mergeCell ref="I7:I8"/>
    <mergeCell ref="J7:J8"/>
    <mergeCell ref="K7:K8"/>
    <mergeCell ref="L7:L8"/>
    <mergeCell ref="M7:M8"/>
    <mergeCell ref="N7:N8"/>
    <mergeCell ref="O7:O8"/>
    <mergeCell ref="P7:P8"/>
    <mergeCell ref="Q7:Q8"/>
    <mergeCell ref="R7:R8"/>
  </mergeCells>
  <pageMargins left="0.7" right="0.7" top="0.75" bottom="0.75" header="0.3" footer="0.3"/>
  <pageSetup paperSize="9" scale="4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2"/>
  <sheetViews>
    <sheetView showZeros="0" workbookViewId="0">
      <selection activeCell="F24" sqref="F24"/>
    </sheetView>
  </sheetViews>
  <sheetFormatPr defaultRowHeight="15" x14ac:dyDescent="0.25"/>
  <cols>
    <col min="1" max="1" width="8.140625" style="1" customWidth="1"/>
    <col min="2" max="2" width="9.140625" style="1"/>
    <col min="3" max="3" width="31.7109375" style="1" customWidth="1"/>
    <col min="4" max="4" width="10" style="1" customWidth="1"/>
    <col min="5" max="5" width="21.42578125" style="1" customWidth="1"/>
    <col min="6" max="6" width="10.140625" style="1" customWidth="1"/>
    <col min="7" max="9" width="11.85546875" style="1" customWidth="1"/>
    <col min="10" max="10" width="11.28515625" style="1" customWidth="1"/>
    <col min="11" max="11" width="9.140625" style="1"/>
    <col min="12" max="12" width="11.5703125" style="1" customWidth="1"/>
    <col min="13" max="13" width="11.85546875" style="1" customWidth="1"/>
    <col min="14" max="14" width="11.5703125" style="1" customWidth="1"/>
    <col min="15" max="15" width="12.7109375" style="1" customWidth="1"/>
    <col min="16" max="16" width="9.140625" style="1"/>
    <col min="17" max="17" width="11.5703125" style="1" customWidth="1"/>
    <col min="18" max="18" width="11.85546875" style="1" customWidth="1"/>
    <col min="19" max="19" width="11.5703125" style="1" customWidth="1"/>
    <col min="20" max="20" width="12.5703125" style="1" customWidth="1"/>
    <col min="21" max="21" width="9.140625" style="1"/>
    <col min="22" max="22" width="12.140625" style="1" customWidth="1"/>
    <col min="23" max="23" width="11.85546875" style="1" customWidth="1"/>
    <col min="24" max="24" width="12.140625" style="1" customWidth="1"/>
    <col min="25" max="25" width="12.28515625" style="1" customWidth="1"/>
    <col min="26" max="26" width="9.140625" style="1"/>
    <col min="27" max="27" width="11.42578125" style="1" customWidth="1"/>
    <col min="28" max="28" width="11.85546875" style="1" customWidth="1"/>
    <col min="29" max="29" width="11.42578125" style="1" customWidth="1"/>
    <col min="30" max="30" width="11.5703125" style="1" customWidth="1"/>
    <col min="31" max="31" width="9.140625" style="1"/>
    <col min="32" max="32" width="11.7109375" style="1" customWidth="1"/>
    <col min="33" max="33" width="11.85546875" style="1" customWidth="1"/>
    <col min="34" max="34" width="11.7109375" style="1" customWidth="1"/>
    <col min="35" max="35" width="11.28515625" style="1" customWidth="1"/>
    <col min="36" max="16384" width="9.140625" style="1"/>
  </cols>
  <sheetData>
    <row r="1" spans="1:35" ht="15.75" customHeight="1" x14ac:dyDescent="0.25">
      <c r="AA1" s="2"/>
      <c r="AC1" s="2"/>
      <c r="AD1" s="2"/>
      <c r="AE1" s="2" t="s">
        <v>8</v>
      </c>
      <c r="AI1" s="2"/>
    </row>
    <row r="2" spans="1:35" ht="15.75" x14ac:dyDescent="0.25">
      <c r="AA2" s="3"/>
      <c r="AC2" s="3"/>
      <c r="AD2" s="3"/>
      <c r="AE2" s="3" t="s">
        <v>0</v>
      </c>
      <c r="AI2" s="3"/>
    </row>
    <row r="3" spans="1:35" ht="15.75" x14ac:dyDescent="0.25">
      <c r="AA3" s="3"/>
      <c r="AC3" s="3"/>
      <c r="AD3" s="3"/>
      <c r="AE3" s="3" t="s">
        <v>891</v>
      </c>
      <c r="AI3" s="3"/>
    </row>
    <row r="4" spans="1:35" ht="15.75" x14ac:dyDescent="0.25">
      <c r="AA4" s="3"/>
      <c r="AC4" s="3"/>
      <c r="AD4" s="3"/>
      <c r="AE4" s="3"/>
      <c r="AI4" s="3"/>
    </row>
    <row r="5" spans="1:35" ht="15.75" x14ac:dyDescent="0.25">
      <c r="A5" s="247" t="s">
        <v>892</v>
      </c>
      <c r="AA5" s="3"/>
      <c r="AC5" s="3"/>
      <c r="AD5" s="3"/>
      <c r="AI5" s="3"/>
    </row>
    <row r="6" spans="1:35" ht="15.75" customHeight="1" thickBot="1" x14ac:dyDescent="0.3">
      <c r="A6" s="247" t="s">
        <v>906</v>
      </c>
      <c r="B6" s="5"/>
    </row>
    <row r="7" spans="1:35" ht="15.75" customHeight="1" thickBot="1" x14ac:dyDescent="0.3">
      <c r="A7" s="377" t="s">
        <v>894</v>
      </c>
      <c r="B7" s="379" t="s">
        <v>17</v>
      </c>
      <c r="C7" s="379" t="s">
        <v>13</v>
      </c>
      <c r="D7" s="379" t="s">
        <v>895</v>
      </c>
      <c r="E7" s="379" t="s">
        <v>907</v>
      </c>
      <c r="F7" s="374" t="s">
        <v>908</v>
      </c>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6"/>
    </row>
    <row r="8" spans="1:35" ht="81" customHeight="1" thickBot="1" x14ac:dyDescent="0.3">
      <c r="A8" s="378"/>
      <c r="B8" s="380"/>
      <c r="C8" s="380"/>
      <c r="D8" s="380"/>
      <c r="E8" s="381"/>
      <c r="F8" s="282" t="s">
        <v>72</v>
      </c>
      <c r="G8" s="283" t="s">
        <v>20</v>
      </c>
      <c r="H8" s="284" t="s">
        <v>909</v>
      </c>
      <c r="I8" s="284" t="s">
        <v>910</v>
      </c>
      <c r="J8" s="285" t="s">
        <v>911</v>
      </c>
      <c r="K8" s="248" t="s">
        <v>73</v>
      </c>
      <c r="L8" s="249" t="s">
        <v>21</v>
      </c>
      <c r="M8" s="250" t="s">
        <v>912</v>
      </c>
      <c r="N8" s="250" t="s">
        <v>913</v>
      </c>
      <c r="O8" s="251" t="s">
        <v>914</v>
      </c>
      <c r="P8" s="248" t="s">
        <v>74</v>
      </c>
      <c r="Q8" s="249" t="s">
        <v>22</v>
      </c>
      <c r="R8" s="250" t="s">
        <v>915</v>
      </c>
      <c r="S8" s="250" t="s">
        <v>916</v>
      </c>
      <c r="T8" s="251" t="s">
        <v>917</v>
      </c>
      <c r="U8" s="248" t="s">
        <v>75</v>
      </c>
      <c r="V8" s="249" t="s">
        <v>23</v>
      </c>
      <c r="W8" s="250" t="s">
        <v>918</v>
      </c>
      <c r="X8" s="250" t="s">
        <v>919</v>
      </c>
      <c r="Y8" s="251" t="s">
        <v>920</v>
      </c>
      <c r="Z8" s="248" t="s">
        <v>76</v>
      </c>
      <c r="AA8" s="249" t="s">
        <v>24</v>
      </c>
      <c r="AB8" s="250" t="s">
        <v>921</v>
      </c>
      <c r="AC8" s="250" t="s">
        <v>922</v>
      </c>
      <c r="AD8" s="251" t="s">
        <v>923</v>
      </c>
      <c r="AE8" s="248" t="s">
        <v>77</v>
      </c>
      <c r="AF8" s="249" t="s">
        <v>25</v>
      </c>
      <c r="AG8" s="250" t="s">
        <v>924</v>
      </c>
      <c r="AH8" s="250" t="s">
        <v>925</v>
      </c>
      <c r="AI8" s="251" t="s">
        <v>926</v>
      </c>
    </row>
    <row r="9" spans="1:35" s="278" customFormat="1" ht="16.5" customHeight="1" x14ac:dyDescent="0.25">
      <c r="A9" s="295" t="str">
        <f>'Visi duomenys'!A5</f>
        <v>1.</v>
      </c>
      <c r="B9" s="240">
        <f>'Visi duomenys'!B5</f>
        <v>0</v>
      </c>
      <c r="C9" s="240" t="str">
        <f>'Visi duomenys'!D5</f>
        <v>Prioritetas. SUBALANSUOTAS, DARNIA PLĖTRA PAGRĮSTAS EKONOMINIS AUGIMAS.</v>
      </c>
      <c r="D9" s="252"/>
      <c r="E9" s="252"/>
      <c r="F9" s="286"/>
      <c r="G9" s="287"/>
      <c r="H9" s="287"/>
      <c r="I9" s="287"/>
      <c r="J9" s="288"/>
      <c r="K9" s="289"/>
      <c r="L9" s="243"/>
      <c r="M9" s="243"/>
      <c r="N9" s="243"/>
      <c r="O9" s="290"/>
      <c r="P9" s="289"/>
      <c r="Q9" s="281"/>
      <c r="R9" s="243"/>
      <c r="S9" s="281"/>
      <c r="T9" s="301"/>
      <c r="U9" s="292"/>
      <c r="V9" s="281"/>
      <c r="W9" s="243"/>
      <c r="X9" s="281"/>
      <c r="Y9" s="301"/>
      <c r="Z9" s="292"/>
      <c r="AA9" s="243"/>
      <c r="AB9" s="243"/>
      <c r="AC9" s="243"/>
      <c r="AD9" s="290"/>
      <c r="AE9" s="292"/>
      <c r="AF9" s="281"/>
      <c r="AG9" s="243"/>
      <c r="AH9" s="281"/>
      <c r="AI9" s="301"/>
    </row>
    <row r="10" spans="1:35" s="278" customFormat="1" ht="16.5" customHeight="1" x14ac:dyDescent="0.25">
      <c r="A10" s="295" t="str">
        <f>'Visi duomenys'!A6</f>
        <v>1.1</v>
      </c>
      <c r="B10" s="240" t="str">
        <f>'Visi duomenys'!B6</f>
        <v/>
      </c>
      <c r="C10" s="240" t="str">
        <f>'Visi duomenys'!D6</f>
        <v>Tikslas. Mažinti išsivystymo skirtumus regiono viduje, skatinti ūkinės veiklos įvairovę mieste ir kaime, didinti ekonomikos augimą.</v>
      </c>
      <c r="D10" s="252"/>
      <c r="E10" s="252"/>
      <c r="F10" s="289"/>
      <c r="G10" s="243"/>
      <c r="H10" s="243"/>
      <c r="I10" s="243"/>
      <c r="J10" s="290"/>
      <c r="K10" s="289"/>
      <c r="L10" s="243"/>
      <c r="M10" s="243"/>
      <c r="N10" s="243"/>
      <c r="O10" s="290"/>
      <c r="P10" s="289"/>
      <c r="Q10" s="281"/>
      <c r="R10" s="243"/>
      <c r="S10" s="281"/>
      <c r="T10" s="301"/>
      <c r="U10" s="292"/>
      <c r="V10" s="281"/>
      <c r="W10" s="243"/>
      <c r="X10" s="281"/>
      <c r="Y10" s="301"/>
      <c r="Z10" s="292"/>
      <c r="AA10" s="243"/>
      <c r="AB10" s="243"/>
      <c r="AC10" s="243"/>
      <c r="AD10" s="290"/>
      <c r="AE10" s="292"/>
      <c r="AF10" s="281"/>
      <c r="AG10" s="243"/>
      <c r="AH10" s="281"/>
      <c r="AI10" s="301"/>
    </row>
    <row r="11" spans="1:35" s="278" customFormat="1" ht="16.5" customHeight="1" x14ac:dyDescent="0.25">
      <c r="A11" s="295" t="str">
        <f>'Visi duomenys'!A7</f>
        <v>1.1.1</v>
      </c>
      <c r="B11" s="240" t="str">
        <f>'Visi duomenys'!B7</f>
        <v/>
      </c>
      <c r="C11" s="240" t="str">
        <f>'Visi duomenys'!D7</f>
        <v>Uždavinys. Vystyti tikslines teritorijas, padidinti ūkinės veiklos įvairovę, pagerinti sukurtų darbo vietų pasiekiamumą.</v>
      </c>
      <c r="D11" s="252"/>
      <c r="E11" s="252"/>
      <c r="F11" s="289"/>
      <c r="G11" s="243"/>
      <c r="H11" s="243"/>
      <c r="I11" s="243"/>
      <c r="J11" s="290"/>
      <c r="K11" s="289"/>
      <c r="L11" s="243"/>
      <c r="M11" s="243"/>
      <c r="N11" s="243"/>
      <c r="O11" s="290"/>
      <c r="P11" s="289"/>
      <c r="Q11" s="281"/>
      <c r="R11" s="243"/>
      <c r="S11" s="281"/>
      <c r="T11" s="301"/>
      <c r="U11" s="292"/>
      <c r="V11" s="281"/>
      <c r="W11" s="243"/>
      <c r="X11" s="281"/>
      <c r="Y11" s="301"/>
      <c r="Z11" s="292"/>
      <c r="AA11" s="243"/>
      <c r="AB11" s="243"/>
      <c r="AC11" s="243"/>
      <c r="AD11" s="290"/>
      <c r="AE11" s="292"/>
      <c r="AF11" s="281"/>
      <c r="AG11" s="243"/>
      <c r="AH11" s="281"/>
      <c r="AI11" s="301"/>
    </row>
    <row r="12" spans="1:35" s="278" customFormat="1" ht="16.5" customHeight="1" x14ac:dyDescent="0.25">
      <c r="A12" s="295" t="str">
        <f>'Visi duomenys'!A8</f>
        <v>1.1.1.1</v>
      </c>
      <c r="B12" s="240" t="str">
        <f>'Visi duomenys'!B8</f>
        <v/>
      </c>
      <c r="C12" s="240" t="str">
        <f>'Visi duomenys'!D8</f>
        <v>Priemonė: Kaimo (1-6 tūkst. Gyventojų) gyvenamųjų vietovių atnaujinimas</v>
      </c>
      <c r="D12" s="252"/>
      <c r="E12" s="252"/>
      <c r="F12" s="289"/>
      <c r="G12" s="243"/>
      <c r="H12" s="243"/>
      <c r="I12" s="243"/>
      <c r="J12" s="290"/>
      <c r="K12" s="289"/>
      <c r="L12" s="243"/>
      <c r="M12" s="243"/>
      <c r="N12" s="243"/>
      <c r="O12" s="290"/>
      <c r="P12" s="289"/>
      <c r="Q12" s="281"/>
      <c r="R12" s="243"/>
      <c r="S12" s="281"/>
      <c r="T12" s="301"/>
      <c r="U12" s="292"/>
      <c r="V12" s="281"/>
      <c r="W12" s="243"/>
      <c r="X12" s="281"/>
      <c r="Y12" s="301"/>
      <c r="Z12" s="292"/>
      <c r="AA12" s="243"/>
      <c r="AB12" s="243"/>
      <c r="AC12" s="243"/>
      <c r="AD12" s="290"/>
      <c r="AE12" s="292"/>
      <c r="AF12" s="281"/>
      <c r="AG12" s="243"/>
      <c r="AH12" s="281"/>
      <c r="AI12" s="301"/>
    </row>
    <row r="13" spans="1:35" s="278" customFormat="1" ht="16.5" customHeight="1" x14ac:dyDescent="0.25">
      <c r="A13" s="296" t="str">
        <f>'Visi duomenys'!A9</f>
        <v>1.1.1.1.1</v>
      </c>
      <c r="B13" s="241" t="str">
        <f>'Visi duomenys'!B9</f>
        <v>R089908-293034-1125</v>
      </c>
      <c r="C13" s="241" t="str">
        <f>'Visi duomenys'!D9</f>
        <v>Šilalės rajono Kvėdarnos gyvenamosios vietovės atnaujinimas</v>
      </c>
      <c r="D13" s="275" t="str">
        <f>('Visi duomenys'!J9&amp;" "&amp;'Visi duomenys'!K9&amp;" "&amp;'Visi duomenys'!L9)</f>
        <v xml:space="preserve">  </v>
      </c>
      <c r="E13" s="276" t="str">
        <f>'Visi duomenys'!C9</f>
        <v>08.2.1-CPVA-R-908-71-0004</v>
      </c>
      <c r="F13" s="291" t="str">
        <f>'Visi duomenys'!AP9</f>
        <v>P.S.364</v>
      </c>
      <c r="G13" s="277" t="str">
        <f>'Visi duomenys'!AQ9</f>
        <v>Naujos atviros erdvės vietovėse nuo 1 iki 6 tūkst. gyv. (išskyrus savivaldybių centrus) (m2)</v>
      </c>
      <c r="H13" s="277">
        <f>'Visi duomenys'!AR9</f>
        <v>36000</v>
      </c>
      <c r="I13" s="277"/>
      <c r="J13" s="302"/>
      <c r="K13" s="291" t="str">
        <f>'Visi duomenys'!AS9</f>
        <v>P.S.365</v>
      </c>
      <c r="L13" s="277" t="str">
        <f>'Visi duomenys'!AT9</f>
        <v>Atnaujinti ir pritaikyti naujai paskirčiai pastatai ir statiniai kaimo vietovėse (m2)</v>
      </c>
      <c r="M13" s="277">
        <f>'Visi duomenys'!AU9</f>
        <v>700</v>
      </c>
      <c r="N13" s="277"/>
      <c r="O13" s="302"/>
      <c r="P13" s="291">
        <f>'Visi duomenys'!AV9</f>
        <v>0</v>
      </c>
      <c r="Q13" s="277">
        <f>'Visi duomenys'!AW9</f>
        <v>0</v>
      </c>
      <c r="R13" s="277">
        <f>'Visi duomenys'!AX9</f>
        <v>0</v>
      </c>
      <c r="S13" s="277"/>
      <c r="T13" s="302"/>
      <c r="U13" s="303">
        <f>'Visi duomenys'!AY9</f>
        <v>0</v>
      </c>
      <c r="V13" s="254">
        <f>'Visi duomenys'!AZ9</f>
        <v>0</v>
      </c>
      <c r="W13" s="254">
        <f>'Visi duomenys'!BA9</f>
        <v>0</v>
      </c>
      <c r="X13" s="254"/>
      <c r="Y13" s="302"/>
      <c r="Z13" s="303">
        <f>'Visi duomenys'!BB9</f>
        <v>0</v>
      </c>
      <c r="AA13" s="254">
        <f>'Visi duomenys'!BC9</f>
        <v>0</v>
      </c>
      <c r="AB13" s="254">
        <f>'Visi duomenys'!BD9</f>
        <v>0</v>
      </c>
      <c r="AC13" s="254"/>
      <c r="AD13" s="302"/>
      <c r="AE13" s="291">
        <f>'Visi duomenys'!BE9</f>
        <v>0</v>
      </c>
      <c r="AF13" s="277">
        <f>'Visi duomenys'!BF9</f>
        <v>0</v>
      </c>
      <c r="AG13" s="277">
        <f>'Visi duomenys'!BG9</f>
        <v>0</v>
      </c>
      <c r="AH13" s="277"/>
      <c r="AI13" s="302"/>
    </row>
    <row r="14" spans="1:35" s="278" customFormat="1" ht="16.5" customHeight="1" x14ac:dyDescent="0.25">
      <c r="A14" s="296" t="str">
        <f>'Visi duomenys'!A10</f>
        <v>1.1.1.1.2</v>
      </c>
      <c r="B14" s="241" t="str">
        <f>'Visi duomenys'!B10</f>
        <v>R089908-293000-1126</v>
      </c>
      <c r="C14" s="241" t="str">
        <f>'Visi duomenys'!D10</f>
        <v>Skaudvilės miesto infrastruktūros sutvarkymas</v>
      </c>
      <c r="D14" s="275" t="str">
        <f>('Visi duomenys'!J10&amp;" "&amp;'Visi duomenys'!K10&amp;" "&amp;'Visi duomenys'!L10)</f>
        <v xml:space="preserve">  </v>
      </c>
      <c r="E14" s="276" t="str">
        <f>'Visi duomenys'!C10</f>
        <v>08.2.1-CPVA-R-908-71-0002</v>
      </c>
      <c r="F14" s="291" t="str">
        <f>'Visi duomenys'!AP10</f>
        <v>P.S.364</v>
      </c>
      <c r="G14" s="277" t="str">
        <f>'Visi duomenys'!AQ10</f>
        <v>Naujos atviros erdvės vietovėse nuo 1 iki 6 tūkst. gyv. (išskyrus savivaldybių centrus) (m2)</v>
      </c>
      <c r="H14" s="277">
        <f>'Visi duomenys'!AR10</f>
        <v>34600</v>
      </c>
      <c r="I14" s="277"/>
      <c r="J14" s="302"/>
      <c r="K14" s="291">
        <f>'Visi duomenys'!AS10</f>
        <v>0</v>
      </c>
      <c r="L14" s="277">
        <f>'Visi duomenys'!AT10</f>
        <v>0</v>
      </c>
      <c r="M14" s="277">
        <f>'Visi duomenys'!AU10</f>
        <v>0</v>
      </c>
      <c r="N14" s="277"/>
      <c r="O14" s="302"/>
      <c r="P14" s="291">
        <f>'Visi duomenys'!AV10</f>
        <v>0</v>
      </c>
      <c r="Q14" s="277">
        <f>'Visi duomenys'!AW10</f>
        <v>0</v>
      </c>
      <c r="R14" s="277">
        <f>'Visi duomenys'!AX10</f>
        <v>0</v>
      </c>
      <c r="S14" s="277"/>
      <c r="T14" s="302"/>
      <c r="U14" s="303">
        <f>'Visi duomenys'!AY10</f>
        <v>0</v>
      </c>
      <c r="V14" s="254">
        <f>'Visi duomenys'!AZ10</f>
        <v>0</v>
      </c>
      <c r="W14" s="254">
        <f>'Visi duomenys'!BA10</f>
        <v>0</v>
      </c>
      <c r="X14" s="254"/>
      <c r="Y14" s="302"/>
      <c r="Z14" s="303">
        <f>'Visi duomenys'!BB10</f>
        <v>0</v>
      </c>
      <c r="AA14" s="254">
        <f>'Visi duomenys'!BC10</f>
        <v>0</v>
      </c>
      <c r="AB14" s="254">
        <f>'Visi duomenys'!BD10</f>
        <v>0</v>
      </c>
      <c r="AC14" s="254"/>
      <c r="AD14" s="302"/>
      <c r="AE14" s="291">
        <f>'Visi duomenys'!BE10</f>
        <v>0</v>
      </c>
      <c r="AF14" s="277">
        <f>'Visi duomenys'!BF10</f>
        <v>0</v>
      </c>
      <c r="AG14" s="277">
        <f>'Visi duomenys'!BG10</f>
        <v>0</v>
      </c>
      <c r="AH14" s="277"/>
      <c r="AI14" s="302"/>
    </row>
    <row r="15" spans="1:35" s="278" customFormat="1" ht="16.5" customHeight="1" x14ac:dyDescent="0.25">
      <c r="A15" s="295" t="str">
        <f>'Visi duomenys'!A11</f>
        <v>1.1.1.2</v>
      </c>
      <c r="B15" s="240" t="str">
        <f>'Visi duomenys'!B11</f>
        <v/>
      </c>
      <c r="C15" s="240" t="str">
        <f>'Visi duomenys'!D11</f>
        <v>Priemonė: Miestų kompleksinė plėtra</v>
      </c>
      <c r="D15" s="279" t="str">
        <f>('Visi duomenys'!J11&amp;" "&amp;'Visi duomenys'!K11&amp;" "&amp;'Visi duomenys'!L11)</f>
        <v xml:space="preserve">  </v>
      </c>
      <c r="E15" s="280">
        <f>'Visi duomenys'!C11</f>
        <v>0</v>
      </c>
      <c r="F15" s="292">
        <f>'Visi duomenys'!AP11</f>
        <v>0</v>
      </c>
      <c r="G15" s="281">
        <f>'Visi duomenys'!AQ11</f>
        <v>0</v>
      </c>
      <c r="H15" s="281">
        <f>'Visi duomenys'!AR11</f>
        <v>0</v>
      </c>
      <c r="I15" s="281"/>
      <c r="J15" s="301"/>
      <c r="K15" s="292">
        <f>'Visi duomenys'!AS11</f>
        <v>0</v>
      </c>
      <c r="L15" s="281">
        <f>'Visi duomenys'!AT11</f>
        <v>0</v>
      </c>
      <c r="M15" s="281">
        <f>'Visi duomenys'!AU11</f>
        <v>0</v>
      </c>
      <c r="N15" s="281"/>
      <c r="O15" s="301"/>
      <c r="P15" s="292">
        <f>'Visi duomenys'!AV11</f>
        <v>0</v>
      </c>
      <c r="Q15" s="281">
        <f>'Visi duomenys'!AW11</f>
        <v>0</v>
      </c>
      <c r="R15" s="281">
        <f>'Visi duomenys'!AX11</f>
        <v>0</v>
      </c>
      <c r="S15" s="281"/>
      <c r="T15" s="301"/>
      <c r="U15" s="304">
        <f>'Visi duomenys'!AY11</f>
        <v>0</v>
      </c>
      <c r="V15" s="305">
        <f>'Visi duomenys'!AZ11</f>
        <v>0</v>
      </c>
      <c r="W15" s="305">
        <f>'Visi duomenys'!BA11</f>
        <v>0</v>
      </c>
      <c r="X15" s="305"/>
      <c r="Y15" s="301"/>
      <c r="Z15" s="304">
        <f>'Visi duomenys'!BB11</f>
        <v>0</v>
      </c>
      <c r="AA15" s="305">
        <f>'Visi duomenys'!BC11</f>
        <v>0</v>
      </c>
      <c r="AB15" s="305">
        <f>'Visi duomenys'!BD11</f>
        <v>0</v>
      </c>
      <c r="AC15" s="305"/>
      <c r="AD15" s="301"/>
      <c r="AE15" s="292">
        <f>'Visi duomenys'!BE11</f>
        <v>0</v>
      </c>
      <c r="AF15" s="281">
        <f>'Visi duomenys'!BF11</f>
        <v>0</v>
      </c>
      <c r="AG15" s="281">
        <f>'Visi duomenys'!BG11</f>
        <v>0</v>
      </c>
      <c r="AH15" s="281"/>
      <c r="AI15" s="301"/>
    </row>
    <row r="16" spans="1:35" s="278" customFormat="1" ht="16.5" customHeight="1" x14ac:dyDescent="0.25">
      <c r="A16" s="296" t="str">
        <f>'Visi duomenys'!A12</f>
        <v>1.1.1.2.1</v>
      </c>
      <c r="B16" s="241" t="str">
        <f>'Visi duomenys'!B12</f>
        <v>R089905-290000-1128</v>
      </c>
      <c r="C16" s="241" t="str">
        <f>'Visi duomenys'!D12</f>
        <v>Pagėgių miesto Turgaus aikštės įrengimas ir prieigų sutvarkymas</v>
      </c>
      <c r="D16" s="275" t="str">
        <f>('Visi duomenys'!J12&amp;" "&amp;'Visi duomenys'!K12&amp;" "&amp;'Visi duomenys'!L12)</f>
        <v xml:space="preserve">ITI  </v>
      </c>
      <c r="E16" s="276" t="str">
        <f>'Visi duomenys'!C12</f>
        <v>07.1.1-CPVA-R-905-71-0002</v>
      </c>
      <c r="F16" s="291" t="str">
        <f>'Visi duomenys'!AP12</f>
        <v>P.B.238</v>
      </c>
      <c r="G16" s="277" t="str">
        <f>'Visi duomenys'!AQ12</f>
        <v>Sukurtos arba atnaujintos atviros erdvės miestų vietovėse (m2)</v>
      </c>
      <c r="H16" s="277">
        <f>'Visi duomenys'!AR12</f>
        <v>8583.42</v>
      </c>
      <c r="I16" s="14"/>
      <c r="J16" s="253"/>
      <c r="K16" s="291" t="str">
        <f>'Visi duomenys'!AS12</f>
        <v>P.B.239</v>
      </c>
      <c r="L16" s="277" t="str">
        <f>'Visi duomenys'!AT12</f>
        <v>Pastatyti arba atnaujinti viešieji arba komerciniai pastatai miestų vietovėse (m2)</v>
      </c>
      <c r="M16" s="277">
        <f>'Visi duomenys'!AU12</f>
        <v>423.58</v>
      </c>
      <c r="N16" s="14"/>
      <c r="O16" s="253"/>
      <c r="P16" s="291">
        <f>'Visi duomenys'!AV12</f>
        <v>0</v>
      </c>
      <c r="Q16" s="277">
        <f>'Visi duomenys'!AW12</f>
        <v>0</v>
      </c>
      <c r="R16" s="277">
        <f>'Visi duomenys'!AX12</f>
        <v>0</v>
      </c>
      <c r="S16" s="277"/>
      <c r="T16" s="302"/>
      <c r="U16" s="303">
        <f>'Visi duomenys'!AY12</f>
        <v>0</v>
      </c>
      <c r="V16" s="254">
        <f>'Visi duomenys'!AZ12</f>
        <v>0</v>
      </c>
      <c r="W16" s="254">
        <f>'Visi duomenys'!BA12</f>
        <v>0</v>
      </c>
      <c r="X16" s="277"/>
      <c r="Y16" s="302"/>
      <c r="Z16" s="303">
        <f>'Visi duomenys'!BB12</f>
        <v>0</v>
      </c>
      <c r="AA16" s="254">
        <f>'Visi duomenys'!BC12</f>
        <v>0</v>
      </c>
      <c r="AB16" s="254">
        <f>'Visi duomenys'!BD12</f>
        <v>0</v>
      </c>
      <c r="AC16" s="254"/>
      <c r="AD16" s="302"/>
      <c r="AE16" s="291">
        <f>'Visi duomenys'!BE12</f>
        <v>0</v>
      </c>
      <c r="AF16" s="277">
        <f>'Visi duomenys'!BF12</f>
        <v>0</v>
      </c>
      <c r="AG16" s="277">
        <f>'Visi duomenys'!BG12</f>
        <v>0</v>
      </c>
      <c r="AH16" s="277"/>
      <c r="AI16" s="302"/>
    </row>
    <row r="17" spans="1:35" s="278" customFormat="1" ht="16.5" customHeight="1" x14ac:dyDescent="0.25">
      <c r="A17" s="296" t="str">
        <f>'Visi duomenys'!A13</f>
        <v>1.1.1.2.2</v>
      </c>
      <c r="B17" s="241" t="str">
        <f>'Visi duomenys'!B13</f>
        <v>R089905-280000-1129</v>
      </c>
      <c r="C17" s="241" t="str">
        <f>'Visi duomenys'!D13</f>
        <v>Apleistos teritorijos už Kultūros centro Pagėgių mieste konversija ir pritaikymas rekreaciniams, poilsio ir sveikatinimo poreikiams</v>
      </c>
      <c r="D17" s="275" t="str">
        <f>('Visi duomenys'!J13&amp;" "&amp;'Visi duomenys'!K13&amp;" "&amp;'Visi duomenys'!L13)</f>
        <v xml:space="preserve">ITI  </v>
      </c>
      <c r="E17" s="276" t="str">
        <f>'Visi duomenys'!C13</f>
        <v>07.1.1-CPVA-R-905-71-0001</v>
      </c>
      <c r="F17" s="291" t="str">
        <f>'Visi duomenys'!AP13</f>
        <v>P.B.238</v>
      </c>
      <c r="G17" s="277" t="str">
        <f>'Visi duomenys'!AQ13</f>
        <v>Sukurtos arba atnaujintos atviros erdvės miestų vietovėse (m2)</v>
      </c>
      <c r="H17" s="277">
        <f>'Visi duomenys'!AR13</f>
        <v>33516</v>
      </c>
      <c r="I17" s="14"/>
      <c r="J17" s="253"/>
      <c r="K17" s="291">
        <f>'Visi duomenys'!AS13</f>
        <v>0</v>
      </c>
      <c r="L17" s="277">
        <f>'Visi duomenys'!AT13</f>
        <v>0</v>
      </c>
      <c r="M17" s="277">
        <f>'Visi duomenys'!AU13</f>
        <v>0</v>
      </c>
      <c r="N17" s="14"/>
      <c r="O17" s="253"/>
      <c r="P17" s="291">
        <f>'Visi duomenys'!AV13</f>
        <v>0</v>
      </c>
      <c r="Q17" s="277">
        <f>'Visi duomenys'!AW13</f>
        <v>0</v>
      </c>
      <c r="R17" s="277">
        <f>'Visi duomenys'!AX13</f>
        <v>0</v>
      </c>
      <c r="S17" s="277"/>
      <c r="T17" s="302"/>
      <c r="U17" s="303">
        <f>'Visi duomenys'!AY13</f>
        <v>0</v>
      </c>
      <c r="V17" s="254">
        <f>'Visi duomenys'!AZ13</f>
        <v>0</v>
      </c>
      <c r="W17" s="254">
        <f>'Visi duomenys'!BA13</f>
        <v>0</v>
      </c>
      <c r="X17" s="277"/>
      <c r="Y17" s="302"/>
      <c r="Z17" s="303">
        <f>'Visi duomenys'!BB13</f>
        <v>0</v>
      </c>
      <c r="AA17" s="254">
        <f>'Visi duomenys'!BC13</f>
        <v>0</v>
      </c>
      <c r="AB17" s="254">
        <f>'Visi duomenys'!BD13</f>
        <v>0</v>
      </c>
      <c r="AC17" s="254"/>
      <c r="AD17" s="302"/>
      <c r="AE17" s="291">
        <f>'Visi duomenys'!BE13</f>
        <v>0</v>
      </c>
      <c r="AF17" s="277">
        <f>'Visi duomenys'!BF13</f>
        <v>0</v>
      </c>
      <c r="AG17" s="277">
        <f>'Visi duomenys'!BG13</f>
        <v>0</v>
      </c>
      <c r="AH17" s="277"/>
      <c r="AI17" s="302"/>
    </row>
    <row r="18" spans="1:35" s="278" customFormat="1" ht="16.5" customHeight="1" x14ac:dyDescent="0.25">
      <c r="A18" s="295" t="str">
        <f>'Visi duomenys'!A14</f>
        <v>1.1.1.3</v>
      </c>
      <c r="B18" s="240" t="str">
        <f>'Visi duomenys'!B14</f>
        <v/>
      </c>
      <c r="C18" s="240" t="str">
        <f>'Visi duomenys'!D14</f>
        <v>Priemonė: Pereinamojo laikotarpio tikslinių teritorijų vystymas. I</v>
      </c>
      <c r="D18" s="279" t="str">
        <f>('Visi duomenys'!J14&amp;" "&amp;'Visi duomenys'!K14&amp;" "&amp;'Visi duomenys'!L14)</f>
        <v xml:space="preserve">  </v>
      </c>
      <c r="E18" s="280">
        <f>'Visi duomenys'!C14</f>
        <v>0</v>
      </c>
      <c r="F18" s="292">
        <f>'Visi duomenys'!AP14</f>
        <v>0</v>
      </c>
      <c r="G18" s="281">
        <f>'Visi duomenys'!AQ14</f>
        <v>0</v>
      </c>
      <c r="H18" s="281">
        <f>'Visi duomenys'!AR14</f>
        <v>0</v>
      </c>
      <c r="I18" s="281"/>
      <c r="J18" s="301"/>
      <c r="K18" s="292">
        <f>'Visi duomenys'!AS14</f>
        <v>0</v>
      </c>
      <c r="L18" s="281">
        <f>'Visi duomenys'!AT14</f>
        <v>0</v>
      </c>
      <c r="M18" s="281">
        <f>'Visi duomenys'!AU14</f>
        <v>0</v>
      </c>
      <c r="N18" s="281"/>
      <c r="O18" s="301"/>
      <c r="P18" s="292">
        <f>'Visi duomenys'!AV14</f>
        <v>0</v>
      </c>
      <c r="Q18" s="281">
        <f>'Visi duomenys'!AW14</f>
        <v>0</v>
      </c>
      <c r="R18" s="281">
        <f>'Visi duomenys'!AX14</f>
        <v>0</v>
      </c>
      <c r="S18" s="281"/>
      <c r="T18" s="301"/>
      <c r="U18" s="304">
        <f>'Visi duomenys'!AY14</f>
        <v>0</v>
      </c>
      <c r="V18" s="305">
        <f>'Visi duomenys'!AZ14</f>
        <v>0</v>
      </c>
      <c r="W18" s="305">
        <f>'Visi duomenys'!BA14</f>
        <v>0</v>
      </c>
      <c r="X18" s="305"/>
      <c r="Y18" s="301"/>
      <c r="Z18" s="304">
        <f>'Visi duomenys'!BB14</f>
        <v>0</v>
      </c>
      <c r="AA18" s="305">
        <f>'Visi duomenys'!BC14</f>
        <v>0</v>
      </c>
      <c r="AB18" s="305">
        <f>'Visi duomenys'!BD14</f>
        <v>0</v>
      </c>
      <c r="AC18" s="305"/>
      <c r="AD18" s="301"/>
      <c r="AE18" s="292">
        <f>'Visi duomenys'!BE14</f>
        <v>0</v>
      </c>
      <c r="AF18" s="281">
        <f>'Visi duomenys'!BF14</f>
        <v>0</v>
      </c>
      <c r="AG18" s="281">
        <f>'Visi duomenys'!BG14</f>
        <v>0</v>
      </c>
      <c r="AH18" s="281"/>
      <c r="AI18" s="301"/>
    </row>
    <row r="19" spans="1:35" s="278" customFormat="1" ht="16.5" customHeight="1" x14ac:dyDescent="0.25">
      <c r="A19" s="296" t="str">
        <f>'Visi duomenys'!A15</f>
        <v>1.1.1.3.1</v>
      </c>
      <c r="B19" s="241" t="str">
        <f>'Visi duomenys'!B15</f>
        <v>R089902-340000-1131</v>
      </c>
      <c r="C19" s="241" t="str">
        <f>'Visi duomenys'!D15</f>
        <v>Apleistos teritorijos Tauragės miesto  buvusiame kariniame miestelyje viešųjų pastatų sutvarkymas ir pritaikymas bendruomenės poreikiams</v>
      </c>
      <c r="D19" s="275" t="str">
        <f>('Visi duomenys'!J15&amp;" "&amp;'Visi duomenys'!K15&amp;" "&amp;'Visi duomenys'!L15)</f>
        <v xml:space="preserve">ITI  </v>
      </c>
      <c r="E19" s="276" t="str">
        <f>'Visi duomenys'!C15</f>
        <v>07.1.1-CPVA-V-902-01-0005</v>
      </c>
      <c r="F19" s="291" t="str">
        <f>'Visi duomenys'!AP15</f>
        <v>P.B.238</v>
      </c>
      <c r="G19" s="277" t="str">
        <f>'Visi duomenys'!AQ15</f>
        <v>Sukurtos arba atnaujintos atviros erdvės miestų vietovėse (m2)</v>
      </c>
      <c r="H19" s="277">
        <f>'Visi duomenys'!AR15</f>
        <v>4719.5</v>
      </c>
      <c r="I19" s="277"/>
      <c r="J19" s="302"/>
      <c r="K19" s="291" t="str">
        <f>'Visi duomenys'!AS15</f>
        <v>P.B.239</v>
      </c>
      <c r="L19" s="277" t="str">
        <f>'Visi duomenys'!AT15</f>
        <v>Pastatyti arba atnaujinti viešieji arba komerciniai pastatai miestų vietovėse (m2)</v>
      </c>
      <c r="M19" s="277">
        <f>'Visi duomenys'!AU15</f>
        <v>1757.57</v>
      </c>
      <c r="N19" s="277"/>
      <c r="O19" s="302"/>
      <c r="P19" s="291">
        <f>'Visi duomenys'!AV15</f>
        <v>0</v>
      </c>
      <c r="Q19" s="277">
        <f>'Visi duomenys'!AW15</f>
        <v>0</v>
      </c>
      <c r="R19" s="277">
        <f>'Visi duomenys'!AX15</f>
        <v>0</v>
      </c>
      <c r="S19" s="277"/>
      <c r="T19" s="302"/>
      <c r="U19" s="303">
        <f>'Visi duomenys'!AY15</f>
        <v>0</v>
      </c>
      <c r="V19" s="254">
        <f>'Visi duomenys'!AZ15</f>
        <v>0</v>
      </c>
      <c r="W19" s="254">
        <f>'Visi duomenys'!BA15</f>
        <v>0</v>
      </c>
      <c r="X19" s="254"/>
      <c r="Y19" s="302"/>
      <c r="Z19" s="303">
        <f>'Visi duomenys'!BB15</f>
        <v>0</v>
      </c>
      <c r="AA19" s="254">
        <f>'Visi duomenys'!BC15</f>
        <v>0</v>
      </c>
      <c r="AB19" s="254">
        <f>'Visi duomenys'!BD15</f>
        <v>0</v>
      </c>
      <c r="AC19" s="254"/>
      <c r="AD19" s="302"/>
      <c r="AE19" s="291">
        <f>'Visi duomenys'!BE15</f>
        <v>0</v>
      </c>
      <c r="AF19" s="277">
        <f>'Visi duomenys'!BF15</f>
        <v>0</v>
      </c>
      <c r="AG19" s="277">
        <f>'Visi duomenys'!BG15</f>
        <v>0</v>
      </c>
      <c r="AH19" s="277"/>
      <c r="AI19" s="302"/>
    </row>
    <row r="20" spans="1:35" s="278" customFormat="1" ht="16.5" customHeight="1" x14ac:dyDescent="0.25">
      <c r="A20" s="295" t="str">
        <f>'Visi duomenys'!A16</f>
        <v>1.1.1.4</v>
      </c>
      <c r="B20" s="240" t="str">
        <f>'Visi duomenys'!B16</f>
        <v/>
      </c>
      <c r="C20" s="240" t="str">
        <f>'Visi duomenys'!D16</f>
        <v>Priemonė: Pereinamojo laikotarpio tikslinių teritorijų vystymas. II</v>
      </c>
      <c r="D20" s="279" t="str">
        <f>('Visi duomenys'!J16&amp;" "&amp;'Visi duomenys'!K16&amp;" "&amp;'Visi duomenys'!L16)</f>
        <v xml:space="preserve">  </v>
      </c>
      <c r="E20" s="280">
        <f>'Visi duomenys'!C16</f>
        <v>0</v>
      </c>
      <c r="F20" s="292">
        <f>'Visi duomenys'!AP16</f>
        <v>0</v>
      </c>
      <c r="G20" s="281">
        <f>'Visi duomenys'!AQ16</f>
        <v>0</v>
      </c>
      <c r="H20" s="281">
        <f>'Visi duomenys'!AR16</f>
        <v>0</v>
      </c>
      <c r="I20" s="306"/>
      <c r="J20" s="307"/>
      <c r="K20" s="292">
        <f>'Visi duomenys'!AS16</f>
        <v>0</v>
      </c>
      <c r="L20" s="281">
        <f>'Visi duomenys'!AT16</f>
        <v>0</v>
      </c>
      <c r="M20" s="281">
        <f>'Visi duomenys'!AU16</f>
        <v>0</v>
      </c>
      <c r="N20" s="306"/>
      <c r="O20" s="307"/>
      <c r="P20" s="292">
        <f>'Visi duomenys'!AV16</f>
        <v>0</v>
      </c>
      <c r="Q20" s="281">
        <f>'Visi duomenys'!AW16</f>
        <v>0</v>
      </c>
      <c r="R20" s="281">
        <f>'Visi duomenys'!AX16</f>
        <v>0</v>
      </c>
      <c r="S20" s="306"/>
      <c r="T20" s="307"/>
      <c r="U20" s="304">
        <f>'Visi duomenys'!AY16</f>
        <v>0</v>
      </c>
      <c r="V20" s="305">
        <f>'Visi duomenys'!AZ16</f>
        <v>0</v>
      </c>
      <c r="W20" s="305">
        <f>'Visi duomenys'!BA16</f>
        <v>0</v>
      </c>
      <c r="X20" s="306"/>
      <c r="Y20" s="307"/>
      <c r="Z20" s="304">
        <f>'Visi duomenys'!BB16</f>
        <v>0</v>
      </c>
      <c r="AA20" s="305">
        <f>'Visi duomenys'!BC16</f>
        <v>0</v>
      </c>
      <c r="AB20" s="305">
        <f>'Visi duomenys'!BD16</f>
        <v>0</v>
      </c>
      <c r="AC20" s="305"/>
      <c r="AD20" s="301"/>
      <c r="AE20" s="292">
        <f>'Visi duomenys'!BE16</f>
        <v>0</v>
      </c>
      <c r="AF20" s="281">
        <f>'Visi duomenys'!BF16</f>
        <v>0</v>
      </c>
      <c r="AG20" s="281">
        <f>'Visi duomenys'!BG16</f>
        <v>0</v>
      </c>
      <c r="AH20" s="306"/>
      <c r="AI20" s="307"/>
    </row>
    <row r="21" spans="1:35" s="278" customFormat="1" ht="16.5" customHeight="1" x14ac:dyDescent="0.25">
      <c r="A21" s="296" t="str">
        <f>'Visi duomenys'!A17</f>
        <v>1.1.1.4.1</v>
      </c>
      <c r="B21" s="241" t="str">
        <f>'Visi duomenys'!B17</f>
        <v>R089903-300000-1133</v>
      </c>
      <c r="C21" s="241" t="str">
        <f>'Visi duomenys'!D17</f>
        <v>Gyvenamųjų namų kvartalų kompleksinis sutvarkymas Jurbarko mieste</v>
      </c>
      <c r="D21" s="275" t="str">
        <f>('Visi duomenys'!J17&amp;" "&amp;'Visi duomenys'!K17&amp;" "&amp;'Visi duomenys'!L17)</f>
        <v xml:space="preserve">ITI  </v>
      </c>
      <c r="E21" s="276" t="str">
        <f>'Visi duomenys'!C17</f>
        <v>07.1.1-CPVA-R-903-71-0001</v>
      </c>
      <c r="F21" s="291" t="str">
        <f>'Visi duomenys'!AP17</f>
        <v>P.B.238</v>
      </c>
      <c r="G21" s="277" t="str">
        <f>'Visi duomenys'!AQ17</f>
        <v>Sukurtos arba atnaujintos atviros erdvės miestų vietovėse (m2)</v>
      </c>
      <c r="H21" s="277">
        <f>'Visi duomenys'!AR17</f>
        <v>8001</v>
      </c>
      <c r="I21" s="308"/>
      <c r="J21" s="309"/>
      <c r="K21" s="291">
        <f>'Visi duomenys'!AS17</f>
        <v>0</v>
      </c>
      <c r="L21" s="277">
        <f>'Visi duomenys'!AT17</f>
        <v>0</v>
      </c>
      <c r="M21" s="277">
        <f>'Visi duomenys'!AU17</f>
        <v>0</v>
      </c>
      <c r="N21" s="308"/>
      <c r="O21" s="309"/>
      <c r="P21" s="291">
        <f>'Visi duomenys'!AV17</f>
        <v>0</v>
      </c>
      <c r="Q21" s="277">
        <f>'Visi duomenys'!AW17</f>
        <v>0</v>
      </c>
      <c r="R21" s="277">
        <f>'Visi duomenys'!AX17</f>
        <v>0</v>
      </c>
      <c r="S21" s="308"/>
      <c r="T21" s="309"/>
      <c r="U21" s="303">
        <f>'Visi duomenys'!AY17</f>
        <v>0</v>
      </c>
      <c r="V21" s="254">
        <f>'Visi duomenys'!AZ17</f>
        <v>0</v>
      </c>
      <c r="W21" s="254">
        <f>'Visi duomenys'!BA17</f>
        <v>0</v>
      </c>
      <c r="X21" s="308"/>
      <c r="Y21" s="309"/>
      <c r="Z21" s="303">
        <f>'Visi duomenys'!BB17</f>
        <v>0</v>
      </c>
      <c r="AA21" s="254">
        <f>'Visi duomenys'!BC17</f>
        <v>0</v>
      </c>
      <c r="AB21" s="254">
        <f>'Visi duomenys'!BD17</f>
        <v>0</v>
      </c>
      <c r="AC21" s="254"/>
      <c r="AD21" s="302"/>
      <c r="AE21" s="291">
        <f>'Visi duomenys'!BE17</f>
        <v>0</v>
      </c>
      <c r="AF21" s="277">
        <f>'Visi duomenys'!BF17</f>
        <v>0</v>
      </c>
      <c r="AG21" s="277">
        <f>'Visi duomenys'!BG17</f>
        <v>0</v>
      </c>
      <c r="AH21" s="308"/>
      <c r="AI21" s="309"/>
    </row>
    <row r="22" spans="1:35" s="278" customFormat="1" ht="16.5" customHeight="1" x14ac:dyDescent="0.25">
      <c r="A22" s="295" t="str">
        <f>'Visi duomenys'!A18</f>
        <v>1.1.2.</v>
      </c>
      <c r="B22" s="240" t="str">
        <f>'Visi duomenys'!B18</f>
        <v/>
      </c>
      <c r="C22" s="240" t="str">
        <f>'Visi duomenys'!D18</f>
        <v>Uždavinys. Mažinti atskirtį tarp miesto ir kaimo, remti kompleksišką kaimo atnaujinimą ir plėtrą,  gerinti kaimo gyvenamąją aplinką, didinti gyventojų užimtumą ir saugumą.</v>
      </c>
      <c r="D22" s="279" t="str">
        <f>('Visi duomenys'!J18&amp;" "&amp;'Visi duomenys'!K18&amp;" "&amp;'Visi duomenys'!L18)</f>
        <v xml:space="preserve">  </v>
      </c>
      <c r="E22" s="280">
        <f>'Visi duomenys'!C18</f>
        <v>0</v>
      </c>
      <c r="F22" s="292">
        <f>'Visi duomenys'!AP18</f>
        <v>0</v>
      </c>
      <c r="G22" s="281">
        <f>'Visi duomenys'!AQ18</f>
        <v>0</v>
      </c>
      <c r="H22" s="281">
        <f>'Visi duomenys'!AR18</f>
        <v>0</v>
      </c>
      <c r="I22" s="306"/>
      <c r="J22" s="307"/>
      <c r="K22" s="292">
        <f>'Visi duomenys'!AS18</f>
        <v>0</v>
      </c>
      <c r="L22" s="281">
        <f>'Visi duomenys'!AT18</f>
        <v>0</v>
      </c>
      <c r="M22" s="281">
        <f>'Visi duomenys'!AU18</f>
        <v>0</v>
      </c>
      <c r="N22" s="306"/>
      <c r="O22" s="307"/>
      <c r="P22" s="292">
        <f>'Visi duomenys'!AV18</f>
        <v>0</v>
      </c>
      <c r="Q22" s="281">
        <f>'Visi duomenys'!AW18</f>
        <v>0</v>
      </c>
      <c r="R22" s="281">
        <f>'Visi duomenys'!AX18</f>
        <v>0</v>
      </c>
      <c r="S22" s="306"/>
      <c r="T22" s="307"/>
      <c r="U22" s="304">
        <f>'Visi duomenys'!AY18</f>
        <v>0</v>
      </c>
      <c r="V22" s="305">
        <f>'Visi duomenys'!AZ18</f>
        <v>0</v>
      </c>
      <c r="W22" s="305">
        <f>'Visi duomenys'!BA18</f>
        <v>0</v>
      </c>
      <c r="X22" s="306"/>
      <c r="Y22" s="307"/>
      <c r="Z22" s="304">
        <f>'Visi duomenys'!BB18</f>
        <v>0</v>
      </c>
      <c r="AA22" s="305">
        <f>'Visi duomenys'!BC18</f>
        <v>0</v>
      </c>
      <c r="AB22" s="305">
        <f>'Visi duomenys'!BD18</f>
        <v>0</v>
      </c>
      <c r="AC22" s="305"/>
      <c r="AD22" s="301"/>
      <c r="AE22" s="292">
        <f>'Visi duomenys'!BE18</f>
        <v>0</v>
      </c>
      <c r="AF22" s="281">
        <f>'Visi duomenys'!BF18</f>
        <v>0</v>
      </c>
      <c r="AG22" s="281">
        <f>'Visi duomenys'!BG18</f>
        <v>0</v>
      </c>
      <c r="AH22" s="306"/>
      <c r="AI22" s="307"/>
    </row>
    <row r="23" spans="1:35" s="278" customFormat="1" ht="16.5" customHeight="1" x14ac:dyDescent="0.25">
      <c r="A23" s="295" t="str">
        <f>'Visi duomenys'!A19</f>
        <v>1.1.2.1</v>
      </c>
      <c r="B23" s="240" t="str">
        <f>'Visi duomenys'!B19</f>
        <v/>
      </c>
      <c r="C23" s="240" t="str">
        <f>'Visi duomenys'!D19</f>
        <v>Priemonė: Pagrindinės paslaugos ir kaimų atnaujinimas kaimo vietovėse</v>
      </c>
      <c r="D23" s="279" t="str">
        <f>('Visi duomenys'!J19&amp;" "&amp;'Visi duomenys'!K19&amp;" "&amp;'Visi duomenys'!L19)</f>
        <v xml:space="preserve">  </v>
      </c>
      <c r="E23" s="280">
        <f>'Visi duomenys'!C19</f>
        <v>0</v>
      </c>
      <c r="F23" s="292">
        <f>'Visi duomenys'!AP19</f>
        <v>0</v>
      </c>
      <c r="G23" s="281">
        <f>'Visi duomenys'!AQ19</f>
        <v>0</v>
      </c>
      <c r="H23" s="281">
        <f>'Visi duomenys'!AR19</f>
        <v>0</v>
      </c>
      <c r="I23" s="306"/>
      <c r="J23" s="307"/>
      <c r="K23" s="292">
        <f>'Visi duomenys'!AS19</f>
        <v>0</v>
      </c>
      <c r="L23" s="281">
        <f>'Visi duomenys'!AT19</f>
        <v>0</v>
      </c>
      <c r="M23" s="281">
        <f>'Visi duomenys'!AU19</f>
        <v>0</v>
      </c>
      <c r="N23" s="306"/>
      <c r="O23" s="307"/>
      <c r="P23" s="292">
        <f>'Visi duomenys'!AV19</f>
        <v>0</v>
      </c>
      <c r="Q23" s="281">
        <f>'Visi duomenys'!AW19</f>
        <v>0</v>
      </c>
      <c r="R23" s="281">
        <f>'Visi duomenys'!AX19</f>
        <v>0</v>
      </c>
      <c r="S23" s="306"/>
      <c r="T23" s="307"/>
      <c r="U23" s="304">
        <f>'Visi duomenys'!AY19</f>
        <v>0</v>
      </c>
      <c r="V23" s="305">
        <f>'Visi duomenys'!AZ19</f>
        <v>0</v>
      </c>
      <c r="W23" s="305">
        <f>'Visi duomenys'!BA19</f>
        <v>0</v>
      </c>
      <c r="X23" s="306"/>
      <c r="Y23" s="307"/>
      <c r="Z23" s="304">
        <f>'Visi duomenys'!BB19</f>
        <v>0</v>
      </c>
      <c r="AA23" s="305">
        <f>'Visi duomenys'!BC19</f>
        <v>0</v>
      </c>
      <c r="AB23" s="305">
        <f>'Visi duomenys'!BD19</f>
        <v>0</v>
      </c>
      <c r="AC23" s="305"/>
      <c r="AD23" s="301"/>
      <c r="AE23" s="292">
        <f>'Visi duomenys'!BE19</f>
        <v>0</v>
      </c>
      <c r="AF23" s="281">
        <f>'Visi duomenys'!BF19</f>
        <v>0</v>
      </c>
      <c r="AG23" s="281">
        <f>'Visi duomenys'!BG19</f>
        <v>0</v>
      </c>
      <c r="AH23" s="306"/>
      <c r="AI23" s="307"/>
    </row>
    <row r="24" spans="1:35" s="278" customFormat="1" ht="16.5" customHeight="1" x14ac:dyDescent="0.25">
      <c r="A24" s="295" t="str">
        <f>'Visi duomenys'!A20</f>
        <v>1.2.</v>
      </c>
      <c r="B24" s="240" t="str">
        <f>'Visi duomenys'!B20</f>
        <v/>
      </c>
      <c r="C24" s="240" t="str">
        <f>'Visi duomenys'!D20</f>
        <v>Tikslas. Pagerinti sąlygas investicijų pritraukimui, sudaryti palankią aplinką verslui vystytis, ekonominės veiklos efektyvumui didinti.</v>
      </c>
      <c r="D24" s="279" t="str">
        <f>('Visi duomenys'!J20&amp;" "&amp;'Visi duomenys'!K20&amp;" "&amp;'Visi duomenys'!L20)</f>
        <v xml:space="preserve">  </v>
      </c>
      <c r="E24" s="280">
        <f>'Visi duomenys'!C20</f>
        <v>0</v>
      </c>
      <c r="F24" s="292">
        <f>'Visi duomenys'!AP20</f>
        <v>0</v>
      </c>
      <c r="G24" s="281">
        <f>'Visi duomenys'!AQ20</f>
        <v>0</v>
      </c>
      <c r="H24" s="281">
        <f>'Visi duomenys'!AR20</f>
        <v>0</v>
      </c>
      <c r="I24" s="306"/>
      <c r="J24" s="307"/>
      <c r="K24" s="292">
        <f>'Visi duomenys'!AS20</f>
        <v>0</v>
      </c>
      <c r="L24" s="281">
        <f>'Visi duomenys'!AT20</f>
        <v>0</v>
      </c>
      <c r="M24" s="281">
        <f>'Visi duomenys'!AU20</f>
        <v>0</v>
      </c>
      <c r="N24" s="306"/>
      <c r="O24" s="307"/>
      <c r="P24" s="292">
        <f>'Visi duomenys'!AV20</f>
        <v>0</v>
      </c>
      <c r="Q24" s="281">
        <f>'Visi duomenys'!AW20</f>
        <v>0</v>
      </c>
      <c r="R24" s="281">
        <f>'Visi duomenys'!AX20</f>
        <v>0</v>
      </c>
      <c r="S24" s="306"/>
      <c r="T24" s="307"/>
      <c r="U24" s="304">
        <f>'Visi duomenys'!AY20</f>
        <v>0</v>
      </c>
      <c r="V24" s="305">
        <f>'Visi duomenys'!AZ20</f>
        <v>0</v>
      </c>
      <c r="W24" s="305">
        <f>'Visi duomenys'!BA20</f>
        <v>0</v>
      </c>
      <c r="X24" s="306"/>
      <c r="Y24" s="307"/>
      <c r="Z24" s="304">
        <f>'Visi duomenys'!BB20</f>
        <v>0</v>
      </c>
      <c r="AA24" s="305">
        <f>'Visi duomenys'!BC20</f>
        <v>0</v>
      </c>
      <c r="AB24" s="305">
        <f>'Visi duomenys'!BD20</f>
        <v>0</v>
      </c>
      <c r="AC24" s="305"/>
      <c r="AD24" s="301"/>
      <c r="AE24" s="292">
        <f>'Visi duomenys'!BE20</f>
        <v>0</v>
      </c>
      <c r="AF24" s="281">
        <f>'Visi duomenys'!BF20</f>
        <v>0</v>
      </c>
      <c r="AG24" s="281">
        <f>'Visi duomenys'!BG20</f>
        <v>0</v>
      </c>
      <c r="AH24" s="306"/>
      <c r="AI24" s="307"/>
    </row>
    <row r="25" spans="1:35" s="278" customFormat="1" ht="16.5" customHeight="1" x14ac:dyDescent="0.25">
      <c r="A25" s="295" t="str">
        <f>'Visi duomenys'!A21</f>
        <v>1.2.1.</v>
      </c>
      <c r="B25" s="240" t="str">
        <f>'Visi duomenys'!B21</f>
        <v/>
      </c>
      <c r="C25" s="240" t="str">
        <f>'Visi duomenys'!D21</f>
        <v>Uždavinys. Tobulinti susisiekimo sistemas regione, vystyti ekologiškai darnią transporto infrastruktūrą, padidinti darbo jėgos judumą, gerinti eismo saugumą.</v>
      </c>
      <c r="D25" s="279" t="str">
        <f>('Visi duomenys'!J21&amp;" "&amp;'Visi duomenys'!K21&amp;" "&amp;'Visi duomenys'!L21)</f>
        <v xml:space="preserve">  </v>
      </c>
      <c r="E25" s="280">
        <f>'Visi duomenys'!C21</f>
        <v>0</v>
      </c>
      <c r="F25" s="292">
        <f>'Visi duomenys'!AP21</f>
        <v>0</v>
      </c>
      <c r="G25" s="281">
        <f>'Visi duomenys'!AQ21</f>
        <v>0</v>
      </c>
      <c r="H25" s="281">
        <f>'Visi duomenys'!AR21</f>
        <v>0</v>
      </c>
      <c r="I25" s="306"/>
      <c r="J25" s="307"/>
      <c r="K25" s="292">
        <f>'Visi duomenys'!AS21</f>
        <v>0</v>
      </c>
      <c r="L25" s="281">
        <f>'Visi duomenys'!AT21</f>
        <v>0</v>
      </c>
      <c r="M25" s="281">
        <f>'Visi duomenys'!AU21</f>
        <v>0</v>
      </c>
      <c r="N25" s="306"/>
      <c r="O25" s="307"/>
      <c r="P25" s="292">
        <f>'Visi duomenys'!AV21</f>
        <v>0</v>
      </c>
      <c r="Q25" s="281">
        <f>'Visi duomenys'!AW21</f>
        <v>0</v>
      </c>
      <c r="R25" s="281">
        <f>'Visi duomenys'!AX21</f>
        <v>0</v>
      </c>
      <c r="S25" s="306"/>
      <c r="T25" s="307"/>
      <c r="U25" s="304">
        <f>'Visi duomenys'!AY21</f>
        <v>0</v>
      </c>
      <c r="V25" s="305">
        <f>'Visi duomenys'!AZ21</f>
        <v>0</v>
      </c>
      <c r="W25" s="305">
        <f>'Visi duomenys'!BA21</f>
        <v>0</v>
      </c>
      <c r="X25" s="306"/>
      <c r="Y25" s="307"/>
      <c r="Z25" s="304">
        <f>'Visi duomenys'!BB21</f>
        <v>0</v>
      </c>
      <c r="AA25" s="305">
        <f>'Visi duomenys'!BC21</f>
        <v>0</v>
      </c>
      <c r="AB25" s="305">
        <f>'Visi duomenys'!BD21</f>
        <v>0</v>
      </c>
      <c r="AC25" s="305"/>
      <c r="AD25" s="301"/>
      <c r="AE25" s="292">
        <f>'Visi duomenys'!BE21</f>
        <v>0</v>
      </c>
      <c r="AF25" s="281">
        <f>'Visi duomenys'!BF21</f>
        <v>0</v>
      </c>
      <c r="AG25" s="281">
        <f>'Visi duomenys'!BG21</f>
        <v>0</v>
      </c>
      <c r="AH25" s="306"/>
      <c r="AI25" s="307"/>
    </row>
    <row r="26" spans="1:35" s="278" customFormat="1" ht="16.5" customHeight="1" x14ac:dyDescent="0.25">
      <c r="A26" s="295" t="str">
        <f>'Visi duomenys'!A22</f>
        <v>1.2.1.1</v>
      </c>
      <c r="B26" s="240" t="str">
        <f>'Visi duomenys'!B22</f>
        <v/>
      </c>
      <c r="C26" s="240" t="str">
        <f>'Visi duomenys'!D22</f>
        <v>Priemonė: Vietinių kelių techninių parametrų ir eismo saugos gerinimas</v>
      </c>
      <c r="D26" s="279" t="str">
        <f>('Visi duomenys'!J22&amp;" "&amp;'Visi duomenys'!K22&amp;" "&amp;'Visi duomenys'!L22)</f>
        <v xml:space="preserve">  </v>
      </c>
      <c r="E26" s="280">
        <f>'Visi duomenys'!C22</f>
        <v>0</v>
      </c>
      <c r="F26" s="292">
        <f>'Visi duomenys'!AP22</f>
        <v>0</v>
      </c>
      <c r="G26" s="281">
        <f>'Visi duomenys'!AQ22</f>
        <v>0</v>
      </c>
      <c r="H26" s="281">
        <f>'Visi duomenys'!AR22</f>
        <v>0</v>
      </c>
      <c r="I26" s="306"/>
      <c r="J26" s="307"/>
      <c r="K26" s="292">
        <f>'Visi duomenys'!AS22</f>
        <v>0</v>
      </c>
      <c r="L26" s="281">
        <f>'Visi duomenys'!AT22</f>
        <v>0</v>
      </c>
      <c r="M26" s="281">
        <f>'Visi duomenys'!AU22</f>
        <v>0</v>
      </c>
      <c r="N26" s="306"/>
      <c r="O26" s="307"/>
      <c r="P26" s="292">
        <f>'Visi duomenys'!AV22</f>
        <v>0</v>
      </c>
      <c r="Q26" s="281">
        <f>'Visi duomenys'!AW22</f>
        <v>0</v>
      </c>
      <c r="R26" s="281">
        <f>'Visi duomenys'!AX22</f>
        <v>0</v>
      </c>
      <c r="S26" s="306"/>
      <c r="T26" s="307"/>
      <c r="U26" s="304">
        <f>'Visi duomenys'!AY22</f>
        <v>0</v>
      </c>
      <c r="V26" s="305">
        <f>'Visi duomenys'!AZ22</f>
        <v>0</v>
      </c>
      <c r="W26" s="305">
        <f>'Visi duomenys'!BA22</f>
        <v>0</v>
      </c>
      <c r="X26" s="306"/>
      <c r="Y26" s="307"/>
      <c r="Z26" s="304">
        <f>'Visi duomenys'!BB22</f>
        <v>0</v>
      </c>
      <c r="AA26" s="305">
        <f>'Visi duomenys'!BC22</f>
        <v>0</v>
      </c>
      <c r="AB26" s="305">
        <f>'Visi duomenys'!BD22</f>
        <v>0</v>
      </c>
      <c r="AC26" s="305"/>
      <c r="AD26" s="301"/>
      <c r="AE26" s="292">
        <f>'Visi duomenys'!BE22</f>
        <v>0</v>
      </c>
      <c r="AF26" s="281">
        <f>'Visi duomenys'!BF22</f>
        <v>0</v>
      </c>
      <c r="AG26" s="281">
        <f>'Visi duomenys'!BG22</f>
        <v>0</v>
      </c>
      <c r="AH26" s="306"/>
      <c r="AI26" s="307"/>
    </row>
    <row r="27" spans="1:35" s="278" customFormat="1" ht="16.5" customHeight="1" x14ac:dyDescent="0.25">
      <c r="A27" s="296" t="str">
        <f>'Visi duomenys'!A23</f>
        <v>1.2.1.1.1</v>
      </c>
      <c r="B27" s="241" t="str">
        <f>'Visi duomenys'!B23</f>
        <v>R085511-190000-1139</v>
      </c>
      <c r="C27" s="241" t="str">
        <f>'Visi duomenys'!D23</f>
        <v>Eismo saugumo priemonių diegimas Šilalės mieste ir rajono gyvenvietėse</v>
      </c>
      <c r="D27" s="275" t="str">
        <f>('Visi duomenys'!J23&amp;" "&amp;'Visi duomenys'!K23&amp;" "&amp;'Visi duomenys'!L23)</f>
        <v xml:space="preserve">  </v>
      </c>
      <c r="E27" s="276" t="str">
        <f>'Visi duomenys'!C23</f>
        <v>06.2.1-TID-R-511-71-0002</v>
      </c>
      <c r="F27" s="291" t="str">
        <f>'Visi duomenys'!AP23</f>
        <v>P.S.342</v>
      </c>
      <c r="G27" s="277" t="str">
        <f>'Visi duomenys'!AQ23</f>
        <v>Įdiegtos saugų eismą gerinančios ir aplinkosaugos priemonės</v>
      </c>
      <c r="H27" s="277">
        <f>'Visi duomenys'!AR23</f>
        <v>5</v>
      </c>
      <c r="I27" s="308"/>
      <c r="J27" s="309"/>
      <c r="K27" s="291">
        <f>'Visi duomenys'!AS23</f>
        <v>0</v>
      </c>
      <c r="L27" s="277">
        <f>'Visi duomenys'!AT23</f>
        <v>0</v>
      </c>
      <c r="M27" s="277">
        <f>'Visi duomenys'!AU23</f>
        <v>0</v>
      </c>
      <c r="N27" s="308"/>
      <c r="O27" s="309"/>
      <c r="P27" s="291">
        <f>'Visi duomenys'!AV23</f>
        <v>0</v>
      </c>
      <c r="Q27" s="277">
        <f>'Visi duomenys'!AW23</f>
        <v>0</v>
      </c>
      <c r="R27" s="277">
        <f>'Visi duomenys'!AX23</f>
        <v>0</v>
      </c>
      <c r="S27" s="308"/>
      <c r="T27" s="309"/>
      <c r="U27" s="303">
        <f>'Visi duomenys'!AY23</f>
        <v>0</v>
      </c>
      <c r="V27" s="254">
        <f>'Visi duomenys'!AZ23</f>
        <v>0</v>
      </c>
      <c r="W27" s="254">
        <f>'Visi duomenys'!BA23</f>
        <v>0</v>
      </c>
      <c r="X27" s="308"/>
      <c r="Y27" s="309"/>
      <c r="Z27" s="303">
        <f>'Visi duomenys'!BB23</f>
        <v>0</v>
      </c>
      <c r="AA27" s="254">
        <f>'Visi duomenys'!BC23</f>
        <v>0</v>
      </c>
      <c r="AB27" s="254">
        <f>'Visi duomenys'!BD23</f>
        <v>0</v>
      </c>
      <c r="AC27" s="254"/>
      <c r="AD27" s="302"/>
      <c r="AE27" s="291">
        <f>'Visi duomenys'!BE23</f>
        <v>0</v>
      </c>
      <c r="AF27" s="277">
        <f>'Visi duomenys'!BF23</f>
        <v>0</v>
      </c>
      <c r="AG27" s="277">
        <f>'Visi duomenys'!BG23</f>
        <v>0</v>
      </c>
      <c r="AH27" s="308"/>
      <c r="AI27" s="309"/>
    </row>
    <row r="28" spans="1:35" s="278" customFormat="1" ht="16.5" customHeight="1" x14ac:dyDescent="0.25">
      <c r="A28" s="296" t="str">
        <f>'Visi duomenys'!A24</f>
        <v>1.2.1.1.2</v>
      </c>
      <c r="B28" s="241" t="str">
        <f>'Visi duomenys'!B24</f>
        <v>R085511-120000-1140</v>
      </c>
      <c r="C28" s="241" t="str">
        <f>'Visi duomenys'!D24</f>
        <v>Jaunimo ir Rambyno gatvių Pagėgiuose infrastruktūros sutvarkymas</v>
      </c>
      <c r="D28" s="275" t="str">
        <f>('Visi duomenys'!J24&amp;" "&amp;'Visi duomenys'!K24&amp;" "&amp;'Visi duomenys'!L24)</f>
        <v xml:space="preserve">ITI  </v>
      </c>
      <c r="E28" s="276" t="str">
        <f>'Visi duomenys'!C24</f>
        <v>06.2.1-TID-R-511-71-0004</v>
      </c>
      <c r="F28" s="291" t="str">
        <f>'Visi duomenys'!AP24</f>
        <v>P.B.214</v>
      </c>
      <c r="G28" s="277" t="str">
        <f>'Visi duomenys'!AQ24</f>
        <v>Bendras rekonstruotų arba atnaujintų kelių ilgis (km)</v>
      </c>
      <c r="H28" s="277">
        <f>'Visi duomenys'!AR24</f>
        <v>0.21</v>
      </c>
      <c r="I28" s="308"/>
      <c r="J28" s="309"/>
      <c r="K28" s="291" t="str">
        <f>'Visi duomenys'!AS24</f>
        <v>P.N.508</v>
      </c>
      <c r="L28" s="277" t="str">
        <f>'Visi duomenys'!AT24</f>
        <v>Bendras naujai nutiestų kelių ilgis (km)</v>
      </c>
      <c r="M28" s="277">
        <f>'Visi duomenys'!AU24</f>
        <v>0.51</v>
      </c>
      <c r="N28" s="308"/>
      <c r="O28" s="309"/>
      <c r="P28" s="291">
        <f>'Visi duomenys'!AV24</f>
        <v>0</v>
      </c>
      <c r="Q28" s="277">
        <f>'Visi duomenys'!AW24</f>
        <v>0</v>
      </c>
      <c r="R28" s="277">
        <f>'Visi duomenys'!AX24</f>
        <v>0</v>
      </c>
      <c r="S28" s="308"/>
      <c r="T28" s="309"/>
      <c r="U28" s="303">
        <f>'Visi duomenys'!AY24</f>
        <v>0</v>
      </c>
      <c r="V28" s="254">
        <f>'Visi duomenys'!AZ24</f>
        <v>0</v>
      </c>
      <c r="W28" s="254">
        <f>'Visi duomenys'!BA24</f>
        <v>0</v>
      </c>
      <c r="X28" s="308"/>
      <c r="Y28" s="309"/>
      <c r="Z28" s="303">
        <f>'Visi duomenys'!BB24</f>
        <v>0</v>
      </c>
      <c r="AA28" s="254">
        <f>'Visi duomenys'!BC24</f>
        <v>0</v>
      </c>
      <c r="AB28" s="254">
        <f>'Visi duomenys'!BD24</f>
        <v>0</v>
      </c>
      <c r="AC28" s="254"/>
      <c r="AD28" s="302"/>
      <c r="AE28" s="291">
        <f>'Visi duomenys'!BE24</f>
        <v>0</v>
      </c>
      <c r="AF28" s="277">
        <f>'Visi duomenys'!BF24</f>
        <v>0</v>
      </c>
      <c r="AG28" s="277">
        <f>'Visi duomenys'!BG24</f>
        <v>0</v>
      </c>
      <c r="AH28" s="308"/>
      <c r="AI28" s="309"/>
    </row>
    <row r="29" spans="1:35" s="278" customFormat="1" ht="16.5" customHeight="1" x14ac:dyDescent="0.25">
      <c r="A29" s="296" t="str">
        <f>'Visi duomenys'!A25</f>
        <v>1.2.1.1.3</v>
      </c>
      <c r="B29" s="241" t="str">
        <f>'Visi duomenys'!B25</f>
        <v>R085511-120000-1141</v>
      </c>
      <c r="C29" s="241" t="str">
        <f>'Visi duomenys'!D25</f>
        <v>A. Giedraičio-Giedriaus gatvės rekonstravimas Jurbarko mieste</v>
      </c>
      <c r="D29" s="275" t="str">
        <f>('Visi duomenys'!J25&amp;" "&amp;'Visi duomenys'!K25&amp;" "&amp;'Visi duomenys'!L25)</f>
        <v xml:space="preserve">ITI  </v>
      </c>
      <c r="E29" s="276" t="str">
        <f>'Visi duomenys'!C25</f>
        <v>06.2.1-TID-R-511-71-0003</v>
      </c>
      <c r="F29" s="291" t="str">
        <f>'Visi duomenys'!AP25</f>
        <v>P.B.214</v>
      </c>
      <c r="G29" s="277" t="str">
        <f>'Visi duomenys'!AQ25</f>
        <v>Bendras rekonstruotų arba atnaujintų kelių ilgis (km)</v>
      </c>
      <c r="H29" s="277">
        <f>'Visi duomenys'!AR25</f>
        <v>2.09</v>
      </c>
      <c r="I29" s="308"/>
      <c r="J29" s="309"/>
      <c r="K29" s="291">
        <f>'Visi duomenys'!AS25</f>
        <v>0</v>
      </c>
      <c r="L29" s="277">
        <f>'Visi duomenys'!AT25</f>
        <v>0</v>
      </c>
      <c r="M29" s="277">
        <f>'Visi duomenys'!AU25</f>
        <v>0</v>
      </c>
      <c r="N29" s="308"/>
      <c r="O29" s="309"/>
      <c r="P29" s="291">
        <f>'Visi duomenys'!AV25</f>
        <v>0</v>
      </c>
      <c r="Q29" s="277">
        <f>'Visi duomenys'!AW25</f>
        <v>0</v>
      </c>
      <c r="R29" s="277">
        <f>'Visi duomenys'!AX25</f>
        <v>0</v>
      </c>
      <c r="S29" s="308"/>
      <c r="T29" s="309"/>
      <c r="U29" s="303">
        <f>'Visi duomenys'!AY25</f>
        <v>0</v>
      </c>
      <c r="V29" s="254">
        <f>'Visi duomenys'!AZ25</f>
        <v>0</v>
      </c>
      <c r="W29" s="254">
        <f>'Visi duomenys'!BA25</f>
        <v>0</v>
      </c>
      <c r="X29" s="308"/>
      <c r="Y29" s="309"/>
      <c r="Z29" s="303">
        <f>'Visi duomenys'!BB25</f>
        <v>0</v>
      </c>
      <c r="AA29" s="254">
        <f>'Visi duomenys'!BC25</f>
        <v>0</v>
      </c>
      <c r="AB29" s="254">
        <f>'Visi duomenys'!BD25</f>
        <v>0</v>
      </c>
      <c r="AC29" s="254"/>
      <c r="AD29" s="302"/>
      <c r="AE29" s="291">
        <f>'Visi duomenys'!BE25</f>
        <v>0</v>
      </c>
      <c r="AF29" s="277">
        <f>'Visi duomenys'!BF25</f>
        <v>0</v>
      </c>
      <c r="AG29" s="277">
        <f>'Visi duomenys'!BG25</f>
        <v>0</v>
      </c>
      <c r="AH29" s="308"/>
      <c r="AI29" s="309"/>
    </row>
    <row r="30" spans="1:35" s="278" customFormat="1" ht="16.5" customHeight="1" x14ac:dyDescent="0.25">
      <c r="A30" s="296" t="str">
        <f>'Visi duomenys'!A26</f>
        <v>1.2.1.1.4</v>
      </c>
      <c r="B30" s="241" t="str">
        <f>'Visi duomenys'!B26</f>
        <v>R085511-190000-1142</v>
      </c>
      <c r="C30" s="241" t="str">
        <f>'Visi duomenys'!D26</f>
        <v>Eismo saugos priemonių diegimas Jurbarko miesto Lauko gatvėje</v>
      </c>
      <c r="D30" s="275" t="str">
        <f>('Visi duomenys'!J26&amp;" "&amp;'Visi duomenys'!K26&amp;" "&amp;'Visi duomenys'!L26)</f>
        <v xml:space="preserve">ITI  </v>
      </c>
      <c r="E30" s="276">
        <f>'Visi duomenys'!C26</f>
        <v>0</v>
      </c>
      <c r="F30" s="291" t="str">
        <f>'Visi duomenys'!AP26</f>
        <v>P.S.342</v>
      </c>
      <c r="G30" s="277" t="str">
        <f>'Visi duomenys'!AQ26</f>
        <v>Įdiegtos saugų eismą gerinančios ir aplinkosaugos priemonės</v>
      </c>
      <c r="H30" s="277">
        <f>'Visi duomenys'!AR26</f>
        <v>1</v>
      </c>
      <c r="I30" s="308"/>
      <c r="J30" s="309"/>
      <c r="K30" s="291">
        <f>'Visi duomenys'!AS26</f>
        <v>0</v>
      </c>
      <c r="L30" s="277">
        <f>'Visi duomenys'!AT26</f>
        <v>0</v>
      </c>
      <c r="M30" s="277">
        <f>'Visi duomenys'!AU26</f>
        <v>0</v>
      </c>
      <c r="N30" s="308"/>
      <c r="O30" s="309"/>
      <c r="P30" s="291">
        <f>'Visi duomenys'!AV26</f>
        <v>0</v>
      </c>
      <c r="Q30" s="277">
        <f>'Visi duomenys'!AW26</f>
        <v>0</v>
      </c>
      <c r="R30" s="277">
        <f>'Visi duomenys'!AX26</f>
        <v>0</v>
      </c>
      <c r="S30" s="308"/>
      <c r="T30" s="309"/>
      <c r="U30" s="303">
        <f>'Visi duomenys'!AY26</f>
        <v>0</v>
      </c>
      <c r="V30" s="254">
        <f>'Visi duomenys'!AZ26</f>
        <v>0</v>
      </c>
      <c r="W30" s="254">
        <f>'Visi duomenys'!BA26</f>
        <v>0</v>
      </c>
      <c r="X30" s="308"/>
      <c r="Y30" s="309"/>
      <c r="Z30" s="303">
        <f>'Visi duomenys'!BB26</f>
        <v>0</v>
      </c>
      <c r="AA30" s="254">
        <f>'Visi duomenys'!BC26</f>
        <v>0</v>
      </c>
      <c r="AB30" s="254">
        <f>'Visi duomenys'!BD26</f>
        <v>0</v>
      </c>
      <c r="AC30" s="254"/>
      <c r="AD30" s="302"/>
      <c r="AE30" s="291">
        <f>'Visi duomenys'!BE26</f>
        <v>0</v>
      </c>
      <c r="AF30" s="277">
        <f>'Visi duomenys'!BF26</f>
        <v>0</v>
      </c>
      <c r="AG30" s="277">
        <f>'Visi duomenys'!BG26</f>
        <v>0</v>
      </c>
      <c r="AH30" s="308"/>
      <c r="AI30" s="309"/>
    </row>
    <row r="31" spans="1:35" s="278" customFormat="1" ht="16.5" customHeight="1" x14ac:dyDescent="0.25">
      <c r="A31" s="296" t="str">
        <f>'Visi duomenys'!A27</f>
        <v>1.2.1.1.5</v>
      </c>
      <c r="B31" s="241" t="str">
        <f>'Visi duomenys'!B27</f>
        <v>R085511-120000-1143</v>
      </c>
      <c r="C31" s="241" t="str">
        <f>'Visi duomenys'!D27</f>
        <v>Tauragės miesto gatvių rekonstrukcija (Žemaitės, Smėlynų g. ir Smėlynų skg.)</v>
      </c>
      <c r="D31" s="275" t="str">
        <f>('Visi duomenys'!J27&amp;" "&amp;'Visi duomenys'!K27&amp;" "&amp;'Visi duomenys'!L27)</f>
        <v xml:space="preserve">ITI  </v>
      </c>
      <c r="E31" s="276" t="str">
        <f>'Visi duomenys'!C27</f>
        <v>06.2.1-TID-R-511-71-0001</v>
      </c>
      <c r="F31" s="291" t="str">
        <f>'Visi duomenys'!AP27</f>
        <v>P.B.214</v>
      </c>
      <c r="G31" s="277" t="str">
        <f>'Visi duomenys'!AQ27</f>
        <v>Bendras rekonstruotų arba atnaujintų kelių ilgis (km)</v>
      </c>
      <c r="H31" s="277">
        <f>'Visi duomenys'!AR27</f>
        <v>1.65</v>
      </c>
      <c r="I31" s="308"/>
      <c r="J31" s="309"/>
      <c r="K31" s="291" t="str">
        <f>'Visi duomenys'!AS27</f>
        <v>P.S.342</v>
      </c>
      <c r="L31" s="277" t="str">
        <f>'Visi duomenys'!AT27</f>
        <v>Įdiegtos saugų eismą gerinančios ir aplinkosaugos priemonės</v>
      </c>
      <c r="M31" s="277">
        <f>'Visi duomenys'!AU27</f>
        <v>2</v>
      </c>
      <c r="N31" s="308"/>
      <c r="O31" s="309"/>
      <c r="P31" s="291">
        <f>'Visi duomenys'!AV27</f>
        <v>0</v>
      </c>
      <c r="Q31" s="277">
        <f>'Visi duomenys'!AW27</f>
        <v>0</v>
      </c>
      <c r="R31" s="277">
        <f>'Visi duomenys'!AX27</f>
        <v>0</v>
      </c>
      <c r="S31" s="308"/>
      <c r="T31" s="309"/>
      <c r="U31" s="303">
        <f>'Visi duomenys'!AY27</f>
        <v>0</v>
      </c>
      <c r="V31" s="254">
        <f>'Visi duomenys'!AZ27</f>
        <v>0</v>
      </c>
      <c r="W31" s="254">
        <f>'Visi duomenys'!BA27</f>
        <v>0</v>
      </c>
      <c r="X31" s="308"/>
      <c r="Y31" s="309"/>
      <c r="Z31" s="303">
        <f>'Visi duomenys'!BB27</f>
        <v>0</v>
      </c>
      <c r="AA31" s="254">
        <f>'Visi duomenys'!BC27</f>
        <v>0</v>
      </c>
      <c r="AB31" s="254">
        <f>'Visi duomenys'!BD27</f>
        <v>0</v>
      </c>
      <c r="AC31" s="254"/>
      <c r="AD31" s="302"/>
      <c r="AE31" s="291">
        <f>'Visi duomenys'!BE27</f>
        <v>0</v>
      </c>
      <c r="AF31" s="277">
        <f>'Visi duomenys'!BF27</f>
        <v>0</v>
      </c>
      <c r="AG31" s="277">
        <f>'Visi duomenys'!BG27</f>
        <v>0</v>
      </c>
      <c r="AH31" s="308"/>
      <c r="AI31" s="309"/>
    </row>
    <row r="32" spans="1:35" s="278" customFormat="1" ht="16.5" customHeight="1" x14ac:dyDescent="0.25">
      <c r="A32" s="295" t="str">
        <f>'Visi duomenys'!A28</f>
        <v>1.2.1.2</v>
      </c>
      <c r="B32" s="240" t="str">
        <f>'Visi duomenys'!B28</f>
        <v/>
      </c>
      <c r="C32" s="240" t="str">
        <f>'Visi duomenys'!D28</f>
        <v>Priemonė: Darnaus judumo priemonių diegimas</v>
      </c>
      <c r="D32" s="279" t="str">
        <f>('Visi duomenys'!J28&amp;" "&amp;'Visi duomenys'!K28&amp;" "&amp;'Visi duomenys'!L28)</f>
        <v xml:space="preserve">  </v>
      </c>
      <c r="E32" s="280">
        <f>'Visi duomenys'!C28</f>
        <v>0</v>
      </c>
      <c r="F32" s="292">
        <f>'Visi duomenys'!AP28</f>
        <v>0</v>
      </c>
      <c r="G32" s="281">
        <f>'Visi duomenys'!AQ28</f>
        <v>0</v>
      </c>
      <c r="H32" s="281">
        <f>'Visi duomenys'!AR28</f>
        <v>0</v>
      </c>
      <c r="I32" s="306"/>
      <c r="J32" s="307"/>
      <c r="K32" s="292">
        <f>'Visi duomenys'!AS28</f>
        <v>0</v>
      </c>
      <c r="L32" s="281">
        <f>'Visi duomenys'!AT28</f>
        <v>0</v>
      </c>
      <c r="M32" s="281">
        <f>'Visi duomenys'!AU28</f>
        <v>0</v>
      </c>
      <c r="N32" s="306"/>
      <c r="O32" s="307"/>
      <c r="P32" s="292">
        <f>'Visi duomenys'!AV28</f>
        <v>0</v>
      </c>
      <c r="Q32" s="281">
        <f>'Visi duomenys'!AW28</f>
        <v>0</v>
      </c>
      <c r="R32" s="281">
        <f>'Visi duomenys'!AX28</f>
        <v>0</v>
      </c>
      <c r="S32" s="306"/>
      <c r="T32" s="307"/>
      <c r="U32" s="304">
        <f>'Visi duomenys'!AY28</f>
        <v>0</v>
      </c>
      <c r="V32" s="305">
        <f>'Visi duomenys'!AZ28</f>
        <v>0</v>
      </c>
      <c r="W32" s="305">
        <f>'Visi duomenys'!BA28</f>
        <v>0</v>
      </c>
      <c r="X32" s="306"/>
      <c r="Y32" s="307"/>
      <c r="Z32" s="304">
        <f>'Visi duomenys'!BB28</f>
        <v>0</v>
      </c>
      <c r="AA32" s="305">
        <f>'Visi duomenys'!BC28</f>
        <v>0</v>
      </c>
      <c r="AB32" s="305">
        <f>'Visi duomenys'!BD28</f>
        <v>0</v>
      </c>
      <c r="AC32" s="305"/>
      <c r="AD32" s="301"/>
      <c r="AE32" s="292">
        <f>'Visi duomenys'!BE28</f>
        <v>0</v>
      </c>
      <c r="AF32" s="281">
        <f>'Visi duomenys'!BF28</f>
        <v>0</v>
      </c>
      <c r="AG32" s="281">
        <f>'Visi duomenys'!BG28</f>
        <v>0</v>
      </c>
      <c r="AH32" s="306"/>
      <c r="AI32" s="307"/>
    </row>
    <row r="33" spans="1:35" s="278" customFormat="1" ht="16.5" customHeight="1" x14ac:dyDescent="0.25">
      <c r="A33" s="296" t="str">
        <f>'Visi duomenys'!A29</f>
        <v>1.2.1.2.1</v>
      </c>
      <c r="B33" s="241" t="str">
        <f>'Visi duomenys'!B29</f>
        <v>R085514-190000-1145</v>
      </c>
      <c r="C33" s="241" t="str">
        <f>'Visi duomenys'!D29</f>
        <v>Darnaus judumo priemonių diegimas Tauragės mieste</v>
      </c>
      <c r="D33" s="275" t="str">
        <f>('Visi duomenys'!J29&amp;" "&amp;'Visi duomenys'!K29&amp;" "&amp;'Visi duomenys'!L29)</f>
        <v xml:space="preserve">ITI  </v>
      </c>
      <c r="E33" s="276" t="str">
        <f>'Visi duomenys'!C29</f>
        <v>04.5.1-TID-R-514-71-0002</v>
      </c>
      <c r="F33" s="291" t="str">
        <f>'Visi duomenys'!AP29</f>
        <v>P.S.323</v>
      </c>
      <c r="G33" s="277" t="str">
        <f>'Visi duomenys'!AQ29</f>
        <v>Įgyvendintos darnaus judumo priemonės (vnt.)</v>
      </c>
      <c r="H33" s="277">
        <f>'Visi duomenys'!AR29</f>
        <v>1</v>
      </c>
      <c r="I33" s="308"/>
      <c r="J33" s="309"/>
      <c r="K33" s="291" t="str">
        <f>'Visi duomenys'!AS29</f>
        <v>P.S.324</v>
      </c>
      <c r="L33" s="277" t="str">
        <f>'Visi duomenys'!AT29</f>
        <v>Įdiegtos intelektinės transporto sistemos</v>
      </c>
      <c r="M33" s="277">
        <f>'Visi duomenys'!AU29</f>
        <v>1</v>
      </c>
      <c r="N33" s="308"/>
      <c r="O33" s="309"/>
      <c r="P33" s="291">
        <f>'Visi duomenys'!AV29</f>
        <v>0</v>
      </c>
      <c r="Q33" s="277">
        <f>'Visi duomenys'!AW29</f>
        <v>0</v>
      </c>
      <c r="R33" s="277">
        <f>'Visi duomenys'!AX29</f>
        <v>0</v>
      </c>
      <c r="S33" s="308"/>
      <c r="T33" s="309"/>
      <c r="U33" s="303">
        <f>'Visi duomenys'!AY29</f>
        <v>0</v>
      </c>
      <c r="V33" s="254">
        <f>'Visi duomenys'!AZ29</f>
        <v>0</v>
      </c>
      <c r="W33" s="254">
        <f>'Visi duomenys'!BA29</f>
        <v>0</v>
      </c>
      <c r="X33" s="308"/>
      <c r="Y33" s="309"/>
      <c r="Z33" s="303">
        <f>'Visi duomenys'!BB29</f>
        <v>0</v>
      </c>
      <c r="AA33" s="254">
        <f>'Visi duomenys'!BC29</f>
        <v>0</v>
      </c>
      <c r="AB33" s="254">
        <f>'Visi duomenys'!BD29</f>
        <v>0</v>
      </c>
      <c r="AC33" s="254"/>
      <c r="AD33" s="302"/>
      <c r="AE33" s="291">
        <f>'Visi duomenys'!BE29</f>
        <v>0</v>
      </c>
      <c r="AF33" s="277">
        <f>'Visi duomenys'!BF29</f>
        <v>0</v>
      </c>
      <c r="AG33" s="277">
        <f>'Visi duomenys'!BG29</f>
        <v>0</v>
      </c>
      <c r="AH33" s="308"/>
      <c r="AI33" s="309"/>
    </row>
    <row r="34" spans="1:35" s="278" customFormat="1" ht="16.5" customHeight="1" x14ac:dyDescent="0.25">
      <c r="A34" s="296" t="str">
        <f>'Visi duomenys'!A30</f>
        <v>1.2.1.2.2</v>
      </c>
      <c r="B34" s="241" t="str">
        <f>'Visi duomenys'!B30</f>
        <v>R085513-500000-1146</v>
      </c>
      <c r="C34" s="241" t="str">
        <f>'Visi duomenys'!D30</f>
        <v>Darnaus judumo Tauragės mieste plano rengimas</v>
      </c>
      <c r="D34" s="275" t="str">
        <f>('Visi duomenys'!J30&amp;" "&amp;'Visi duomenys'!K30&amp;" "&amp;'Visi duomenys'!L30)</f>
        <v xml:space="preserve">ITI  </v>
      </c>
      <c r="E34" s="276" t="str">
        <f>'Visi duomenys'!C30</f>
        <v>04.5.1-TID-V-513-01-0004</v>
      </c>
      <c r="F34" s="291" t="str">
        <f>'Visi duomenys'!AP30</f>
        <v>P.N.507</v>
      </c>
      <c r="G34" s="277" t="str">
        <f>'Visi duomenys'!AQ30</f>
        <v>Parengti darnaus judumo mieste planai</v>
      </c>
      <c r="H34" s="277">
        <f>'Visi duomenys'!AR30</f>
        <v>1</v>
      </c>
      <c r="I34" s="308"/>
      <c r="J34" s="309"/>
      <c r="K34" s="291">
        <f>'Visi duomenys'!AS30</f>
        <v>0</v>
      </c>
      <c r="L34" s="277">
        <f>'Visi duomenys'!AT30</f>
        <v>0</v>
      </c>
      <c r="M34" s="277">
        <f>'Visi duomenys'!AU30</f>
        <v>0</v>
      </c>
      <c r="N34" s="308"/>
      <c r="O34" s="309"/>
      <c r="P34" s="291">
        <f>'Visi duomenys'!AV30</f>
        <v>0</v>
      </c>
      <c r="Q34" s="277">
        <f>'Visi duomenys'!AW30</f>
        <v>0</v>
      </c>
      <c r="R34" s="277">
        <f>'Visi duomenys'!AX30</f>
        <v>0</v>
      </c>
      <c r="S34" s="308"/>
      <c r="T34" s="309"/>
      <c r="U34" s="303">
        <f>'Visi duomenys'!AY30</f>
        <v>0</v>
      </c>
      <c r="V34" s="254">
        <f>'Visi duomenys'!AZ30</f>
        <v>0</v>
      </c>
      <c r="W34" s="254">
        <f>'Visi duomenys'!BA30</f>
        <v>0</v>
      </c>
      <c r="X34" s="308"/>
      <c r="Y34" s="309"/>
      <c r="Z34" s="303">
        <f>'Visi duomenys'!BB30</f>
        <v>0</v>
      </c>
      <c r="AA34" s="254">
        <f>'Visi duomenys'!BC30</f>
        <v>0</v>
      </c>
      <c r="AB34" s="254">
        <f>'Visi duomenys'!BD30</f>
        <v>0</v>
      </c>
      <c r="AC34" s="254"/>
      <c r="AD34" s="302"/>
      <c r="AE34" s="291">
        <f>'Visi duomenys'!BE30</f>
        <v>0</v>
      </c>
      <c r="AF34" s="277">
        <f>'Visi duomenys'!BF30</f>
        <v>0</v>
      </c>
      <c r="AG34" s="277">
        <f>'Visi duomenys'!BG30</f>
        <v>0</v>
      </c>
      <c r="AH34" s="308"/>
      <c r="AI34" s="309"/>
    </row>
    <row r="35" spans="1:35" s="278" customFormat="1" ht="16.5" customHeight="1" x14ac:dyDescent="0.25">
      <c r="A35" s="295" t="str">
        <f>'Visi duomenys'!A31</f>
        <v>1.2.1.3</v>
      </c>
      <c r="B35" s="240" t="str">
        <f>'Visi duomenys'!B31</f>
        <v/>
      </c>
      <c r="C35" s="240" t="str">
        <f>'Visi duomenys'!D31</f>
        <v>Priemonė: Pėsčiųjų ir dviračių takų rekonstrukcija ir plėtra</v>
      </c>
      <c r="D35" s="279" t="str">
        <f>('Visi duomenys'!J31&amp;" "&amp;'Visi duomenys'!K31&amp;" "&amp;'Visi duomenys'!L31)</f>
        <v xml:space="preserve">  </v>
      </c>
      <c r="E35" s="280">
        <f>'Visi duomenys'!C31</f>
        <v>0</v>
      </c>
      <c r="F35" s="292">
        <f>'Visi duomenys'!AP31</f>
        <v>0</v>
      </c>
      <c r="G35" s="281">
        <f>'Visi duomenys'!AQ31</f>
        <v>0</v>
      </c>
      <c r="H35" s="281">
        <f>'Visi duomenys'!AR31</f>
        <v>0</v>
      </c>
      <c r="I35" s="306"/>
      <c r="J35" s="307"/>
      <c r="K35" s="292">
        <f>'Visi duomenys'!AS31</f>
        <v>0</v>
      </c>
      <c r="L35" s="281">
        <f>'Visi duomenys'!AT31</f>
        <v>0</v>
      </c>
      <c r="M35" s="281">
        <f>'Visi duomenys'!AU31</f>
        <v>0</v>
      </c>
      <c r="N35" s="306"/>
      <c r="O35" s="307"/>
      <c r="P35" s="292">
        <f>'Visi duomenys'!AV31</f>
        <v>0</v>
      </c>
      <c r="Q35" s="281">
        <f>'Visi duomenys'!AW31</f>
        <v>0</v>
      </c>
      <c r="R35" s="281">
        <f>'Visi duomenys'!AX31</f>
        <v>0</v>
      </c>
      <c r="S35" s="306"/>
      <c r="T35" s="307"/>
      <c r="U35" s="304">
        <f>'Visi duomenys'!AY31</f>
        <v>0</v>
      </c>
      <c r="V35" s="305">
        <f>'Visi duomenys'!AZ31</f>
        <v>0</v>
      </c>
      <c r="W35" s="305">
        <f>'Visi duomenys'!BA31</f>
        <v>0</v>
      </c>
      <c r="X35" s="306"/>
      <c r="Y35" s="307"/>
      <c r="Z35" s="304">
        <f>'Visi duomenys'!BB31</f>
        <v>0</v>
      </c>
      <c r="AA35" s="305">
        <f>'Visi duomenys'!BC31</f>
        <v>0</v>
      </c>
      <c r="AB35" s="305">
        <f>'Visi duomenys'!BD31</f>
        <v>0</v>
      </c>
      <c r="AC35" s="305"/>
      <c r="AD35" s="301"/>
      <c r="AE35" s="292">
        <f>'Visi duomenys'!BE31</f>
        <v>0</v>
      </c>
      <c r="AF35" s="281">
        <f>'Visi duomenys'!BF31</f>
        <v>0</v>
      </c>
      <c r="AG35" s="281">
        <f>'Visi duomenys'!BG31</f>
        <v>0</v>
      </c>
      <c r="AH35" s="306"/>
      <c r="AI35" s="307"/>
    </row>
    <row r="36" spans="1:35" s="278" customFormat="1" ht="16.5" customHeight="1" x14ac:dyDescent="0.25">
      <c r="A36" s="296" t="str">
        <f>'Visi duomenys'!A32</f>
        <v>1.2.1.3.1</v>
      </c>
      <c r="B36" s="241" t="str">
        <f>'Visi duomenys'!B32</f>
        <v>R085516-190000-1148</v>
      </c>
      <c r="C36" s="241" t="str">
        <f>'Visi duomenys'!D32</f>
        <v>Pėsčiųjų tako Vytauto Didžiojo gatvėje  Šilalės m. rekonstrukcija</v>
      </c>
      <c r="D36" s="275" t="str">
        <f>('Visi duomenys'!J32&amp;" "&amp;'Visi duomenys'!K32&amp;" "&amp;'Visi duomenys'!L32)</f>
        <v xml:space="preserve">  </v>
      </c>
      <c r="E36" s="276" t="str">
        <f>'Visi duomenys'!C32</f>
        <v>04.5.1-TID-R-516-71-0003</v>
      </c>
      <c r="F36" s="291" t="str">
        <f>'Visi duomenys'!AP32</f>
        <v>P.S.322</v>
      </c>
      <c r="G36" s="277" t="str">
        <f>'Visi duomenys'!AQ32</f>
        <v>Rekonstruotų dviračių ir / ar pėsčiųjų takų ir / ar trasų ilgis (km)</v>
      </c>
      <c r="H36" s="277">
        <f>'Visi duomenys'!AR32</f>
        <v>1</v>
      </c>
      <c r="I36" s="308"/>
      <c r="J36" s="309"/>
      <c r="K36" s="291">
        <f>'Visi duomenys'!AS32</f>
        <v>0</v>
      </c>
      <c r="L36" s="277">
        <f>'Visi duomenys'!AT32</f>
        <v>0</v>
      </c>
      <c r="M36" s="277">
        <f>'Visi duomenys'!AU32</f>
        <v>0</v>
      </c>
      <c r="N36" s="308"/>
      <c r="O36" s="309"/>
      <c r="P36" s="291">
        <f>'Visi duomenys'!AV32</f>
        <v>0</v>
      </c>
      <c r="Q36" s="277">
        <f>'Visi duomenys'!AW32</f>
        <v>0</v>
      </c>
      <c r="R36" s="277">
        <f>'Visi duomenys'!AX32</f>
        <v>0</v>
      </c>
      <c r="S36" s="308"/>
      <c r="T36" s="309"/>
      <c r="U36" s="303">
        <f>'Visi duomenys'!AY32</f>
        <v>0</v>
      </c>
      <c r="V36" s="254">
        <f>'Visi duomenys'!AZ32</f>
        <v>0</v>
      </c>
      <c r="W36" s="254">
        <f>'Visi duomenys'!BA32</f>
        <v>0</v>
      </c>
      <c r="X36" s="308"/>
      <c r="Y36" s="309"/>
      <c r="Z36" s="303">
        <f>'Visi duomenys'!BB32</f>
        <v>0</v>
      </c>
      <c r="AA36" s="254">
        <f>'Visi duomenys'!BC32</f>
        <v>0</v>
      </c>
      <c r="AB36" s="254">
        <f>'Visi duomenys'!BD32</f>
        <v>0</v>
      </c>
      <c r="AC36" s="254"/>
      <c r="AD36" s="302"/>
      <c r="AE36" s="291">
        <f>'Visi duomenys'!BE32</f>
        <v>0</v>
      </c>
      <c r="AF36" s="277">
        <f>'Visi duomenys'!BF32</f>
        <v>0</v>
      </c>
      <c r="AG36" s="277">
        <f>'Visi duomenys'!BG32</f>
        <v>0</v>
      </c>
      <c r="AH36" s="308"/>
      <c r="AI36" s="309"/>
    </row>
    <row r="37" spans="1:35" s="278" customFormat="1" ht="16.5" customHeight="1" x14ac:dyDescent="0.25">
      <c r="A37" s="296" t="str">
        <f>'Visi duomenys'!A33</f>
        <v>1.2.1.3.2</v>
      </c>
      <c r="B37" s="241" t="str">
        <f>'Visi duomenys'!B33</f>
        <v>R085516-190000-1149</v>
      </c>
      <c r="C37" s="241" t="str">
        <f>'Visi duomenys'!D33</f>
        <v>Pėsčiųjų ir dviračių takų įrengimas prie Jankaus gatvės Pagėgiuose</v>
      </c>
      <c r="D37" s="275" t="str">
        <f>('Visi duomenys'!J33&amp;" "&amp;'Visi duomenys'!K33&amp;" "&amp;'Visi duomenys'!L33)</f>
        <v xml:space="preserve">ITI  </v>
      </c>
      <c r="E37" s="276" t="str">
        <f>'Visi duomenys'!C33</f>
        <v>04.5.1-TID-R-516-71-0002</v>
      </c>
      <c r="F37" s="291" t="str">
        <f>'Visi duomenys'!AP33</f>
        <v>P.S.321</v>
      </c>
      <c r="G37" s="277" t="str">
        <f>'Visi duomenys'!AQ33</f>
        <v>Įrengtų naujų dviračių ir / ar pėsčiųjų takų ir / ar trasų ilgis (km)</v>
      </c>
      <c r="H37" s="277">
        <f>'Visi duomenys'!AR33</f>
        <v>0.51</v>
      </c>
      <c r="I37" s="308"/>
      <c r="J37" s="309"/>
      <c r="K37" s="291">
        <f>'Visi duomenys'!AS33</f>
        <v>0</v>
      </c>
      <c r="L37" s="277">
        <f>'Visi duomenys'!AT33</f>
        <v>0</v>
      </c>
      <c r="M37" s="277">
        <f>'Visi duomenys'!AU33</f>
        <v>0</v>
      </c>
      <c r="N37" s="308"/>
      <c r="O37" s="309"/>
      <c r="P37" s="291">
        <f>'Visi duomenys'!AV33</f>
        <v>0</v>
      </c>
      <c r="Q37" s="277">
        <f>'Visi duomenys'!AW33</f>
        <v>0</v>
      </c>
      <c r="R37" s="277">
        <f>'Visi duomenys'!AX33</f>
        <v>0</v>
      </c>
      <c r="S37" s="308"/>
      <c r="T37" s="309"/>
      <c r="U37" s="303">
        <f>'Visi duomenys'!AY33</f>
        <v>0</v>
      </c>
      <c r="V37" s="254">
        <f>'Visi duomenys'!AZ33</f>
        <v>0</v>
      </c>
      <c r="W37" s="254">
        <f>'Visi duomenys'!BA33</f>
        <v>0</v>
      </c>
      <c r="X37" s="308"/>
      <c r="Y37" s="309"/>
      <c r="Z37" s="303">
        <f>'Visi duomenys'!BB33</f>
        <v>0</v>
      </c>
      <c r="AA37" s="254">
        <f>'Visi duomenys'!BC33</f>
        <v>0</v>
      </c>
      <c r="AB37" s="254">
        <f>'Visi duomenys'!BD33</f>
        <v>0</v>
      </c>
      <c r="AC37" s="254"/>
      <c r="AD37" s="302"/>
      <c r="AE37" s="291">
        <f>'Visi duomenys'!BE33</f>
        <v>0</v>
      </c>
      <c r="AF37" s="277">
        <f>'Visi duomenys'!BF33</f>
        <v>0</v>
      </c>
      <c r="AG37" s="277">
        <f>'Visi duomenys'!BG33</f>
        <v>0</v>
      </c>
      <c r="AH37" s="308"/>
      <c r="AI37" s="309"/>
    </row>
    <row r="38" spans="1:35" s="278" customFormat="1" ht="16.5" customHeight="1" x14ac:dyDescent="0.25">
      <c r="A38" s="296" t="str">
        <f>'Visi duomenys'!A34</f>
        <v>1.2.1.3.3</v>
      </c>
      <c r="B38" s="241" t="str">
        <f>'Visi duomenys'!B34</f>
        <v>R085516-190000-1150</v>
      </c>
      <c r="C38" s="241" t="str">
        <f>'Visi duomenys'!D34</f>
        <v>Pėsčiųjų ir dviračių tako įrengimas Jurbarko miesto Barkūnų gatvėje</v>
      </c>
      <c r="D38" s="275" t="str">
        <f>('Visi duomenys'!J34&amp;" "&amp;'Visi duomenys'!K34&amp;" "&amp;'Visi duomenys'!L34)</f>
        <v xml:space="preserve">ITI  </v>
      </c>
      <c r="E38" s="276" t="str">
        <f>'Visi duomenys'!C34</f>
        <v>04.5.1-TID-R-516-71-0004</v>
      </c>
      <c r="F38" s="291" t="str">
        <f>'Visi duomenys'!AP34</f>
        <v>P.S.321</v>
      </c>
      <c r="G38" s="277" t="str">
        <f>'Visi duomenys'!AQ34</f>
        <v>Įrengtų naujų dviračių ir / ar pėsčiųjų takų ir / ar trasų ilgis (km)</v>
      </c>
      <c r="H38" s="277">
        <f>'Visi duomenys'!AR34</f>
        <v>0.55000000000000004</v>
      </c>
      <c r="I38" s="308"/>
      <c r="J38" s="309"/>
      <c r="K38" s="291">
        <f>'Visi duomenys'!AS34</f>
        <v>0</v>
      </c>
      <c r="L38" s="277">
        <f>'Visi duomenys'!AT34</f>
        <v>0</v>
      </c>
      <c r="M38" s="277">
        <f>'Visi duomenys'!AU34</f>
        <v>0</v>
      </c>
      <c r="N38" s="308"/>
      <c r="O38" s="309"/>
      <c r="P38" s="291">
        <f>'Visi duomenys'!AV34</f>
        <v>0</v>
      </c>
      <c r="Q38" s="277">
        <f>'Visi duomenys'!AW34</f>
        <v>0</v>
      </c>
      <c r="R38" s="277">
        <f>'Visi duomenys'!AX34</f>
        <v>0</v>
      </c>
      <c r="S38" s="308"/>
      <c r="T38" s="309"/>
      <c r="U38" s="303">
        <f>'Visi duomenys'!AY34</f>
        <v>0</v>
      </c>
      <c r="V38" s="254">
        <f>'Visi duomenys'!AZ34</f>
        <v>0</v>
      </c>
      <c r="W38" s="254">
        <f>'Visi duomenys'!BA34</f>
        <v>0</v>
      </c>
      <c r="X38" s="308"/>
      <c r="Y38" s="309"/>
      <c r="Z38" s="303">
        <f>'Visi duomenys'!BB34</f>
        <v>0</v>
      </c>
      <c r="AA38" s="254">
        <f>'Visi duomenys'!BC34</f>
        <v>0</v>
      </c>
      <c r="AB38" s="254">
        <f>'Visi duomenys'!BD34</f>
        <v>0</v>
      </c>
      <c r="AC38" s="254"/>
      <c r="AD38" s="302"/>
      <c r="AE38" s="291">
        <f>'Visi duomenys'!BE34</f>
        <v>0</v>
      </c>
      <c r="AF38" s="277">
        <f>'Visi duomenys'!BF34</f>
        <v>0</v>
      </c>
      <c r="AG38" s="277">
        <f>'Visi duomenys'!BG34</f>
        <v>0</v>
      </c>
      <c r="AH38" s="308"/>
      <c r="AI38" s="309"/>
    </row>
    <row r="39" spans="1:35" s="278" customFormat="1" ht="16.5" customHeight="1" x14ac:dyDescent="0.25">
      <c r="A39" s="296" t="str">
        <f>'Visi duomenys'!A35</f>
        <v>1.2.1.3.4</v>
      </c>
      <c r="B39" s="241" t="str">
        <f>'Visi duomenys'!B35</f>
        <v>R085516-190000-1151</v>
      </c>
      <c r="C39" s="241" t="str">
        <f>'Visi duomenys'!D35</f>
        <v>Pėsčiųjų ir dviračių tako įrengimas iki Norkaičių gyvenvietės</v>
      </c>
      <c r="D39" s="275" t="str">
        <f>('Visi duomenys'!J35&amp;" "&amp;'Visi duomenys'!K35&amp;" "&amp;'Visi duomenys'!L35)</f>
        <v xml:space="preserve">  </v>
      </c>
      <c r="E39" s="276" t="str">
        <f>'Visi duomenys'!C35</f>
        <v>04.5.1-TID-R-516-71-0001</v>
      </c>
      <c r="F39" s="291" t="str">
        <f>'Visi duomenys'!AP35</f>
        <v>P.S.321</v>
      </c>
      <c r="G39" s="277" t="str">
        <f>'Visi duomenys'!AQ35</f>
        <v>Įrengtų naujų dviračių ir / ar pėsčiųjų takų ir / ar trasų ilgis (km)</v>
      </c>
      <c r="H39" s="277">
        <f>'Visi duomenys'!AR35</f>
        <v>1</v>
      </c>
      <c r="I39" s="308"/>
      <c r="J39" s="309"/>
      <c r="K39" s="291">
        <f>'Visi duomenys'!AS35</f>
        <v>0</v>
      </c>
      <c r="L39" s="277">
        <f>'Visi duomenys'!AT35</f>
        <v>0</v>
      </c>
      <c r="M39" s="277">
        <f>'Visi duomenys'!AU35</f>
        <v>0</v>
      </c>
      <c r="N39" s="308"/>
      <c r="O39" s="309"/>
      <c r="P39" s="291">
        <f>'Visi duomenys'!AV35</f>
        <v>0</v>
      </c>
      <c r="Q39" s="277">
        <f>'Visi duomenys'!AW35</f>
        <v>0</v>
      </c>
      <c r="R39" s="277">
        <f>'Visi duomenys'!AX35</f>
        <v>0</v>
      </c>
      <c r="S39" s="308"/>
      <c r="T39" s="309"/>
      <c r="U39" s="303">
        <f>'Visi duomenys'!AY35</f>
        <v>0</v>
      </c>
      <c r="V39" s="254">
        <f>'Visi duomenys'!AZ35</f>
        <v>0</v>
      </c>
      <c r="W39" s="254">
        <f>'Visi duomenys'!BA35</f>
        <v>0</v>
      </c>
      <c r="X39" s="308"/>
      <c r="Y39" s="309"/>
      <c r="Z39" s="303">
        <f>'Visi duomenys'!BB35</f>
        <v>0</v>
      </c>
      <c r="AA39" s="254">
        <f>'Visi duomenys'!BC35</f>
        <v>0</v>
      </c>
      <c r="AB39" s="254">
        <f>'Visi duomenys'!BD35</f>
        <v>0</v>
      </c>
      <c r="AC39" s="254"/>
      <c r="AD39" s="302"/>
      <c r="AE39" s="291">
        <f>'Visi duomenys'!BE35</f>
        <v>0</v>
      </c>
      <c r="AF39" s="277">
        <f>'Visi duomenys'!BF35</f>
        <v>0</v>
      </c>
      <c r="AG39" s="277">
        <f>'Visi duomenys'!BG35</f>
        <v>0</v>
      </c>
      <c r="AH39" s="308"/>
      <c r="AI39" s="309"/>
    </row>
    <row r="40" spans="1:35" s="278" customFormat="1" ht="16.5" customHeight="1" x14ac:dyDescent="0.25">
      <c r="A40" s="295" t="str">
        <f>'Visi duomenys'!A36</f>
        <v>1.2.1.4</v>
      </c>
      <c r="B40" s="240" t="str">
        <f>'Visi duomenys'!B36</f>
        <v/>
      </c>
      <c r="C40" s="240" t="str">
        <f>'Visi duomenys'!D36</f>
        <v>Priemonė: Vietinio susisiekimo viešojo transporto priemonių parko atnaujinimas</v>
      </c>
      <c r="D40" s="279" t="str">
        <f>('Visi duomenys'!J36&amp;" "&amp;'Visi duomenys'!K36&amp;" "&amp;'Visi duomenys'!L36)</f>
        <v xml:space="preserve">  </v>
      </c>
      <c r="E40" s="280">
        <f>'Visi duomenys'!C36</f>
        <v>0</v>
      </c>
      <c r="F40" s="292">
        <f>'Visi duomenys'!AP36</f>
        <v>0</v>
      </c>
      <c r="G40" s="281">
        <f>'Visi duomenys'!AQ36</f>
        <v>0</v>
      </c>
      <c r="H40" s="281">
        <f>'Visi duomenys'!AR36</f>
        <v>0</v>
      </c>
      <c r="I40" s="306"/>
      <c r="J40" s="307"/>
      <c r="K40" s="292">
        <f>'Visi duomenys'!AS36</f>
        <v>0</v>
      </c>
      <c r="L40" s="281">
        <f>'Visi duomenys'!AT36</f>
        <v>0</v>
      </c>
      <c r="M40" s="281">
        <f>'Visi duomenys'!AU36</f>
        <v>0</v>
      </c>
      <c r="N40" s="306"/>
      <c r="O40" s="307"/>
      <c r="P40" s="292">
        <f>'Visi duomenys'!AV36</f>
        <v>0</v>
      </c>
      <c r="Q40" s="281">
        <f>'Visi duomenys'!AW36</f>
        <v>0</v>
      </c>
      <c r="R40" s="281">
        <f>'Visi duomenys'!AX36</f>
        <v>0</v>
      </c>
      <c r="S40" s="306"/>
      <c r="T40" s="307"/>
      <c r="U40" s="304">
        <f>'Visi duomenys'!AY36</f>
        <v>0</v>
      </c>
      <c r="V40" s="305">
        <f>'Visi duomenys'!AZ36</f>
        <v>0</v>
      </c>
      <c r="W40" s="305">
        <f>'Visi duomenys'!BA36</f>
        <v>0</v>
      </c>
      <c r="X40" s="306"/>
      <c r="Y40" s="307"/>
      <c r="Z40" s="304">
        <f>'Visi duomenys'!BB36</f>
        <v>0</v>
      </c>
      <c r="AA40" s="305">
        <f>'Visi duomenys'!BC36</f>
        <v>0</v>
      </c>
      <c r="AB40" s="305">
        <f>'Visi duomenys'!BD36</f>
        <v>0</v>
      </c>
      <c r="AC40" s="305"/>
      <c r="AD40" s="301"/>
      <c r="AE40" s="292">
        <f>'Visi duomenys'!BE36</f>
        <v>0</v>
      </c>
      <c r="AF40" s="281">
        <f>'Visi duomenys'!BF36</f>
        <v>0</v>
      </c>
      <c r="AG40" s="281">
        <f>'Visi duomenys'!BG36</f>
        <v>0</v>
      </c>
      <c r="AH40" s="306"/>
      <c r="AI40" s="307"/>
    </row>
    <row r="41" spans="1:35" s="278" customFormat="1" ht="16.5" customHeight="1" x14ac:dyDescent="0.25">
      <c r="A41" s="296" t="str">
        <f>'Visi duomenys'!A37</f>
        <v>1.2.1.4.1</v>
      </c>
      <c r="B41" s="241" t="str">
        <f>'Visi duomenys'!B37</f>
        <v>R085518-100000-1153</v>
      </c>
      <c r="C41" s="241" t="str">
        <f>'Visi duomenys'!D37</f>
        <v>Tauragės miesto viešojo susisiekimo parko transporto priemonių atnaujinimas</v>
      </c>
      <c r="D41" s="275" t="str">
        <f>('Visi duomenys'!J37&amp;" "&amp;'Visi duomenys'!K37&amp;" "&amp;'Visi duomenys'!L37)</f>
        <v xml:space="preserve">ITI  </v>
      </c>
      <c r="E41" s="276" t="str">
        <f>'Visi duomenys'!C37</f>
        <v>04.5.1-TID-R-518-71-0001</v>
      </c>
      <c r="F41" s="291" t="str">
        <f>'Visi duomenys'!AP37</f>
        <v>P.S.325</v>
      </c>
      <c r="G41" s="277" t="str">
        <f>'Visi duomenys'!AQ37</f>
        <v>Įsigytos naujos ekologiškos viešojo transporto priemonės</v>
      </c>
      <c r="H41" s="277">
        <f>'Visi duomenys'!AR37</f>
        <v>3</v>
      </c>
      <c r="I41" s="308"/>
      <c r="J41" s="309"/>
      <c r="K41" s="291">
        <f>'Visi duomenys'!AS37</f>
        <v>0</v>
      </c>
      <c r="L41" s="277">
        <f>'Visi duomenys'!AT37</f>
        <v>0</v>
      </c>
      <c r="M41" s="277">
        <f>'Visi duomenys'!AU37</f>
        <v>0</v>
      </c>
      <c r="N41" s="308"/>
      <c r="O41" s="309"/>
      <c r="P41" s="291">
        <f>'Visi duomenys'!AV37</f>
        <v>0</v>
      </c>
      <c r="Q41" s="277">
        <f>'Visi duomenys'!AW37</f>
        <v>0</v>
      </c>
      <c r="R41" s="277">
        <f>'Visi duomenys'!AX37</f>
        <v>0</v>
      </c>
      <c r="S41" s="308"/>
      <c r="T41" s="309"/>
      <c r="U41" s="303">
        <f>'Visi duomenys'!AY37</f>
        <v>0</v>
      </c>
      <c r="V41" s="254">
        <f>'Visi duomenys'!AZ37</f>
        <v>0</v>
      </c>
      <c r="W41" s="254">
        <f>'Visi duomenys'!BA37</f>
        <v>0</v>
      </c>
      <c r="X41" s="308"/>
      <c r="Y41" s="309"/>
      <c r="Z41" s="303">
        <f>'Visi duomenys'!BB37</f>
        <v>0</v>
      </c>
      <c r="AA41" s="254">
        <f>'Visi duomenys'!BC37</f>
        <v>0</v>
      </c>
      <c r="AB41" s="254">
        <f>'Visi duomenys'!BD37</f>
        <v>0</v>
      </c>
      <c r="AC41" s="254"/>
      <c r="AD41" s="302"/>
      <c r="AE41" s="291">
        <f>'Visi duomenys'!BE37</f>
        <v>0</v>
      </c>
      <c r="AF41" s="277">
        <f>'Visi duomenys'!BF37</f>
        <v>0</v>
      </c>
      <c r="AG41" s="277">
        <f>'Visi duomenys'!BG37</f>
        <v>0</v>
      </c>
      <c r="AH41" s="308"/>
      <c r="AI41" s="309"/>
    </row>
    <row r="42" spans="1:35" s="278" customFormat="1" ht="16.5" customHeight="1" x14ac:dyDescent="0.25">
      <c r="A42" s="295" t="str">
        <f>'Visi duomenys'!A38</f>
        <v>1.2.2.</v>
      </c>
      <c r="B42" s="240" t="str">
        <f>'Visi duomenys'!B38</f>
        <v/>
      </c>
      <c r="C42" s="240" t="str">
        <f>'Visi duomenys'!D38</f>
        <v>Uždavinys. Modernizuoti kultūros įstaigų fizinę ir informacinę infrastruktūrą, kultūros paslaugoms pritaikyti  kultūros paveldo objektus ir netradicines erdves,  didinti paslaugų prieinamumą.</v>
      </c>
      <c r="D42" s="279" t="str">
        <f>('Visi duomenys'!J38&amp;" "&amp;'Visi duomenys'!K38&amp;" "&amp;'Visi duomenys'!L38)</f>
        <v xml:space="preserve">  </v>
      </c>
      <c r="E42" s="280">
        <f>'Visi duomenys'!C38</f>
        <v>0</v>
      </c>
      <c r="F42" s="292">
        <f>'Visi duomenys'!AP38</f>
        <v>0</v>
      </c>
      <c r="G42" s="281">
        <f>'Visi duomenys'!AQ38</f>
        <v>0</v>
      </c>
      <c r="H42" s="281">
        <f>'Visi duomenys'!AR38</f>
        <v>0</v>
      </c>
      <c r="I42" s="306"/>
      <c r="J42" s="307"/>
      <c r="K42" s="292">
        <f>'Visi duomenys'!AS38</f>
        <v>0</v>
      </c>
      <c r="L42" s="281">
        <f>'Visi duomenys'!AT38</f>
        <v>0</v>
      </c>
      <c r="M42" s="281">
        <f>'Visi duomenys'!AU38</f>
        <v>0</v>
      </c>
      <c r="N42" s="306"/>
      <c r="O42" s="307"/>
      <c r="P42" s="292">
        <f>'Visi duomenys'!AV38</f>
        <v>0</v>
      </c>
      <c r="Q42" s="281">
        <f>'Visi duomenys'!AW38</f>
        <v>0</v>
      </c>
      <c r="R42" s="281">
        <f>'Visi duomenys'!AX38</f>
        <v>0</v>
      </c>
      <c r="S42" s="306"/>
      <c r="T42" s="307"/>
      <c r="U42" s="304">
        <f>'Visi duomenys'!AY38</f>
        <v>0</v>
      </c>
      <c r="V42" s="305">
        <f>'Visi duomenys'!AZ38</f>
        <v>0</v>
      </c>
      <c r="W42" s="305">
        <f>'Visi duomenys'!BA38</f>
        <v>0</v>
      </c>
      <c r="X42" s="306"/>
      <c r="Y42" s="307"/>
      <c r="Z42" s="304">
        <f>'Visi duomenys'!BB38</f>
        <v>0</v>
      </c>
      <c r="AA42" s="305">
        <f>'Visi duomenys'!BC38</f>
        <v>0</v>
      </c>
      <c r="AB42" s="305">
        <f>'Visi duomenys'!BD38</f>
        <v>0</v>
      </c>
      <c r="AC42" s="305"/>
      <c r="AD42" s="301"/>
      <c r="AE42" s="292">
        <f>'Visi duomenys'!BE38</f>
        <v>0</v>
      </c>
      <c r="AF42" s="281">
        <f>'Visi duomenys'!BF38</f>
        <v>0</v>
      </c>
      <c r="AG42" s="281">
        <f>'Visi duomenys'!BG38</f>
        <v>0</v>
      </c>
      <c r="AH42" s="306"/>
      <c r="AI42" s="307"/>
    </row>
    <row r="43" spans="1:35" s="278" customFormat="1" ht="16.5" customHeight="1" x14ac:dyDescent="0.25">
      <c r="A43" s="295" t="str">
        <f>'Visi duomenys'!A39</f>
        <v>1.2.2.1</v>
      </c>
      <c r="B43" s="240" t="str">
        <f>'Visi duomenys'!B39</f>
        <v/>
      </c>
      <c r="C43" s="240" t="str">
        <f>'Visi duomenys'!D39</f>
        <v>Priemonė: Modernizuoti savivaldybių kultūros infrastruktūrą</v>
      </c>
      <c r="D43" s="279" t="str">
        <f>('Visi duomenys'!J39&amp;" "&amp;'Visi duomenys'!K39&amp;" "&amp;'Visi duomenys'!L39)</f>
        <v xml:space="preserve">  </v>
      </c>
      <c r="E43" s="280">
        <f>'Visi duomenys'!C39</f>
        <v>0</v>
      </c>
      <c r="F43" s="292">
        <f>'Visi duomenys'!AP39</f>
        <v>0</v>
      </c>
      <c r="G43" s="281">
        <f>'Visi duomenys'!AQ39</f>
        <v>0</v>
      </c>
      <c r="H43" s="281">
        <f>'Visi duomenys'!AR39</f>
        <v>0</v>
      </c>
      <c r="I43" s="306"/>
      <c r="J43" s="307"/>
      <c r="K43" s="292">
        <f>'Visi duomenys'!AS39</f>
        <v>0</v>
      </c>
      <c r="L43" s="281">
        <f>'Visi duomenys'!AT39</f>
        <v>0</v>
      </c>
      <c r="M43" s="281">
        <f>'Visi duomenys'!AU39</f>
        <v>0</v>
      </c>
      <c r="N43" s="306"/>
      <c r="O43" s="307"/>
      <c r="P43" s="292">
        <f>'Visi duomenys'!AV39</f>
        <v>0</v>
      </c>
      <c r="Q43" s="281">
        <f>'Visi duomenys'!AW39</f>
        <v>0</v>
      </c>
      <c r="R43" s="281">
        <f>'Visi duomenys'!AX39</f>
        <v>0</v>
      </c>
      <c r="S43" s="306"/>
      <c r="T43" s="307"/>
      <c r="U43" s="304">
        <f>'Visi duomenys'!AY39</f>
        <v>0</v>
      </c>
      <c r="V43" s="305">
        <f>'Visi duomenys'!AZ39</f>
        <v>0</v>
      </c>
      <c r="W43" s="305">
        <f>'Visi duomenys'!BA39</f>
        <v>0</v>
      </c>
      <c r="X43" s="306"/>
      <c r="Y43" s="307"/>
      <c r="Z43" s="304">
        <f>'Visi duomenys'!BB39</f>
        <v>0</v>
      </c>
      <c r="AA43" s="305">
        <f>'Visi duomenys'!BC39</f>
        <v>0</v>
      </c>
      <c r="AB43" s="305">
        <f>'Visi duomenys'!BD39</f>
        <v>0</v>
      </c>
      <c r="AC43" s="305"/>
      <c r="AD43" s="301"/>
      <c r="AE43" s="292">
        <f>'Visi duomenys'!BE39</f>
        <v>0</v>
      </c>
      <c r="AF43" s="281">
        <f>'Visi duomenys'!BF39</f>
        <v>0</v>
      </c>
      <c r="AG43" s="281">
        <f>'Visi duomenys'!BG39</f>
        <v>0</v>
      </c>
      <c r="AH43" s="306"/>
      <c r="AI43" s="307"/>
    </row>
    <row r="44" spans="1:35" s="278" customFormat="1" ht="16.5" customHeight="1" x14ac:dyDescent="0.25">
      <c r="A44" s="296" t="str">
        <f>'Visi duomenys'!A40</f>
        <v>1.2.2.1.1</v>
      </c>
      <c r="B44" s="241" t="str">
        <f>'Visi duomenys'!B40</f>
        <v>R083305-330000-1156</v>
      </c>
      <c r="C44" s="241" t="str">
        <f>'Visi duomenys'!D40</f>
        <v>Tauragės krašto muziejaus modernizavimas</v>
      </c>
      <c r="D44" s="275" t="str">
        <f>('Visi duomenys'!J40&amp;" "&amp;'Visi duomenys'!K40&amp;" "&amp;'Visi duomenys'!L40)</f>
        <v xml:space="preserve">ITI  </v>
      </c>
      <c r="E44" s="276" t="str">
        <f>'Visi duomenys'!C40</f>
        <v>07.1.1-CPVA-R-305-71-0002</v>
      </c>
      <c r="F44" s="291" t="str">
        <f>'Visi duomenys'!AP40</f>
        <v>P.N.304</v>
      </c>
      <c r="G44" s="277" t="str">
        <f>'Visi duomenys'!AQ40</f>
        <v>Modernizuoti kultūros infrastruktūros objektai (vnt.)</v>
      </c>
      <c r="H44" s="277">
        <f>'Visi duomenys'!AR40</f>
        <v>1</v>
      </c>
      <c r="I44" s="308"/>
      <c r="J44" s="309"/>
      <c r="K44" s="291">
        <f>'Visi duomenys'!AS40</f>
        <v>0</v>
      </c>
      <c r="L44" s="277">
        <f>'Visi duomenys'!AT40</f>
        <v>0</v>
      </c>
      <c r="M44" s="277">
        <f>'Visi duomenys'!AU40</f>
        <v>0</v>
      </c>
      <c r="N44" s="308"/>
      <c r="O44" s="309"/>
      <c r="P44" s="291">
        <f>'Visi duomenys'!AV40</f>
        <v>0</v>
      </c>
      <c r="Q44" s="277">
        <f>'Visi duomenys'!AW40</f>
        <v>0</v>
      </c>
      <c r="R44" s="277">
        <f>'Visi duomenys'!AX40</f>
        <v>0</v>
      </c>
      <c r="S44" s="308"/>
      <c r="T44" s="309"/>
      <c r="U44" s="303">
        <f>'Visi duomenys'!AY40</f>
        <v>0</v>
      </c>
      <c r="V44" s="254">
        <f>'Visi duomenys'!AZ40</f>
        <v>0</v>
      </c>
      <c r="W44" s="254">
        <f>'Visi duomenys'!BA40</f>
        <v>0</v>
      </c>
      <c r="X44" s="308"/>
      <c r="Y44" s="309"/>
      <c r="Z44" s="303">
        <f>'Visi duomenys'!BB40</f>
        <v>0</v>
      </c>
      <c r="AA44" s="254">
        <f>'Visi duomenys'!BC40</f>
        <v>0</v>
      </c>
      <c r="AB44" s="254">
        <f>'Visi duomenys'!BD40</f>
        <v>0</v>
      </c>
      <c r="AC44" s="254"/>
      <c r="AD44" s="302"/>
      <c r="AE44" s="291">
        <f>'Visi duomenys'!BE40</f>
        <v>0</v>
      </c>
      <c r="AF44" s="277">
        <f>'Visi duomenys'!BF40</f>
        <v>0</v>
      </c>
      <c r="AG44" s="277">
        <f>'Visi duomenys'!BG40</f>
        <v>0</v>
      </c>
      <c r="AH44" s="308"/>
      <c r="AI44" s="309"/>
    </row>
    <row r="45" spans="1:35" s="278" customFormat="1" ht="16.5" customHeight="1" x14ac:dyDescent="0.25">
      <c r="A45" s="296" t="str">
        <f>'Visi duomenys'!A41</f>
        <v>1.2.2.1.2</v>
      </c>
      <c r="B45" s="241" t="str">
        <f>'Visi duomenys'!B41</f>
        <v>R083305-330000-1157</v>
      </c>
      <c r="C45" s="241" t="str">
        <f>'Visi duomenys'!D41</f>
        <v>Jurbarko kultūros centro modernizavimas</v>
      </c>
      <c r="D45" s="275" t="str">
        <f>('Visi duomenys'!J41&amp;" "&amp;'Visi duomenys'!K41&amp;" "&amp;'Visi duomenys'!L41)</f>
        <v xml:space="preserve">ITI  </v>
      </c>
      <c r="E45" s="276" t="str">
        <f>'Visi duomenys'!C41</f>
        <v>07.1.1-CPVA-R-305-71-0001</v>
      </c>
      <c r="F45" s="291" t="str">
        <f>'Visi duomenys'!AP41</f>
        <v>P.N.304</v>
      </c>
      <c r="G45" s="277" t="str">
        <f>'Visi duomenys'!AQ41</f>
        <v>Modernizuoti kultūros infrastruktūros objektai (vnt.)</v>
      </c>
      <c r="H45" s="277">
        <f>'Visi duomenys'!AR41</f>
        <v>1</v>
      </c>
      <c r="I45" s="308"/>
      <c r="J45" s="309"/>
      <c r="K45" s="291">
        <f>'Visi duomenys'!AS41</f>
        <v>0</v>
      </c>
      <c r="L45" s="277">
        <f>'Visi duomenys'!AT41</f>
        <v>0</v>
      </c>
      <c r="M45" s="277">
        <f>'Visi duomenys'!AU41</f>
        <v>0</v>
      </c>
      <c r="N45" s="308"/>
      <c r="O45" s="309"/>
      <c r="P45" s="291">
        <f>'Visi duomenys'!AV41</f>
        <v>0</v>
      </c>
      <c r="Q45" s="277">
        <f>'Visi duomenys'!AW41</f>
        <v>0</v>
      </c>
      <c r="R45" s="277">
        <f>'Visi duomenys'!AX41</f>
        <v>0</v>
      </c>
      <c r="S45" s="308"/>
      <c r="T45" s="309"/>
      <c r="U45" s="303">
        <f>'Visi duomenys'!AY41</f>
        <v>0</v>
      </c>
      <c r="V45" s="254">
        <f>'Visi duomenys'!AZ41</f>
        <v>0</v>
      </c>
      <c r="W45" s="254">
        <f>'Visi duomenys'!BA41</f>
        <v>0</v>
      </c>
      <c r="X45" s="308"/>
      <c r="Y45" s="309"/>
      <c r="Z45" s="303">
        <f>'Visi duomenys'!BB41</f>
        <v>0</v>
      </c>
      <c r="AA45" s="254">
        <f>'Visi duomenys'!BC41</f>
        <v>0</v>
      </c>
      <c r="AB45" s="254">
        <f>'Visi duomenys'!BD41</f>
        <v>0</v>
      </c>
      <c r="AC45" s="254"/>
      <c r="AD45" s="302"/>
      <c r="AE45" s="291">
        <f>'Visi duomenys'!BE41</f>
        <v>0</v>
      </c>
      <c r="AF45" s="277">
        <f>'Visi duomenys'!BF41</f>
        <v>0</v>
      </c>
      <c r="AG45" s="277">
        <f>'Visi duomenys'!BG41</f>
        <v>0</v>
      </c>
      <c r="AH45" s="308"/>
      <c r="AI45" s="309"/>
    </row>
    <row r="46" spans="1:35" s="278" customFormat="1" ht="16.5" customHeight="1" x14ac:dyDescent="0.25">
      <c r="A46" s="295" t="str">
        <f>'Visi duomenys'!A42</f>
        <v>1.2.2.2</v>
      </c>
      <c r="B46" s="240" t="str">
        <f>'Visi duomenys'!B42</f>
        <v/>
      </c>
      <c r="C46" s="240" t="str">
        <f>'Visi duomenys'!D42</f>
        <v>Priemonė: Aktualizuoti savivaldybių kultūros paveldo objektus</v>
      </c>
      <c r="D46" s="279" t="str">
        <f>('Visi duomenys'!J42&amp;" "&amp;'Visi duomenys'!K42&amp;" "&amp;'Visi duomenys'!L42)</f>
        <v xml:space="preserve">  </v>
      </c>
      <c r="E46" s="280">
        <f>'Visi duomenys'!C42</f>
        <v>0</v>
      </c>
      <c r="F46" s="292">
        <f>'Visi duomenys'!AP42</f>
        <v>0</v>
      </c>
      <c r="G46" s="281">
        <f>'Visi duomenys'!AQ42</f>
        <v>0</v>
      </c>
      <c r="H46" s="281">
        <f>'Visi duomenys'!AR42</f>
        <v>0</v>
      </c>
      <c r="I46" s="306"/>
      <c r="J46" s="307"/>
      <c r="K46" s="292">
        <f>'Visi duomenys'!AS42</f>
        <v>0</v>
      </c>
      <c r="L46" s="281">
        <f>'Visi duomenys'!AT42</f>
        <v>0</v>
      </c>
      <c r="M46" s="281">
        <f>'Visi duomenys'!AU42</f>
        <v>0</v>
      </c>
      <c r="N46" s="306"/>
      <c r="O46" s="307"/>
      <c r="P46" s="292">
        <f>'Visi duomenys'!AV42</f>
        <v>0</v>
      </c>
      <c r="Q46" s="281">
        <f>'Visi duomenys'!AW42</f>
        <v>0</v>
      </c>
      <c r="R46" s="281">
        <f>'Visi duomenys'!AX42</f>
        <v>0</v>
      </c>
      <c r="S46" s="306"/>
      <c r="T46" s="307"/>
      <c r="U46" s="304">
        <f>'Visi duomenys'!AY42</f>
        <v>0</v>
      </c>
      <c r="V46" s="305">
        <f>'Visi duomenys'!AZ42</f>
        <v>0</v>
      </c>
      <c r="W46" s="305">
        <f>'Visi duomenys'!BA42</f>
        <v>0</v>
      </c>
      <c r="X46" s="306"/>
      <c r="Y46" s="307"/>
      <c r="Z46" s="304">
        <f>'Visi duomenys'!BB42</f>
        <v>0</v>
      </c>
      <c r="AA46" s="305">
        <f>'Visi duomenys'!BC42</f>
        <v>0</v>
      </c>
      <c r="AB46" s="305">
        <f>'Visi duomenys'!BD42</f>
        <v>0</v>
      </c>
      <c r="AC46" s="305"/>
      <c r="AD46" s="301"/>
      <c r="AE46" s="292">
        <f>'Visi duomenys'!BE42</f>
        <v>0</v>
      </c>
      <c r="AF46" s="281">
        <f>'Visi duomenys'!BF42</f>
        <v>0</v>
      </c>
      <c r="AG46" s="281">
        <f>'Visi duomenys'!BG42</f>
        <v>0</v>
      </c>
      <c r="AH46" s="306"/>
      <c r="AI46" s="307"/>
    </row>
    <row r="47" spans="1:35" s="278" customFormat="1" ht="16.5" customHeight="1" x14ac:dyDescent="0.25">
      <c r="A47" s="296" t="str">
        <f>'Visi duomenys'!A43</f>
        <v>1.2.2.2.1</v>
      </c>
      <c r="B47" s="241" t="str">
        <f>'Visi duomenys'!B43</f>
        <v>R083302-440000-1159</v>
      </c>
      <c r="C47" s="241" t="str">
        <f>'Visi duomenys'!D43</f>
        <v>Tauragės pilies rūsio kultūros paveldo savybių išsaugojimas ir pritaikymas bendruomeniniams poreikiams</v>
      </c>
      <c r="D47" s="275" t="str">
        <f>('Visi duomenys'!J43&amp;" "&amp;'Visi duomenys'!K43&amp;" "&amp;'Visi duomenys'!L43)</f>
        <v xml:space="preserve">ITI  </v>
      </c>
      <c r="E47" s="276" t="str">
        <f>'Visi duomenys'!C43</f>
        <v>05.4.1-CPVA-R-302-71-0001</v>
      </c>
      <c r="F47" s="291" t="str">
        <f>'Visi duomenys'!AP43</f>
        <v>P.S.335</v>
      </c>
      <c r="G47" s="277" t="str">
        <f>'Visi duomenys'!AQ43</f>
        <v>Sutvarkyti, įrengti ir pritaikyti lankymui gamtos ir kultūros paveldo objektai ir teritorijos (vnt.)</v>
      </c>
      <c r="H47" s="277">
        <f>'Visi duomenys'!AR43</f>
        <v>1</v>
      </c>
      <c r="I47" s="308"/>
      <c r="J47" s="309"/>
      <c r="K47" s="291" t="str">
        <f>'Visi duomenys'!AS43</f>
        <v>P.B.209</v>
      </c>
      <c r="L47" s="277" t="str">
        <f>'Visi duomenys'!AT43</f>
        <v>Numatomo apsilankymų remiamuose kultūros ir gamtos paveldo objektuose bei turistų traukos vietose skaičiaus padidėjimas  (apsilankymai per metus)</v>
      </c>
      <c r="M47" s="277">
        <f>'Visi duomenys'!AU43</f>
        <v>7600</v>
      </c>
      <c r="N47" s="308"/>
      <c r="O47" s="309"/>
      <c r="P47" s="291">
        <f>'Visi duomenys'!AV43</f>
        <v>0</v>
      </c>
      <c r="Q47" s="277">
        <f>'Visi duomenys'!AW43</f>
        <v>0</v>
      </c>
      <c r="R47" s="277">
        <f>'Visi duomenys'!AX43</f>
        <v>0</v>
      </c>
      <c r="S47" s="308"/>
      <c r="T47" s="309"/>
      <c r="U47" s="303">
        <f>'Visi duomenys'!AY43</f>
        <v>0</v>
      </c>
      <c r="V47" s="254">
        <f>'Visi duomenys'!AZ43</f>
        <v>0</v>
      </c>
      <c r="W47" s="254">
        <f>'Visi duomenys'!BA43</f>
        <v>0</v>
      </c>
      <c r="X47" s="308"/>
      <c r="Y47" s="309"/>
      <c r="Z47" s="303">
        <f>'Visi duomenys'!BB43</f>
        <v>0</v>
      </c>
      <c r="AA47" s="254">
        <f>'Visi duomenys'!BC43</f>
        <v>0</v>
      </c>
      <c r="AB47" s="254">
        <f>'Visi duomenys'!BD43</f>
        <v>0</v>
      </c>
      <c r="AC47" s="254"/>
      <c r="AD47" s="302"/>
      <c r="AE47" s="291">
        <f>'Visi duomenys'!BE43</f>
        <v>0</v>
      </c>
      <c r="AF47" s="277">
        <f>'Visi duomenys'!BF43</f>
        <v>0</v>
      </c>
      <c r="AG47" s="277">
        <f>'Visi duomenys'!BG43</f>
        <v>0</v>
      </c>
      <c r="AH47" s="308"/>
      <c r="AI47" s="309"/>
    </row>
    <row r="48" spans="1:35" s="278" customFormat="1" ht="16.5" customHeight="1" x14ac:dyDescent="0.25">
      <c r="A48" s="296" t="str">
        <f>'Visi duomenys'!A44</f>
        <v>1.2.2.2.2</v>
      </c>
      <c r="B48" s="241" t="str">
        <f>'Visi duomenys'!B44</f>
        <v>R083302-440000-1160</v>
      </c>
      <c r="C48" s="241" t="str">
        <f>'Visi duomenys'!D44</f>
        <v>Požerės Kristaus Atsimainymo bažnyčios komplekso aktualizavimas vietos bendruomenės poreikiams</v>
      </c>
      <c r="D48" s="275" t="str">
        <f>('Visi duomenys'!J44&amp;" "&amp;'Visi duomenys'!K44&amp;" "&amp;'Visi duomenys'!L44)</f>
        <v xml:space="preserve">  </v>
      </c>
      <c r="E48" s="276" t="str">
        <f>'Visi duomenys'!C44</f>
        <v>05.4.1-CPVA-R-302-71-0004</v>
      </c>
      <c r="F48" s="291" t="str">
        <f>'Visi duomenys'!AP44</f>
        <v>P.S.335</v>
      </c>
      <c r="G48" s="277" t="str">
        <f>'Visi duomenys'!AQ44</f>
        <v>Sutvarkyti, įrengti ir pritaikyti lankymui gamtos ir kultūros paveldo objektai ir teritorijos (vnt.)</v>
      </c>
      <c r="H48" s="277">
        <f>'Visi duomenys'!AR44</f>
        <v>1</v>
      </c>
      <c r="I48" s="308"/>
      <c r="J48" s="309"/>
      <c r="K48" s="291" t="str">
        <f>'Visi duomenys'!AS44</f>
        <v>P.B.209</v>
      </c>
      <c r="L48" s="277" t="str">
        <f>'Visi duomenys'!AT44</f>
        <v>Numatomo apsilankymų remiamuose kultūros ir gamtos paveldo objektuose bei turistų traukos vietose skaičiaus padidėjimas  (apsilankymai per metus)</v>
      </c>
      <c r="M48" s="277">
        <f>'Visi duomenys'!AU44</f>
        <v>150</v>
      </c>
      <c r="N48" s="308"/>
      <c r="O48" s="309"/>
      <c r="P48" s="291">
        <f>'Visi duomenys'!AV44</f>
        <v>0</v>
      </c>
      <c r="Q48" s="277">
        <f>'Visi duomenys'!AW44</f>
        <v>0</v>
      </c>
      <c r="R48" s="277">
        <f>'Visi duomenys'!AX44</f>
        <v>0</v>
      </c>
      <c r="S48" s="308"/>
      <c r="T48" s="309"/>
      <c r="U48" s="303">
        <f>'Visi duomenys'!AY44</f>
        <v>0</v>
      </c>
      <c r="V48" s="254">
        <f>'Visi duomenys'!AZ44</f>
        <v>0</v>
      </c>
      <c r="W48" s="254">
        <f>'Visi duomenys'!BA44</f>
        <v>0</v>
      </c>
      <c r="X48" s="308"/>
      <c r="Y48" s="309"/>
      <c r="Z48" s="303">
        <f>'Visi duomenys'!BB44</f>
        <v>0</v>
      </c>
      <c r="AA48" s="254">
        <f>'Visi duomenys'!BC44</f>
        <v>0</v>
      </c>
      <c r="AB48" s="254">
        <f>'Visi duomenys'!BD44</f>
        <v>0</v>
      </c>
      <c r="AC48" s="254"/>
      <c r="AD48" s="302"/>
      <c r="AE48" s="291">
        <f>'Visi duomenys'!BE44</f>
        <v>0</v>
      </c>
      <c r="AF48" s="277">
        <f>'Visi duomenys'!BF44</f>
        <v>0</v>
      </c>
      <c r="AG48" s="277">
        <f>'Visi duomenys'!BG44</f>
        <v>0</v>
      </c>
      <c r="AH48" s="308"/>
      <c r="AI48" s="309"/>
    </row>
    <row r="49" spans="1:35" s="278" customFormat="1" ht="16.5" customHeight="1" x14ac:dyDescent="0.25">
      <c r="A49" s="296" t="str">
        <f>'Visi duomenys'!A45</f>
        <v>1.2.2.2.3</v>
      </c>
      <c r="B49" s="241" t="str">
        <f>'Visi duomenys'!B45</f>
        <v>R083302-440000-1161</v>
      </c>
      <c r="C49" s="241" t="str">
        <f>'Visi duomenys'!D45</f>
        <v>Buvusio Kristijono Donelaičio gimnazijos pastato Vilniaus g. 46, Pagėgiai, aktų salės ir vidaus laiptų paveldosaugos vertingųjų savybių sutvarkymas</v>
      </c>
      <c r="D49" s="275" t="str">
        <f>('Visi duomenys'!J45&amp;" "&amp;'Visi duomenys'!K45&amp;" "&amp;'Visi duomenys'!L45)</f>
        <v xml:space="preserve">ITI  </v>
      </c>
      <c r="E49" s="276" t="str">
        <f>'Visi duomenys'!C45</f>
        <v>05.4.1-CPVA-R-302-71-0003</v>
      </c>
      <c r="F49" s="291" t="str">
        <f>'Visi duomenys'!AP45</f>
        <v>P.S.335</v>
      </c>
      <c r="G49" s="277" t="str">
        <f>'Visi duomenys'!AQ45</f>
        <v>Sutvarkyti, įrengti ir pritaikyti lankymui gamtos ir kultūros paveldo objektai ir teritorijos (vnt.)</v>
      </c>
      <c r="H49" s="277">
        <f>'Visi duomenys'!AR45</f>
        <v>1</v>
      </c>
      <c r="I49" s="308"/>
      <c r="J49" s="309"/>
      <c r="K49" s="291" t="str">
        <f>'Visi duomenys'!AS45</f>
        <v>P.B.209</v>
      </c>
      <c r="L49" s="277" t="str">
        <f>'Visi duomenys'!AT45</f>
        <v>Numatomo apsilankymų remiamuose kultūros ir gamtos paveldo objektuose bei turistų traukos vietose skaičiaus padidėjimas  (apsilankymai per metus)</v>
      </c>
      <c r="M49" s="277">
        <f>'Visi duomenys'!AU45</f>
        <v>100</v>
      </c>
      <c r="N49" s="308"/>
      <c r="O49" s="309"/>
      <c r="P49" s="291">
        <f>'Visi duomenys'!AV45</f>
        <v>0</v>
      </c>
      <c r="Q49" s="277">
        <f>'Visi duomenys'!AW45</f>
        <v>0</v>
      </c>
      <c r="R49" s="277">
        <f>'Visi duomenys'!AX45</f>
        <v>0</v>
      </c>
      <c r="S49" s="308"/>
      <c r="T49" s="309"/>
      <c r="U49" s="303">
        <f>'Visi duomenys'!AY45</f>
        <v>0</v>
      </c>
      <c r="V49" s="254">
        <f>'Visi duomenys'!AZ45</f>
        <v>0</v>
      </c>
      <c r="W49" s="254">
        <f>'Visi duomenys'!BA45</f>
        <v>0</v>
      </c>
      <c r="X49" s="308"/>
      <c r="Y49" s="309"/>
      <c r="Z49" s="303">
        <f>'Visi duomenys'!BB45</f>
        <v>0</v>
      </c>
      <c r="AA49" s="254">
        <f>'Visi duomenys'!BC45</f>
        <v>0</v>
      </c>
      <c r="AB49" s="254">
        <f>'Visi duomenys'!BD45</f>
        <v>0</v>
      </c>
      <c r="AC49" s="254"/>
      <c r="AD49" s="302"/>
      <c r="AE49" s="291">
        <f>'Visi duomenys'!BE45</f>
        <v>0</v>
      </c>
      <c r="AF49" s="277">
        <f>'Visi duomenys'!BF45</f>
        <v>0</v>
      </c>
      <c r="AG49" s="277">
        <f>'Visi duomenys'!BG45</f>
        <v>0</v>
      </c>
      <c r="AH49" s="308"/>
      <c r="AI49" s="309"/>
    </row>
    <row r="50" spans="1:35" s="278" customFormat="1" ht="16.5" customHeight="1" x14ac:dyDescent="0.25">
      <c r="A50" s="296" t="str">
        <f>'Visi duomenys'!A46</f>
        <v>1.2.2.2.4</v>
      </c>
      <c r="B50" s="241" t="str">
        <f>'Visi duomenys'!B46</f>
        <v>R083302-440000-1162</v>
      </c>
      <c r="C50" s="241" t="str">
        <f>'Visi duomenys'!D46</f>
        <v>Mažosios Lietuvos Jurbarko krašto kultūros centro aktualizavimas</v>
      </c>
      <c r="D50" s="275" t="str">
        <f>('Visi duomenys'!J46&amp;" "&amp;'Visi duomenys'!K46&amp;" "&amp;'Visi duomenys'!L46)</f>
        <v xml:space="preserve">  </v>
      </c>
      <c r="E50" s="276" t="str">
        <f>'Visi duomenys'!C46</f>
        <v>05.4.1-CPVA-R-302-71-0005</v>
      </c>
      <c r="F50" s="291" t="str">
        <f>'Visi duomenys'!AP46</f>
        <v>P.S.335</v>
      </c>
      <c r="G50" s="277" t="str">
        <f>'Visi duomenys'!AQ46</f>
        <v>Sutvarkyti, įrengti ir pritaikyti lankymui gamtos ir kultūros paveldo objektai ir teritorijos (vnt.)</v>
      </c>
      <c r="H50" s="277">
        <f>'Visi duomenys'!AR46</f>
        <v>1</v>
      </c>
      <c r="I50" s="308"/>
      <c r="J50" s="309"/>
      <c r="K50" s="291" t="str">
        <f>'Visi duomenys'!AS46</f>
        <v>P.B.209</v>
      </c>
      <c r="L50" s="277" t="str">
        <f>'Visi duomenys'!AT46</f>
        <v>Numatomo apsilankymų remiamuose kultūros ir gamtos paveldo objektuose bei turistų traukos vietose skaičiaus padidėjimas  (apsilankymai per metus)</v>
      </c>
      <c r="M50" s="277">
        <f>'Visi duomenys'!AU46</f>
        <v>1000</v>
      </c>
      <c r="N50" s="308"/>
      <c r="O50" s="309"/>
      <c r="P50" s="291">
        <f>'Visi duomenys'!AV46</f>
        <v>0</v>
      </c>
      <c r="Q50" s="277">
        <f>'Visi duomenys'!AW46</f>
        <v>0</v>
      </c>
      <c r="R50" s="277">
        <f>'Visi duomenys'!AX46</f>
        <v>0</v>
      </c>
      <c r="S50" s="308"/>
      <c r="T50" s="309"/>
      <c r="U50" s="303">
        <f>'Visi duomenys'!AY46</f>
        <v>0</v>
      </c>
      <c r="V50" s="254">
        <f>'Visi duomenys'!AZ46</f>
        <v>0</v>
      </c>
      <c r="W50" s="254">
        <f>'Visi duomenys'!BA46</f>
        <v>0</v>
      </c>
      <c r="X50" s="308"/>
      <c r="Y50" s="309"/>
      <c r="Z50" s="303">
        <f>'Visi duomenys'!BB46</f>
        <v>0</v>
      </c>
      <c r="AA50" s="254">
        <f>'Visi duomenys'!BC46</f>
        <v>0</v>
      </c>
      <c r="AB50" s="254">
        <f>'Visi duomenys'!BD46</f>
        <v>0</v>
      </c>
      <c r="AC50" s="254"/>
      <c r="AD50" s="302"/>
      <c r="AE50" s="291">
        <f>'Visi duomenys'!BE46</f>
        <v>0</v>
      </c>
      <c r="AF50" s="277">
        <f>'Visi duomenys'!BF46</f>
        <v>0</v>
      </c>
      <c r="AG50" s="277">
        <f>'Visi duomenys'!BG46</f>
        <v>0</v>
      </c>
      <c r="AH50" s="308"/>
      <c r="AI50" s="309"/>
    </row>
    <row r="51" spans="1:35" s="278" customFormat="1" ht="16.5" customHeight="1" x14ac:dyDescent="0.25">
      <c r="A51" s="295" t="str">
        <f>'Visi duomenys'!A47</f>
        <v>1.2.3.</v>
      </c>
      <c r="B51" s="240" t="str">
        <f>'Visi duomenys'!B47</f>
        <v/>
      </c>
      <c r="C51" s="240" t="str">
        <f>'Visi duomenys'!D47</f>
        <v xml:space="preserve">Uždavinys. Vykdyti informacines marketingo priemones, skatinančias viešąsias ir privačias investicijas  į rekreacijos ir turizmo sistemos plėtrą, gerinti turizmo įvaizdį ir didinti paslaugų prieinamumą.  </v>
      </c>
      <c r="D51" s="279" t="str">
        <f>('Visi duomenys'!J47&amp;" "&amp;'Visi duomenys'!K47&amp;" "&amp;'Visi duomenys'!L47)</f>
        <v xml:space="preserve">  </v>
      </c>
      <c r="E51" s="280">
        <f>'Visi duomenys'!C47</f>
        <v>0</v>
      </c>
      <c r="F51" s="292">
        <f>'Visi duomenys'!AP47</f>
        <v>0</v>
      </c>
      <c r="G51" s="281">
        <f>'Visi duomenys'!AQ47</f>
        <v>0</v>
      </c>
      <c r="H51" s="281">
        <f>'Visi duomenys'!AR47</f>
        <v>0</v>
      </c>
      <c r="I51" s="306"/>
      <c r="J51" s="307"/>
      <c r="K51" s="292">
        <f>'Visi duomenys'!AS47</f>
        <v>0</v>
      </c>
      <c r="L51" s="281">
        <f>'Visi duomenys'!AT47</f>
        <v>0</v>
      </c>
      <c r="M51" s="281">
        <f>'Visi duomenys'!AU47</f>
        <v>0</v>
      </c>
      <c r="N51" s="306"/>
      <c r="O51" s="307"/>
      <c r="P51" s="292">
        <f>'Visi duomenys'!AV47</f>
        <v>0</v>
      </c>
      <c r="Q51" s="281">
        <f>'Visi duomenys'!AW47</f>
        <v>0</v>
      </c>
      <c r="R51" s="281">
        <f>'Visi duomenys'!AX47</f>
        <v>0</v>
      </c>
      <c r="S51" s="306"/>
      <c r="T51" s="307"/>
      <c r="U51" s="304">
        <f>'Visi duomenys'!AY47</f>
        <v>0</v>
      </c>
      <c r="V51" s="305">
        <f>'Visi duomenys'!AZ47</f>
        <v>0</v>
      </c>
      <c r="W51" s="305">
        <f>'Visi duomenys'!BA47</f>
        <v>0</v>
      </c>
      <c r="X51" s="306"/>
      <c r="Y51" s="307"/>
      <c r="Z51" s="304">
        <f>'Visi duomenys'!BB47</f>
        <v>0</v>
      </c>
      <c r="AA51" s="305">
        <f>'Visi duomenys'!BC47</f>
        <v>0</v>
      </c>
      <c r="AB51" s="305">
        <f>'Visi duomenys'!BD47</f>
        <v>0</v>
      </c>
      <c r="AC51" s="305"/>
      <c r="AD51" s="301"/>
      <c r="AE51" s="292">
        <f>'Visi duomenys'!BE47</f>
        <v>0</v>
      </c>
      <c r="AF51" s="281">
        <f>'Visi duomenys'!BF47</f>
        <v>0</v>
      </c>
      <c r="AG51" s="281">
        <f>'Visi duomenys'!BG47</f>
        <v>0</v>
      </c>
      <c r="AH51" s="306"/>
      <c r="AI51" s="307"/>
    </row>
    <row r="52" spans="1:35" s="278" customFormat="1" ht="16.5" customHeight="1" x14ac:dyDescent="0.25">
      <c r="A52" s="295" t="str">
        <f>'Visi duomenys'!A48</f>
        <v>1.2.3.1</v>
      </c>
      <c r="B52" s="240" t="str">
        <f>'Visi duomenys'!B48</f>
        <v/>
      </c>
      <c r="C52" s="240" t="str">
        <f>'Visi duomenys'!D48</f>
        <v>Priemonė: Savivaldybes jungiančių turizmo trasų ir turizmo maršrutų informacinės infrastruktūros plėtra</v>
      </c>
      <c r="D52" s="279" t="str">
        <f>('Visi duomenys'!J48&amp;" "&amp;'Visi duomenys'!K48&amp;" "&amp;'Visi duomenys'!L48)</f>
        <v xml:space="preserve">  </v>
      </c>
      <c r="E52" s="280">
        <f>'Visi duomenys'!C48</f>
        <v>0</v>
      </c>
      <c r="F52" s="292">
        <f>'Visi duomenys'!AP48</f>
        <v>0</v>
      </c>
      <c r="G52" s="281">
        <f>'Visi duomenys'!AQ48</f>
        <v>0</v>
      </c>
      <c r="H52" s="281">
        <f>'Visi duomenys'!AR48</f>
        <v>0</v>
      </c>
      <c r="I52" s="306"/>
      <c r="J52" s="307"/>
      <c r="K52" s="292">
        <f>'Visi duomenys'!AS48</f>
        <v>0</v>
      </c>
      <c r="L52" s="281">
        <f>'Visi duomenys'!AT48</f>
        <v>0</v>
      </c>
      <c r="M52" s="281">
        <f>'Visi duomenys'!AU48</f>
        <v>0</v>
      </c>
      <c r="N52" s="306"/>
      <c r="O52" s="307"/>
      <c r="P52" s="292">
        <f>'Visi duomenys'!AV48</f>
        <v>0</v>
      </c>
      <c r="Q52" s="281">
        <f>'Visi duomenys'!AW48</f>
        <v>0</v>
      </c>
      <c r="R52" s="281">
        <f>'Visi duomenys'!AX48</f>
        <v>0</v>
      </c>
      <c r="S52" s="306"/>
      <c r="T52" s="307"/>
      <c r="U52" s="304">
        <f>'Visi duomenys'!AY48</f>
        <v>0</v>
      </c>
      <c r="V52" s="305">
        <f>'Visi duomenys'!AZ48</f>
        <v>0</v>
      </c>
      <c r="W52" s="305">
        <f>'Visi duomenys'!BA48</f>
        <v>0</v>
      </c>
      <c r="X52" s="306"/>
      <c r="Y52" s="307"/>
      <c r="Z52" s="304">
        <f>'Visi duomenys'!BB48</f>
        <v>0</v>
      </c>
      <c r="AA52" s="305">
        <f>'Visi duomenys'!BC48</f>
        <v>0</v>
      </c>
      <c r="AB52" s="305">
        <f>'Visi duomenys'!BD48</f>
        <v>0</v>
      </c>
      <c r="AC52" s="305"/>
      <c r="AD52" s="301"/>
      <c r="AE52" s="292">
        <f>'Visi duomenys'!BE48</f>
        <v>0</v>
      </c>
      <c r="AF52" s="281">
        <f>'Visi duomenys'!BF48</f>
        <v>0</v>
      </c>
      <c r="AG52" s="281">
        <f>'Visi duomenys'!BG48</f>
        <v>0</v>
      </c>
      <c r="AH52" s="306"/>
      <c r="AI52" s="307"/>
    </row>
    <row r="53" spans="1:35" s="278" customFormat="1" ht="16.5" customHeight="1" x14ac:dyDescent="0.25">
      <c r="A53" s="296" t="str">
        <f>'Visi duomenys'!A49</f>
        <v>1.2.3.1.1</v>
      </c>
      <c r="B53" s="241" t="str">
        <f>'Visi duomenys'!B49</f>
        <v>R088821-420000-1165</v>
      </c>
      <c r="C53" s="241" t="str">
        <f>'Visi duomenys'!D49</f>
        <v>Savivaldybes jungiančių turizmo trasų ir turizmo maršrutų infrastruktūros plėtra Tauragės regione</v>
      </c>
      <c r="D53" s="275" t="str">
        <f>('Visi duomenys'!J49&amp;" "&amp;'Visi duomenys'!K49&amp;" "&amp;'Visi duomenys'!L49)</f>
        <v xml:space="preserve">  </v>
      </c>
      <c r="E53" s="276" t="str">
        <f>'Visi duomenys'!C49</f>
        <v>05.4.1-LVPA-R-821-71-0001</v>
      </c>
      <c r="F53" s="291" t="str">
        <f>'Visi duomenys'!AP49</f>
        <v>P.N.817</v>
      </c>
      <c r="G53" s="277" t="str">
        <f>'Visi duomenys'!AQ49</f>
        <v>Įrengti ženklinimo infrastruktūros objektai</v>
      </c>
      <c r="H53" s="277">
        <f>'Visi duomenys'!AR49</f>
        <v>80</v>
      </c>
      <c r="I53" s="308"/>
      <c r="J53" s="309"/>
      <c r="K53" s="291">
        <f>'Visi duomenys'!AS49</f>
        <v>0</v>
      </c>
      <c r="L53" s="277">
        <f>'Visi duomenys'!AT49</f>
        <v>0</v>
      </c>
      <c r="M53" s="277">
        <f>'Visi duomenys'!AU49</f>
        <v>0</v>
      </c>
      <c r="N53" s="308"/>
      <c r="O53" s="309"/>
      <c r="P53" s="291">
        <f>'Visi duomenys'!AV49</f>
        <v>0</v>
      </c>
      <c r="Q53" s="277">
        <f>'Visi duomenys'!AW49</f>
        <v>0</v>
      </c>
      <c r="R53" s="277">
        <f>'Visi duomenys'!AX49</f>
        <v>0</v>
      </c>
      <c r="S53" s="308"/>
      <c r="T53" s="309"/>
      <c r="U53" s="303">
        <f>'Visi duomenys'!AY49</f>
        <v>0</v>
      </c>
      <c r="V53" s="254">
        <f>'Visi duomenys'!AZ49</f>
        <v>0</v>
      </c>
      <c r="W53" s="254">
        <f>'Visi duomenys'!BA49</f>
        <v>0</v>
      </c>
      <c r="X53" s="308"/>
      <c r="Y53" s="309"/>
      <c r="Z53" s="303">
        <f>'Visi duomenys'!BB49</f>
        <v>0</v>
      </c>
      <c r="AA53" s="254">
        <f>'Visi duomenys'!BC49</f>
        <v>0</v>
      </c>
      <c r="AB53" s="254">
        <f>'Visi duomenys'!BD49</f>
        <v>0</v>
      </c>
      <c r="AC53" s="254"/>
      <c r="AD53" s="302"/>
      <c r="AE53" s="291">
        <f>'Visi duomenys'!BE49</f>
        <v>0</v>
      </c>
      <c r="AF53" s="277">
        <f>'Visi duomenys'!BF49</f>
        <v>0</v>
      </c>
      <c r="AG53" s="277">
        <f>'Visi duomenys'!BG49</f>
        <v>0</v>
      </c>
      <c r="AH53" s="308"/>
      <c r="AI53" s="309"/>
    </row>
    <row r="54" spans="1:35" s="278" customFormat="1" ht="16.5" customHeight="1" x14ac:dyDescent="0.25">
      <c r="A54" s="295" t="str">
        <f>'Visi duomenys'!A50</f>
        <v>2.</v>
      </c>
      <c r="B54" s="240">
        <f>'Visi duomenys'!B50</f>
        <v>0</v>
      </c>
      <c r="C54" s="240" t="str">
        <f>'Visi duomenys'!D50</f>
        <v>Prioritetas. DARNI, SVEIKA, BESIMOKANTI BENDRUOMENĖ</v>
      </c>
      <c r="D54" s="279" t="str">
        <f>('Visi duomenys'!J50&amp;" "&amp;'Visi duomenys'!K50&amp;" "&amp;'Visi duomenys'!L50)</f>
        <v xml:space="preserve">  </v>
      </c>
      <c r="E54" s="280">
        <f>'Visi duomenys'!C50</f>
        <v>0</v>
      </c>
      <c r="F54" s="292">
        <f>'Visi duomenys'!AP50</f>
        <v>0</v>
      </c>
      <c r="G54" s="281">
        <f>'Visi duomenys'!AQ50</f>
        <v>0</v>
      </c>
      <c r="H54" s="281">
        <f>'Visi duomenys'!AR50</f>
        <v>0</v>
      </c>
      <c r="I54" s="306"/>
      <c r="J54" s="307"/>
      <c r="K54" s="292">
        <f>'Visi duomenys'!AS50</f>
        <v>0</v>
      </c>
      <c r="L54" s="281">
        <f>'Visi duomenys'!AT50</f>
        <v>0</v>
      </c>
      <c r="M54" s="281">
        <f>'Visi duomenys'!AU50</f>
        <v>0</v>
      </c>
      <c r="N54" s="306"/>
      <c r="O54" s="307"/>
      <c r="P54" s="292">
        <f>'Visi duomenys'!AV50</f>
        <v>0</v>
      </c>
      <c r="Q54" s="281">
        <f>'Visi duomenys'!AW50</f>
        <v>0</v>
      </c>
      <c r="R54" s="281">
        <f>'Visi duomenys'!AX50</f>
        <v>0</v>
      </c>
      <c r="S54" s="306"/>
      <c r="T54" s="307"/>
      <c r="U54" s="304">
        <f>'Visi duomenys'!AY50</f>
        <v>0</v>
      </c>
      <c r="V54" s="305">
        <f>'Visi duomenys'!AZ50</f>
        <v>0</v>
      </c>
      <c r="W54" s="305">
        <f>'Visi duomenys'!BA50</f>
        <v>0</v>
      </c>
      <c r="X54" s="306"/>
      <c r="Y54" s="307"/>
      <c r="Z54" s="304">
        <f>'Visi duomenys'!BB50</f>
        <v>0</v>
      </c>
      <c r="AA54" s="305">
        <f>'Visi duomenys'!BC50</f>
        <v>0</v>
      </c>
      <c r="AB54" s="305">
        <f>'Visi duomenys'!BD50</f>
        <v>0</v>
      </c>
      <c r="AC54" s="305"/>
      <c r="AD54" s="301"/>
      <c r="AE54" s="292">
        <f>'Visi duomenys'!BE50</f>
        <v>0</v>
      </c>
      <c r="AF54" s="281">
        <f>'Visi duomenys'!BF50</f>
        <v>0</v>
      </c>
      <c r="AG54" s="281">
        <f>'Visi duomenys'!BG50</f>
        <v>0</v>
      </c>
      <c r="AH54" s="306"/>
      <c r="AI54" s="307"/>
    </row>
    <row r="55" spans="1:35" s="278" customFormat="1" ht="16.5" customHeight="1" x14ac:dyDescent="0.25">
      <c r="A55" s="295" t="str">
        <f>'Visi duomenys'!A51</f>
        <v>2.1.</v>
      </c>
      <c r="B55" s="240" t="str">
        <f>'Visi duomenys'!B51</f>
        <v/>
      </c>
      <c r="C55" s="240" t="str">
        <f>'Visi duomenys'!D51</f>
        <v xml:space="preserve">Tikslas. Gerinti viešųjų sveikatos apsaugos, švietimo ir socialinių paslaugų teikimo kokybę, didinti jų prieinamumą gyventojams. </v>
      </c>
      <c r="D55" s="279" t="str">
        <f>('Visi duomenys'!J51&amp;" "&amp;'Visi duomenys'!K51&amp;" "&amp;'Visi duomenys'!L51)</f>
        <v xml:space="preserve">  </v>
      </c>
      <c r="E55" s="280">
        <f>'Visi duomenys'!C51</f>
        <v>0</v>
      </c>
      <c r="F55" s="292">
        <f>'Visi duomenys'!AP51</f>
        <v>0</v>
      </c>
      <c r="G55" s="281">
        <f>'Visi duomenys'!AQ51</f>
        <v>0</v>
      </c>
      <c r="H55" s="281">
        <f>'Visi duomenys'!AR51</f>
        <v>0</v>
      </c>
      <c r="I55" s="306"/>
      <c r="J55" s="307"/>
      <c r="K55" s="292">
        <f>'Visi duomenys'!AS51</f>
        <v>0</v>
      </c>
      <c r="L55" s="281">
        <f>'Visi duomenys'!AT51</f>
        <v>0</v>
      </c>
      <c r="M55" s="281">
        <f>'Visi duomenys'!AU51</f>
        <v>0</v>
      </c>
      <c r="N55" s="306"/>
      <c r="O55" s="307"/>
      <c r="P55" s="292">
        <f>'Visi duomenys'!AV51</f>
        <v>0</v>
      </c>
      <c r="Q55" s="281">
        <f>'Visi duomenys'!AW51</f>
        <v>0</v>
      </c>
      <c r="R55" s="281">
        <f>'Visi duomenys'!AX51</f>
        <v>0</v>
      </c>
      <c r="S55" s="306"/>
      <c r="T55" s="307"/>
      <c r="U55" s="304">
        <f>'Visi duomenys'!AY51</f>
        <v>0</v>
      </c>
      <c r="V55" s="305">
        <f>'Visi duomenys'!AZ51</f>
        <v>0</v>
      </c>
      <c r="W55" s="305">
        <f>'Visi duomenys'!BA51</f>
        <v>0</v>
      </c>
      <c r="X55" s="306"/>
      <c r="Y55" s="307"/>
      <c r="Z55" s="304">
        <f>'Visi duomenys'!BB51</f>
        <v>0</v>
      </c>
      <c r="AA55" s="305">
        <f>'Visi duomenys'!BC51</f>
        <v>0</v>
      </c>
      <c r="AB55" s="305">
        <f>'Visi duomenys'!BD51</f>
        <v>0</v>
      </c>
      <c r="AC55" s="305"/>
      <c r="AD55" s="301"/>
      <c r="AE55" s="292">
        <f>'Visi duomenys'!BE51</f>
        <v>0</v>
      </c>
      <c r="AF55" s="281">
        <f>'Visi duomenys'!BF51</f>
        <v>0</v>
      </c>
      <c r="AG55" s="281">
        <f>'Visi duomenys'!BG51</f>
        <v>0</v>
      </c>
      <c r="AH55" s="306"/>
      <c r="AI55" s="307"/>
    </row>
    <row r="56" spans="1:35" s="278" customFormat="1" ht="16.5" customHeight="1" x14ac:dyDescent="0.25">
      <c r="A56" s="295" t="str">
        <f>'Visi duomenys'!A52</f>
        <v>2.1.1.</v>
      </c>
      <c r="B56" s="240" t="str">
        <f>'Visi duomenys'!B52</f>
        <v/>
      </c>
      <c r="C56" s="240" t="str">
        <f>'Visi duomenys'!D52</f>
        <v>Uždavinys. Padidinti bendrojo ugdymo, priešmokyklinio ir ikimokyklinio bei neformaliojo švietimo įstaigų tinklo efektyvumą, plėtoti vaikų ir jaunimo ugdymo galimybes ir prieinamumą.</v>
      </c>
      <c r="D56" s="279" t="str">
        <f>('Visi duomenys'!J52&amp;" "&amp;'Visi duomenys'!K52&amp;" "&amp;'Visi duomenys'!L52)</f>
        <v xml:space="preserve">  </v>
      </c>
      <c r="E56" s="280">
        <f>'Visi duomenys'!C52</f>
        <v>0</v>
      </c>
      <c r="F56" s="292">
        <f>'Visi duomenys'!AP52</f>
        <v>0</v>
      </c>
      <c r="G56" s="281">
        <f>'Visi duomenys'!AQ52</f>
        <v>0</v>
      </c>
      <c r="H56" s="281">
        <f>'Visi duomenys'!AR52</f>
        <v>0</v>
      </c>
      <c r="I56" s="306"/>
      <c r="J56" s="307"/>
      <c r="K56" s="292">
        <f>'Visi duomenys'!AS52</f>
        <v>0</v>
      </c>
      <c r="L56" s="281">
        <f>'Visi duomenys'!AT52</f>
        <v>0</v>
      </c>
      <c r="M56" s="281">
        <f>'Visi duomenys'!AU52</f>
        <v>0</v>
      </c>
      <c r="N56" s="306"/>
      <c r="O56" s="307"/>
      <c r="P56" s="292">
        <f>'Visi duomenys'!AV52</f>
        <v>0</v>
      </c>
      <c r="Q56" s="281">
        <f>'Visi duomenys'!AW52</f>
        <v>0</v>
      </c>
      <c r="R56" s="281">
        <f>'Visi duomenys'!AX52</f>
        <v>0</v>
      </c>
      <c r="S56" s="306"/>
      <c r="T56" s="307"/>
      <c r="U56" s="304">
        <f>'Visi duomenys'!AY52</f>
        <v>0</v>
      </c>
      <c r="V56" s="305">
        <f>'Visi duomenys'!AZ52</f>
        <v>0</v>
      </c>
      <c r="W56" s="305">
        <f>'Visi duomenys'!BA52</f>
        <v>0</v>
      </c>
      <c r="X56" s="306"/>
      <c r="Y56" s="307"/>
      <c r="Z56" s="304">
        <f>'Visi duomenys'!BB52</f>
        <v>0</v>
      </c>
      <c r="AA56" s="305">
        <f>'Visi duomenys'!BC52</f>
        <v>0</v>
      </c>
      <c r="AB56" s="305">
        <f>'Visi duomenys'!BD52</f>
        <v>0</v>
      </c>
      <c r="AC56" s="305"/>
      <c r="AD56" s="301"/>
      <c r="AE56" s="292">
        <f>'Visi duomenys'!BE52</f>
        <v>0</v>
      </c>
      <c r="AF56" s="281">
        <f>'Visi duomenys'!BF52</f>
        <v>0</v>
      </c>
      <c r="AG56" s="281">
        <f>'Visi duomenys'!BG52</f>
        <v>0</v>
      </c>
      <c r="AH56" s="306"/>
      <c r="AI56" s="307"/>
    </row>
    <row r="57" spans="1:35" s="278" customFormat="1" ht="16.5" customHeight="1" x14ac:dyDescent="0.25">
      <c r="A57" s="295" t="str">
        <f>'Visi duomenys'!A53</f>
        <v>2.1.1.1</v>
      </c>
      <c r="B57" s="240" t="str">
        <f>'Visi duomenys'!B53</f>
        <v/>
      </c>
      <c r="C57" s="240" t="str">
        <f>'Visi duomenys'!D53</f>
        <v>Priemonė: Mokyklų tinklo efektyvumo didinimas „Modernizuoti bendrojo ugdymo įstaigas ir aprūpinti jas gamtos, technologijų, menų ir kitų mokslų laboratorijų įranga“</v>
      </c>
      <c r="D57" s="279" t="str">
        <f>('Visi duomenys'!J53&amp;" "&amp;'Visi duomenys'!K53&amp;" "&amp;'Visi duomenys'!L53)</f>
        <v xml:space="preserve">  </v>
      </c>
      <c r="E57" s="280">
        <f>'Visi duomenys'!C53</f>
        <v>0</v>
      </c>
      <c r="F57" s="292">
        <f>'Visi duomenys'!AP53</f>
        <v>0</v>
      </c>
      <c r="G57" s="281">
        <f>'Visi duomenys'!AQ53</f>
        <v>0</v>
      </c>
      <c r="H57" s="281">
        <f>'Visi duomenys'!AR53</f>
        <v>0</v>
      </c>
      <c r="I57" s="306"/>
      <c r="J57" s="307"/>
      <c r="K57" s="292">
        <f>'Visi duomenys'!AS53</f>
        <v>0</v>
      </c>
      <c r="L57" s="281">
        <f>'Visi duomenys'!AT53</f>
        <v>0</v>
      </c>
      <c r="M57" s="281">
        <f>'Visi duomenys'!AU53</f>
        <v>0</v>
      </c>
      <c r="N57" s="306"/>
      <c r="O57" s="307"/>
      <c r="P57" s="292">
        <f>'Visi duomenys'!AV53</f>
        <v>0</v>
      </c>
      <c r="Q57" s="281">
        <f>'Visi duomenys'!AW53</f>
        <v>0</v>
      </c>
      <c r="R57" s="281">
        <f>'Visi duomenys'!AX53</f>
        <v>0</v>
      </c>
      <c r="S57" s="306"/>
      <c r="T57" s="307"/>
      <c r="U57" s="304">
        <f>'Visi duomenys'!AY53</f>
        <v>0</v>
      </c>
      <c r="V57" s="305">
        <f>'Visi duomenys'!AZ53</f>
        <v>0</v>
      </c>
      <c r="W57" s="305">
        <f>'Visi duomenys'!BA53</f>
        <v>0</v>
      </c>
      <c r="X57" s="306"/>
      <c r="Y57" s="307"/>
      <c r="Z57" s="304">
        <f>'Visi duomenys'!BB53</f>
        <v>0</v>
      </c>
      <c r="AA57" s="305">
        <f>'Visi duomenys'!BC53</f>
        <v>0</v>
      </c>
      <c r="AB57" s="305">
        <f>'Visi duomenys'!BD53</f>
        <v>0</v>
      </c>
      <c r="AC57" s="305"/>
      <c r="AD57" s="301"/>
      <c r="AE57" s="292">
        <f>'Visi duomenys'!BE53</f>
        <v>0</v>
      </c>
      <c r="AF57" s="281">
        <f>'Visi duomenys'!BF53</f>
        <v>0</v>
      </c>
      <c r="AG57" s="281">
        <f>'Visi duomenys'!BG53</f>
        <v>0</v>
      </c>
      <c r="AH57" s="306"/>
      <c r="AI57" s="307"/>
    </row>
    <row r="58" spans="1:35" s="278" customFormat="1" ht="16.5" customHeight="1" x14ac:dyDescent="0.25">
      <c r="A58" s="296" t="str">
        <f>'Visi duomenys'!A54</f>
        <v>2.1.1.1.1</v>
      </c>
      <c r="B58" s="241" t="str">
        <f>'Visi duomenys'!B54</f>
        <v>R087724-220000-1169</v>
      </c>
      <c r="C58" s="241" t="str">
        <f>'Visi duomenys'!D54</f>
        <v>Šilalės Simono Gaudėšiaus gimnazijos pastato dalies patalpų modernizavimas ir aprūpinimas įranga</v>
      </c>
      <c r="D58" s="275" t="str">
        <f>('Visi duomenys'!J54&amp;" "&amp;'Visi duomenys'!K54&amp;" "&amp;'Visi duomenys'!L54)</f>
        <v xml:space="preserve">  </v>
      </c>
      <c r="E58" s="276" t="str">
        <f>'Visi duomenys'!C54</f>
        <v>09.1.3-CPVA-R-724-71-0003</v>
      </c>
      <c r="F58" s="291" t="str">
        <f>'Visi duomenys'!AP54</f>
        <v>P.B.235</v>
      </c>
      <c r="G58" s="277" t="str">
        <f>'Visi duomenys'!AQ54</f>
        <v>Investicijas gavusios vaikų priežiūros arba švietimo infrastruktūros pajėgumas (skaičius)</v>
      </c>
      <c r="H58" s="277">
        <f>'Visi duomenys'!AR54</f>
        <v>480</v>
      </c>
      <c r="I58" s="308"/>
      <c r="J58" s="309"/>
      <c r="K58" s="291" t="str">
        <f>'Visi duomenys'!AS54</f>
        <v>P.N.722</v>
      </c>
      <c r="L58" s="277" t="str">
        <f>'Visi duomenys'!AT54</f>
        <v>Pagal veiksmų programą ERPF lėšomis atnaujintos bendrojo ugdymo mokyklos (skaičius)</v>
      </c>
      <c r="M58" s="277">
        <f>'Visi duomenys'!AU54</f>
        <v>1</v>
      </c>
      <c r="N58" s="308"/>
      <c r="O58" s="309"/>
      <c r="P58" s="291">
        <f>'Visi duomenys'!AV54</f>
        <v>0</v>
      </c>
      <c r="Q58" s="277">
        <f>'Visi duomenys'!AW54</f>
        <v>0</v>
      </c>
      <c r="R58" s="277">
        <f>'Visi duomenys'!AX54</f>
        <v>0</v>
      </c>
      <c r="S58" s="308"/>
      <c r="T58" s="309"/>
      <c r="U58" s="303">
        <f>'Visi duomenys'!AY54</f>
        <v>0</v>
      </c>
      <c r="V58" s="254">
        <f>'Visi duomenys'!AZ54</f>
        <v>0</v>
      </c>
      <c r="W58" s="254">
        <f>'Visi duomenys'!BA54</f>
        <v>0</v>
      </c>
      <c r="X58" s="308"/>
      <c r="Y58" s="309"/>
      <c r="Z58" s="303">
        <f>'Visi duomenys'!BB54</f>
        <v>0</v>
      </c>
      <c r="AA58" s="254">
        <f>'Visi duomenys'!BC54</f>
        <v>0</v>
      </c>
      <c r="AB58" s="254">
        <f>'Visi duomenys'!BD54</f>
        <v>0</v>
      </c>
      <c r="AC58" s="254"/>
      <c r="AD58" s="302"/>
      <c r="AE58" s="291">
        <f>'Visi duomenys'!BE54</f>
        <v>0</v>
      </c>
      <c r="AF58" s="277">
        <f>'Visi duomenys'!BF54</f>
        <v>0</v>
      </c>
      <c r="AG58" s="277">
        <f>'Visi duomenys'!BG54</f>
        <v>0</v>
      </c>
      <c r="AH58" s="308"/>
      <c r="AI58" s="309"/>
    </row>
    <row r="59" spans="1:35" s="278" customFormat="1" ht="16.5" customHeight="1" x14ac:dyDescent="0.25">
      <c r="A59" s="296" t="str">
        <f>'Visi duomenys'!A55</f>
        <v>2.1.1.1.2</v>
      </c>
      <c r="B59" s="241" t="str">
        <f>'Visi duomenys'!B55</f>
        <v>R087724-220000-1170</v>
      </c>
      <c r="C59" s="241" t="str">
        <f>'Visi duomenys'!D55</f>
        <v>Mokyklų tinklo efektyvumo didinimas Pagėgių Algimanto Mackaus gimnazijoje</v>
      </c>
      <c r="D59" s="275" t="str">
        <f>('Visi duomenys'!J55&amp;" "&amp;'Visi duomenys'!K55&amp;" "&amp;'Visi duomenys'!L55)</f>
        <v xml:space="preserve">  </v>
      </c>
      <c r="E59" s="276" t="str">
        <f>'Visi duomenys'!C55</f>
        <v>09.1.3-CPVA-R-724-71-0001</v>
      </c>
      <c r="F59" s="291" t="str">
        <f>'Visi duomenys'!AP55</f>
        <v>P.B.235</v>
      </c>
      <c r="G59" s="277" t="str">
        <f>'Visi duomenys'!AQ55</f>
        <v>Investicijas gavusios vaikų priežiūros arba švietimo infrastruktūros pajėgumas (skaičius)</v>
      </c>
      <c r="H59" s="277">
        <f>'Visi duomenys'!AR55</f>
        <v>344</v>
      </c>
      <c r="I59" s="308"/>
      <c r="J59" s="309"/>
      <c r="K59" s="291" t="str">
        <f>'Visi duomenys'!AS55</f>
        <v>P.N.722</v>
      </c>
      <c r="L59" s="277" t="str">
        <f>'Visi duomenys'!AT55</f>
        <v>Pagal veiksmų programą ERPF lėšomis atnaujintos bendrojo ugdymo mokyklos (skaičius)</v>
      </c>
      <c r="M59" s="277">
        <f>'Visi duomenys'!AU55</f>
        <v>1</v>
      </c>
      <c r="N59" s="308"/>
      <c r="O59" s="309"/>
      <c r="P59" s="291">
        <f>'Visi duomenys'!AV55</f>
        <v>0</v>
      </c>
      <c r="Q59" s="277">
        <f>'Visi duomenys'!AW55</f>
        <v>0</v>
      </c>
      <c r="R59" s="277">
        <f>'Visi duomenys'!AX55</f>
        <v>0</v>
      </c>
      <c r="S59" s="308"/>
      <c r="T59" s="309"/>
      <c r="U59" s="303">
        <f>'Visi duomenys'!AY55</f>
        <v>0</v>
      </c>
      <c r="V59" s="254">
        <f>'Visi duomenys'!AZ55</f>
        <v>0</v>
      </c>
      <c r="W59" s="254">
        <f>'Visi duomenys'!BA55</f>
        <v>0</v>
      </c>
      <c r="X59" s="308"/>
      <c r="Y59" s="309"/>
      <c r="Z59" s="303">
        <f>'Visi duomenys'!BB55</f>
        <v>0</v>
      </c>
      <c r="AA59" s="254">
        <f>'Visi duomenys'!BC55</f>
        <v>0</v>
      </c>
      <c r="AB59" s="254">
        <f>'Visi duomenys'!BD55</f>
        <v>0</v>
      </c>
      <c r="AC59" s="254"/>
      <c r="AD59" s="302"/>
      <c r="AE59" s="291">
        <f>'Visi duomenys'!BE55</f>
        <v>0</v>
      </c>
      <c r="AF59" s="277">
        <f>'Visi duomenys'!BF55</f>
        <v>0</v>
      </c>
      <c r="AG59" s="277">
        <f>'Visi duomenys'!BG55</f>
        <v>0</v>
      </c>
      <c r="AH59" s="308"/>
      <c r="AI59" s="309"/>
    </row>
    <row r="60" spans="1:35" s="278" customFormat="1" ht="16.5" customHeight="1" x14ac:dyDescent="0.25">
      <c r="A60" s="296" t="str">
        <f>'Visi duomenys'!A56</f>
        <v>2.1.1.1.3</v>
      </c>
      <c r="B60" s="241" t="str">
        <f>'Visi duomenys'!B56</f>
        <v>R087724-220000-1171</v>
      </c>
      <c r="C60" s="241" t="str">
        <f>'Visi duomenys'!D56</f>
        <v>Ikimokyklinio ir priešmokyklinio ugdymo patalpų įrengimas Eržvilko gimnazijoje</v>
      </c>
      <c r="D60" s="275" t="str">
        <f>('Visi duomenys'!J56&amp;" "&amp;'Visi duomenys'!K56&amp;" "&amp;'Visi duomenys'!L56)</f>
        <v xml:space="preserve">  </v>
      </c>
      <c r="E60" s="276" t="str">
        <f>'Visi duomenys'!C56</f>
        <v>09.1.3-CPVA-R-724-71-0004</v>
      </c>
      <c r="F60" s="291" t="str">
        <f>'Visi duomenys'!AP56</f>
        <v>P.B.235</v>
      </c>
      <c r="G60" s="277" t="str">
        <f>'Visi duomenys'!AQ56</f>
        <v>Investicijas gavusios vaikų priežiūros arba švietimo infrastruktūros pajėgumas (skaičius)</v>
      </c>
      <c r="H60" s="277">
        <f>'Visi duomenys'!AR56</f>
        <v>250</v>
      </c>
      <c r="I60" s="308"/>
      <c r="J60" s="309"/>
      <c r="K60" s="291" t="str">
        <f>'Visi duomenys'!AS56</f>
        <v>P.N.722</v>
      </c>
      <c r="L60" s="277" t="str">
        <f>'Visi duomenys'!AT56</f>
        <v>Pagal veiksmų programą ERPF lėšomis atnaujintos bendrojo ugdymo mokyklos (skaičius)</v>
      </c>
      <c r="M60" s="277">
        <f>'Visi duomenys'!AU56</f>
        <v>1</v>
      </c>
      <c r="N60" s="308"/>
      <c r="O60" s="309"/>
      <c r="P60" s="291" t="str">
        <f>'Visi duomenys'!AV56</f>
        <v>P.S.380</v>
      </c>
      <c r="Q60" s="277" t="str">
        <f>'Visi duomenys'!AW56</f>
        <v>Pagal veiksmų programą ERPF lėšomis sukurtos naujos ikimokyklinio ir priešmokyklinio ugdymo vietos</v>
      </c>
      <c r="R60" s="277">
        <f>'Visi duomenys'!AX56</f>
        <v>20</v>
      </c>
      <c r="S60" s="308"/>
      <c r="T60" s="309"/>
      <c r="U60" s="303">
        <f>'Visi duomenys'!AY56</f>
        <v>0</v>
      </c>
      <c r="V60" s="254">
        <f>'Visi duomenys'!AZ56</f>
        <v>0</v>
      </c>
      <c r="W60" s="254">
        <f>'Visi duomenys'!BA56</f>
        <v>0</v>
      </c>
      <c r="X60" s="308"/>
      <c r="Y60" s="309"/>
      <c r="Z60" s="303">
        <f>'Visi duomenys'!BB56</f>
        <v>0</v>
      </c>
      <c r="AA60" s="254">
        <f>'Visi duomenys'!BC56</f>
        <v>0</v>
      </c>
      <c r="AB60" s="254">
        <f>'Visi duomenys'!BD56</f>
        <v>0</v>
      </c>
      <c r="AC60" s="254"/>
      <c r="AD60" s="302"/>
      <c r="AE60" s="291">
        <f>'Visi duomenys'!BE56</f>
        <v>0</v>
      </c>
      <c r="AF60" s="277">
        <f>'Visi duomenys'!BF56</f>
        <v>0</v>
      </c>
      <c r="AG60" s="277">
        <f>'Visi duomenys'!BG56</f>
        <v>0</v>
      </c>
      <c r="AH60" s="308"/>
      <c r="AI60" s="309"/>
    </row>
    <row r="61" spans="1:35" s="278" customFormat="1" ht="16.5" customHeight="1" x14ac:dyDescent="0.25">
      <c r="A61" s="296" t="str">
        <f>'Visi duomenys'!A57</f>
        <v>2.1.1.1.4</v>
      </c>
      <c r="B61" s="241" t="str">
        <f>'Visi duomenys'!B57</f>
        <v>R087724-220000-1172</v>
      </c>
      <c r="C61" s="241" t="str">
        <f>'Visi duomenys'!D57</f>
        <v>Tauragės Martyno Mažvydo progimnazijos modernizavimas</v>
      </c>
      <c r="D61" s="275" t="str">
        <f>('Visi duomenys'!J57&amp;" "&amp;'Visi duomenys'!K57&amp;" "&amp;'Visi duomenys'!L57)</f>
        <v xml:space="preserve">  </v>
      </c>
      <c r="E61" s="276" t="str">
        <f>'Visi duomenys'!C57</f>
        <v>09.1.3-CPVA-R-724-71-0002</v>
      </c>
      <c r="F61" s="291" t="str">
        <f>'Visi duomenys'!AP57</f>
        <v>P.B.235</v>
      </c>
      <c r="G61" s="277" t="str">
        <f>'Visi duomenys'!AQ57</f>
        <v>Investicijas gavusios vaikų priežiūros arba švietimo infrastruktūros pajėgumas (skaičius)</v>
      </c>
      <c r="H61" s="277">
        <f>'Visi duomenys'!AR57</f>
        <v>550</v>
      </c>
      <c r="I61" s="308"/>
      <c r="J61" s="309"/>
      <c r="K61" s="291" t="str">
        <f>'Visi duomenys'!AS57</f>
        <v>P.N.722</v>
      </c>
      <c r="L61" s="277" t="str">
        <f>'Visi duomenys'!AT57</f>
        <v>Pagal veiksmų programą ERPF lėšomis atnaujintos bendrojo ugdymo mokyklos (skaičius)</v>
      </c>
      <c r="M61" s="277">
        <f>'Visi duomenys'!AU57</f>
        <v>1</v>
      </c>
      <c r="N61" s="308"/>
      <c r="O61" s="309"/>
      <c r="P61" s="291">
        <f>'Visi duomenys'!AV57</f>
        <v>0</v>
      </c>
      <c r="Q61" s="277">
        <f>'Visi duomenys'!AW57</f>
        <v>0</v>
      </c>
      <c r="R61" s="277">
        <f>'Visi duomenys'!AX57</f>
        <v>0</v>
      </c>
      <c r="S61" s="308"/>
      <c r="T61" s="309"/>
      <c r="U61" s="303">
        <f>'Visi duomenys'!AY57</f>
        <v>0</v>
      </c>
      <c r="V61" s="254">
        <f>'Visi duomenys'!AZ57</f>
        <v>0</v>
      </c>
      <c r="W61" s="254">
        <f>'Visi duomenys'!BA57</f>
        <v>0</v>
      </c>
      <c r="X61" s="308"/>
      <c r="Y61" s="309"/>
      <c r="Z61" s="303">
        <f>'Visi duomenys'!BB57</f>
        <v>0</v>
      </c>
      <c r="AA61" s="254">
        <f>'Visi duomenys'!BC57</f>
        <v>0</v>
      </c>
      <c r="AB61" s="254">
        <f>'Visi duomenys'!BD57</f>
        <v>0</v>
      </c>
      <c r="AC61" s="254"/>
      <c r="AD61" s="302"/>
      <c r="AE61" s="291">
        <f>'Visi duomenys'!BE57</f>
        <v>0</v>
      </c>
      <c r="AF61" s="277">
        <f>'Visi duomenys'!BF57</f>
        <v>0</v>
      </c>
      <c r="AG61" s="277">
        <f>'Visi duomenys'!BG57</f>
        <v>0</v>
      </c>
      <c r="AH61" s="308"/>
      <c r="AI61" s="309"/>
    </row>
    <row r="62" spans="1:35" s="278" customFormat="1" ht="16.5" customHeight="1" x14ac:dyDescent="0.25">
      <c r="A62" s="295" t="str">
        <f>'Visi duomenys'!A58</f>
        <v>2.1.1.2</v>
      </c>
      <c r="B62" s="240" t="str">
        <f>'Visi duomenys'!B58</f>
        <v/>
      </c>
      <c r="C62" s="240" t="str">
        <f>'Visi duomenys'!D58</f>
        <v>Priemonė: Neformaliojo švietimo infrastruktūros tobulinimas „Plėtoti vaikų ir jauninimo neformaliojo ugdymo galimybes (ypač kaimo vietovėse)“</v>
      </c>
      <c r="D62" s="279" t="str">
        <f>('Visi duomenys'!J58&amp;" "&amp;'Visi duomenys'!K58&amp;" "&amp;'Visi duomenys'!L58)</f>
        <v xml:space="preserve">  </v>
      </c>
      <c r="E62" s="280">
        <f>'Visi duomenys'!C58</f>
        <v>0</v>
      </c>
      <c r="F62" s="292">
        <f>'Visi duomenys'!AP58</f>
        <v>0</v>
      </c>
      <c r="G62" s="281">
        <f>'Visi duomenys'!AQ58</f>
        <v>0</v>
      </c>
      <c r="H62" s="281">
        <f>'Visi duomenys'!AR58</f>
        <v>0</v>
      </c>
      <c r="I62" s="306"/>
      <c r="J62" s="307"/>
      <c r="K62" s="292">
        <f>'Visi duomenys'!AS58</f>
        <v>0</v>
      </c>
      <c r="L62" s="281">
        <f>'Visi duomenys'!AT58</f>
        <v>0</v>
      </c>
      <c r="M62" s="281">
        <f>'Visi duomenys'!AU58</f>
        <v>0</v>
      </c>
      <c r="N62" s="306"/>
      <c r="O62" s="307"/>
      <c r="P62" s="292">
        <f>'Visi duomenys'!AV58</f>
        <v>0</v>
      </c>
      <c r="Q62" s="281">
        <f>'Visi duomenys'!AW58</f>
        <v>0</v>
      </c>
      <c r="R62" s="281">
        <f>'Visi duomenys'!AX58</f>
        <v>0</v>
      </c>
      <c r="S62" s="306"/>
      <c r="T62" s="307"/>
      <c r="U62" s="304">
        <f>'Visi duomenys'!AY58</f>
        <v>0</v>
      </c>
      <c r="V62" s="305">
        <f>'Visi duomenys'!AZ58</f>
        <v>0</v>
      </c>
      <c r="W62" s="305">
        <f>'Visi duomenys'!BA58</f>
        <v>0</v>
      </c>
      <c r="X62" s="306"/>
      <c r="Y62" s="307"/>
      <c r="Z62" s="304">
        <f>'Visi duomenys'!BB58</f>
        <v>0</v>
      </c>
      <c r="AA62" s="305">
        <f>'Visi duomenys'!BC58</f>
        <v>0</v>
      </c>
      <c r="AB62" s="305">
        <f>'Visi duomenys'!BD58</f>
        <v>0</v>
      </c>
      <c r="AC62" s="305"/>
      <c r="AD62" s="301"/>
      <c r="AE62" s="292">
        <f>'Visi duomenys'!BE58</f>
        <v>0</v>
      </c>
      <c r="AF62" s="281">
        <f>'Visi duomenys'!BF58</f>
        <v>0</v>
      </c>
      <c r="AG62" s="281">
        <f>'Visi duomenys'!BG58</f>
        <v>0</v>
      </c>
      <c r="AH62" s="306"/>
      <c r="AI62" s="307"/>
    </row>
    <row r="63" spans="1:35" s="278" customFormat="1" ht="16.5" customHeight="1" x14ac:dyDescent="0.25">
      <c r="A63" s="296" t="str">
        <f>'Visi duomenys'!A59</f>
        <v>2.1.1.2.1</v>
      </c>
      <c r="B63" s="241" t="str">
        <f>'Visi duomenys'!B59</f>
        <v>R087725-240000-1174</v>
      </c>
      <c r="C63" s="241" t="str">
        <f>'Visi duomenys'!D59</f>
        <v>Neformaliojo švietimo infrastruktūros tobulinimas Pagėgių meno ir sporto mokykloje</v>
      </c>
      <c r="D63" s="275" t="str">
        <f>('Visi duomenys'!J59&amp;" "&amp;'Visi duomenys'!K59&amp;" "&amp;'Visi duomenys'!L59)</f>
        <v xml:space="preserve">  </v>
      </c>
      <c r="E63" s="276" t="str">
        <f>'Visi duomenys'!C59</f>
        <v>09.1.3-CPVA-R-725-71-0002</v>
      </c>
      <c r="F63" s="291" t="str">
        <f>'Visi duomenys'!AP59</f>
        <v>P.N.723</v>
      </c>
      <c r="G63" s="277" t="str">
        <f>'Visi duomenys'!AQ59</f>
        <v>Pagal veiksmų programą ERPF lėšomis atnaujintos neformaliojo ugdymo mokyklos (skaičius)</v>
      </c>
      <c r="H63" s="277">
        <f>'Visi duomenys'!AR59</f>
        <v>1</v>
      </c>
      <c r="I63" s="308"/>
      <c r="J63" s="309"/>
      <c r="K63" s="291" t="str">
        <f>'Visi duomenys'!AS59</f>
        <v>P.B.235</v>
      </c>
      <c r="L63" s="277" t="str">
        <f>'Visi duomenys'!AT59</f>
        <v>Investicijas gavusios vaikų priežiūros arba švietimo infrastruktūros pajėgumas (skaičius)</v>
      </c>
      <c r="M63" s="277">
        <f>'Visi duomenys'!AU59</f>
        <v>342</v>
      </c>
      <c r="N63" s="308"/>
      <c r="O63" s="309"/>
      <c r="P63" s="291">
        <f>'Visi duomenys'!AV59</f>
        <v>0</v>
      </c>
      <c r="Q63" s="277">
        <f>'Visi duomenys'!AW59</f>
        <v>0</v>
      </c>
      <c r="R63" s="277">
        <f>'Visi duomenys'!AX59</f>
        <v>0</v>
      </c>
      <c r="S63" s="308"/>
      <c r="T63" s="309"/>
      <c r="U63" s="303">
        <f>'Visi duomenys'!AY59</f>
        <v>0</v>
      </c>
      <c r="V63" s="254">
        <f>'Visi duomenys'!AZ59</f>
        <v>0</v>
      </c>
      <c r="W63" s="254">
        <f>'Visi duomenys'!BA59</f>
        <v>0</v>
      </c>
      <c r="X63" s="308"/>
      <c r="Y63" s="309"/>
      <c r="Z63" s="303">
        <f>'Visi duomenys'!BB59</f>
        <v>0</v>
      </c>
      <c r="AA63" s="254">
        <f>'Visi duomenys'!BC59</f>
        <v>0</v>
      </c>
      <c r="AB63" s="254">
        <f>'Visi duomenys'!BD59</f>
        <v>0</v>
      </c>
      <c r="AC63" s="254"/>
      <c r="AD63" s="302"/>
      <c r="AE63" s="291">
        <f>'Visi duomenys'!BE59</f>
        <v>0</v>
      </c>
      <c r="AF63" s="277">
        <f>'Visi duomenys'!BF59</f>
        <v>0</v>
      </c>
      <c r="AG63" s="277">
        <f>'Visi duomenys'!BG59</f>
        <v>0</v>
      </c>
      <c r="AH63" s="308"/>
      <c r="AI63" s="309"/>
    </row>
    <row r="64" spans="1:35" s="278" customFormat="1" ht="16.5" customHeight="1" x14ac:dyDescent="0.25">
      <c r="A64" s="296" t="str">
        <f>'Visi duomenys'!A60</f>
        <v>2.1.1.2.2</v>
      </c>
      <c r="B64" s="241" t="str">
        <f>'Visi duomenys'!B60</f>
        <v>R087725-240000-1175</v>
      </c>
      <c r="C64" s="241" t="str">
        <f>'Visi duomenys'!D60</f>
        <v>Jurbarko Antano Sodeikos meno mokyklos atnaujinimas ir pritaikymas neformaliajam ugdymui</v>
      </c>
      <c r="D64" s="275" t="str">
        <f>('Visi duomenys'!J60&amp;" "&amp;'Visi duomenys'!K60&amp;" "&amp;'Visi duomenys'!L60)</f>
        <v xml:space="preserve">  </v>
      </c>
      <c r="E64" s="276" t="str">
        <f>'Visi duomenys'!C60</f>
        <v>09.1.3-CPVA-R-725-71-0004</v>
      </c>
      <c r="F64" s="291" t="str">
        <f>'Visi duomenys'!AP60</f>
        <v>P.N.723</v>
      </c>
      <c r="G64" s="277" t="str">
        <f>'Visi duomenys'!AQ60</f>
        <v>Pagal veiksmų programą ERPF lėšomis atnaujintos neformaliojo ugdymo mokyklos (skaičius)</v>
      </c>
      <c r="H64" s="277">
        <f>'Visi duomenys'!AR60</f>
        <v>1</v>
      </c>
      <c r="I64" s="308"/>
      <c r="J64" s="309"/>
      <c r="K64" s="291" t="str">
        <f>'Visi duomenys'!AS60</f>
        <v>P.B.235</v>
      </c>
      <c r="L64" s="277" t="str">
        <f>'Visi duomenys'!AT60</f>
        <v>Investicijas gavusios vaikų priežiūros arba švietimo infrastruktūros pajėgumas (skaičius)</v>
      </c>
      <c r="M64" s="277">
        <f>'Visi duomenys'!AU60</f>
        <v>269</v>
      </c>
      <c r="N64" s="308"/>
      <c r="O64" s="309"/>
      <c r="P64" s="291">
        <f>'Visi duomenys'!AV60</f>
        <v>0</v>
      </c>
      <c r="Q64" s="277">
        <f>'Visi duomenys'!AW60</f>
        <v>0</v>
      </c>
      <c r="R64" s="277">
        <f>'Visi duomenys'!AX60</f>
        <v>0</v>
      </c>
      <c r="S64" s="308"/>
      <c r="T64" s="309"/>
      <c r="U64" s="303">
        <f>'Visi duomenys'!AY60</f>
        <v>0</v>
      </c>
      <c r="V64" s="254">
        <f>'Visi duomenys'!AZ60</f>
        <v>0</v>
      </c>
      <c r="W64" s="254">
        <f>'Visi duomenys'!BA60</f>
        <v>0</v>
      </c>
      <c r="X64" s="308"/>
      <c r="Y64" s="309"/>
      <c r="Z64" s="303">
        <f>'Visi duomenys'!BB60</f>
        <v>0</v>
      </c>
      <c r="AA64" s="254">
        <f>'Visi duomenys'!BC60</f>
        <v>0</v>
      </c>
      <c r="AB64" s="254">
        <f>'Visi duomenys'!BD60</f>
        <v>0</v>
      </c>
      <c r="AC64" s="254"/>
      <c r="AD64" s="302"/>
      <c r="AE64" s="291">
        <f>'Visi duomenys'!BE60</f>
        <v>0</v>
      </c>
      <c r="AF64" s="277">
        <f>'Visi duomenys'!BF60</f>
        <v>0</v>
      </c>
      <c r="AG64" s="277">
        <f>'Visi duomenys'!BG60</f>
        <v>0</v>
      </c>
      <c r="AH64" s="308"/>
      <c r="AI64" s="309"/>
    </row>
    <row r="65" spans="1:35" s="278" customFormat="1" ht="16.5" customHeight="1" x14ac:dyDescent="0.25">
      <c r="A65" s="296" t="str">
        <f>'Visi duomenys'!A61</f>
        <v>2.1.1.2.3</v>
      </c>
      <c r="B65" s="241" t="str">
        <f>'Visi duomenys'!B61</f>
        <v>R087725-240000-1176</v>
      </c>
      <c r="C65" s="241" t="str">
        <f>'Visi duomenys'!D61</f>
        <v>Vaikų ir jaunimo neformalaus ugdymosi galimybių plėtra Tauragės Moksleivių kūrybos centre</v>
      </c>
      <c r="D65" s="275" t="str">
        <f>('Visi duomenys'!J61&amp;" "&amp;'Visi duomenys'!K61&amp;" "&amp;'Visi duomenys'!L61)</f>
        <v xml:space="preserve">  </v>
      </c>
      <c r="E65" s="276" t="str">
        <f>'Visi duomenys'!C61</f>
        <v>09.1.3-CPVA-R-725-71-0005</v>
      </c>
      <c r="F65" s="291" t="str">
        <f>'Visi duomenys'!AP61</f>
        <v>P.N.723</v>
      </c>
      <c r="G65" s="277" t="str">
        <f>'Visi duomenys'!AQ61</f>
        <v>Pagal veiksmų programą ERPF lėšomis atnaujintos neformaliojo ugdymo mokyklos (skaičius)</v>
      </c>
      <c r="H65" s="277">
        <f>'Visi duomenys'!AR61</f>
        <v>1</v>
      </c>
      <c r="I65" s="308"/>
      <c r="J65" s="309"/>
      <c r="K65" s="291" t="str">
        <f>'Visi duomenys'!AS61</f>
        <v>P.B.235</v>
      </c>
      <c r="L65" s="277" t="str">
        <f>'Visi duomenys'!AT61</f>
        <v>Investicijas gavusios vaikų priežiūros arba švietimo infrastruktūros pajėgumas (skaičius)</v>
      </c>
      <c r="M65" s="277">
        <f>'Visi duomenys'!AU61</f>
        <v>1000</v>
      </c>
      <c r="N65" s="308"/>
      <c r="O65" s="309"/>
      <c r="P65" s="291">
        <f>'Visi duomenys'!AV61</f>
        <v>0</v>
      </c>
      <c r="Q65" s="277">
        <f>'Visi duomenys'!AW61</f>
        <v>0</v>
      </c>
      <c r="R65" s="277">
        <f>'Visi duomenys'!AX61</f>
        <v>0</v>
      </c>
      <c r="S65" s="308"/>
      <c r="T65" s="309"/>
      <c r="U65" s="303">
        <f>'Visi duomenys'!AY61</f>
        <v>0</v>
      </c>
      <c r="V65" s="254">
        <f>'Visi duomenys'!AZ61</f>
        <v>0</v>
      </c>
      <c r="W65" s="254">
        <f>'Visi duomenys'!BA61</f>
        <v>0</v>
      </c>
      <c r="X65" s="308"/>
      <c r="Y65" s="309"/>
      <c r="Z65" s="303">
        <f>'Visi duomenys'!BB61</f>
        <v>0</v>
      </c>
      <c r="AA65" s="254">
        <f>'Visi duomenys'!BC61</f>
        <v>0</v>
      </c>
      <c r="AB65" s="254">
        <f>'Visi duomenys'!BD61</f>
        <v>0</v>
      </c>
      <c r="AC65" s="254"/>
      <c r="AD65" s="302"/>
      <c r="AE65" s="291">
        <f>'Visi duomenys'!BE61</f>
        <v>0</v>
      </c>
      <c r="AF65" s="277">
        <f>'Visi duomenys'!BF61</f>
        <v>0</v>
      </c>
      <c r="AG65" s="277">
        <f>'Visi duomenys'!BG61</f>
        <v>0</v>
      </c>
      <c r="AH65" s="308"/>
      <c r="AI65" s="309"/>
    </row>
    <row r="66" spans="1:35" s="278" customFormat="1" ht="16.5" customHeight="1" x14ac:dyDescent="0.25">
      <c r="A66" s="296" t="str">
        <f>'Visi duomenys'!A62</f>
        <v>2.1.1.2.4</v>
      </c>
      <c r="B66" s="241" t="str">
        <f>'Visi duomenys'!B62</f>
        <v>R087725-240000-1177</v>
      </c>
      <c r="C66" s="241" t="str">
        <f>'Visi duomenys'!D62</f>
        <v>Šilalės meno mokyklos infrastruktūros tobulinimas plėtojant vaikų ir jaunimo neformaliojo ugdymo galimybes</v>
      </c>
      <c r="D66" s="275" t="str">
        <f>('Visi duomenys'!J62&amp;" "&amp;'Visi duomenys'!K62&amp;" "&amp;'Visi duomenys'!L62)</f>
        <v xml:space="preserve">  </v>
      </c>
      <c r="E66" s="276" t="str">
        <f>'Visi duomenys'!C62</f>
        <v>09.1.3-CPVA-R-725-71-0001</v>
      </c>
      <c r="F66" s="291" t="str">
        <f>'Visi duomenys'!AP62</f>
        <v>P.N.723</v>
      </c>
      <c r="G66" s="277" t="str">
        <f>'Visi duomenys'!AQ62</f>
        <v>Pagal veiksmų programą ERPF lėšomis atnaujintos neformaliojo ugdymo mokyklos (skaičius)</v>
      </c>
      <c r="H66" s="277">
        <f>'Visi duomenys'!AR62</f>
        <v>1</v>
      </c>
      <c r="I66" s="308"/>
      <c r="J66" s="309"/>
      <c r="K66" s="291" t="str">
        <f>'Visi duomenys'!AS62</f>
        <v>P.B.235</v>
      </c>
      <c r="L66" s="277" t="str">
        <f>'Visi duomenys'!AT62</f>
        <v>Investicijas gavusios vaikų priežiūros arba švietimo infrastruktūros pajėgumas (skaičius)</v>
      </c>
      <c r="M66" s="277">
        <f>'Visi duomenys'!AU62</f>
        <v>60</v>
      </c>
      <c r="N66" s="308"/>
      <c r="O66" s="309"/>
      <c r="P66" s="291">
        <f>'Visi duomenys'!AV62</f>
        <v>0</v>
      </c>
      <c r="Q66" s="277">
        <f>'Visi duomenys'!AW62</f>
        <v>0</v>
      </c>
      <c r="R66" s="277">
        <f>'Visi duomenys'!AX62</f>
        <v>0</v>
      </c>
      <c r="S66" s="308"/>
      <c r="T66" s="309"/>
      <c r="U66" s="303">
        <f>'Visi duomenys'!AY62</f>
        <v>0</v>
      </c>
      <c r="V66" s="254">
        <f>'Visi duomenys'!AZ62</f>
        <v>0</v>
      </c>
      <c r="W66" s="254">
        <f>'Visi duomenys'!BA62</f>
        <v>0</v>
      </c>
      <c r="X66" s="308"/>
      <c r="Y66" s="309"/>
      <c r="Z66" s="303">
        <f>'Visi duomenys'!BB62</f>
        <v>0</v>
      </c>
      <c r="AA66" s="254">
        <f>'Visi duomenys'!BC62</f>
        <v>0</v>
      </c>
      <c r="AB66" s="254">
        <f>'Visi duomenys'!BD62</f>
        <v>0</v>
      </c>
      <c r="AC66" s="254"/>
      <c r="AD66" s="302"/>
      <c r="AE66" s="291">
        <f>'Visi duomenys'!BE62</f>
        <v>0</v>
      </c>
      <c r="AF66" s="277">
        <f>'Visi duomenys'!BF62</f>
        <v>0</v>
      </c>
      <c r="AG66" s="277">
        <f>'Visi duomenys'!BG62</f>
        <v>0</v>
      </c>
      <c r="AH66" s="308"/>
      <c r="AI66" s="309"/>
    </row>
    <row r="67" spans="1:35" s="278" customFormat="1" ht="16.5" customHeight="1" x14ac:dyDescent="0.25">
      <c r="A67" s="295" t="str">
        <f>'Visi duomenys'!A63</f>
        <v>2.1.1.3</v>
      </c>
      <c r="B67" s="240" t="str">
        <f>'Visi duomenys'!B63</f>
        <v/>
      </c>
      <c r="C67" s="240" t="str">
        <f>'Visi duomenys'!D63</f>
        <v>Priemonė: Ikimokyklinio ir priešmokyklinio ugdymo prieinamumo didinimas</v>
      </c>
      <c r="D67" s="279" t="str">
        <f>('Visi duomenys'!J63&amp;" "&amp;'Visi duomenys'!K63&amp;" "&amp;'Visi duomenys'!L63)</f>
        <v xml:space="preserve">  </v>
      </c>
      <c r="E67" s="280">
        <f>'Visi duomenys'!C63</f>
        <v>0</v>
      </c>
      <c r="F67" s="292">
        <f>'Visi duomenys'!AP63</f>
        <v>0</v>
      </c>
      <c r="G67" s="281">
        <f>'Visi duomenys'!AQ63</f>
        <v>0</v>
      </c>
      <c r="H67" s="281">
        <f>'Visi duomenys'!AR63</f>
        <v>0</v>
      </c>
      <c r="I67" s="306"/>
      <c r="J67" s="307"/>
      <c r="K67" s="292">
        <f>'Visi duomenys'!AS63</f>
        <v>0</v>
      </c>
      <c r="L67" s="281">
        <f>'Visi duomenys'!AT63</f>
        <v>0</v>
      </c>
      <c r="M67" s="281">
        <f>'Visi duomenys'!AU63</f>
        <v>0</v>
      </c>
      <c r="N67" s="306"/>
      <c r="O67" s="307"/>
      <c r="P67" s="292">
        <f>'Visi duomenys'!AV63</f>
        <v>0</v>
      </c>
      <c r="Q67" s="281">
        <f>'Visi duomenys'!AW63</f>
        <v>0</v>
      </c>
      <c r="R67" s="281">
        <f>'Visi duomenys'!AX63</f>
        <v>0</v>
      </c>
      <c r="S67" s="306"/>
      <c r="T67" s="307"/>
      <c r="U67" s="304">
        <f>'Visi duomenys'!AY63</f>
        <v>0</v>
      </c>
      <c r="V67" s="305">
        <f>'Visi duomenys'!AZ63</f>
        <v>0</v>
      </c>
      <c r="W67" s="305">
        <f>'Visi duomenys'!BA63</f>
        <v>0</v>
      </c>
      <c r="X67" s="306"/>
      <c r="Y67" s="307"/>
      <c r="Z67" s="304">
        <f>'Visi duomenys'!BB63</f>
        <v>0</v>
      </c>
      <c r="AA67" s="305">
        <f>'Visi duomenys'!BC63</f>
        <v>0</v>
      </c>
      <c r="AB67" s="305">
        <f>'Visi duomenys'!BD63</f>
        <v>0</v>
      </c>
      <c r="AC67" s="305"/>
      <c r="AD67" s="301"/>
      <c r="AE67" s="292">
        <f>'Visi duomenys'!BE63</f>
        <v>0</v>
      </c>
      <c r="AF67" s="281">
        <f>'Visi duomenys'!BF63</f>
        <v>0</v>
      </c>
      <c r="AG67" s="281">
        <f>'Visi duomenys'!BG63</f>
        <v>0</v>
      </c>
      <c r="AH67" s="306"/>
      <c r="AI67" s="307"/>
    </row>
    <row r="68" spans="1:35" s="278" customFormat="1" ht="16.5" customHeight="1" x14ac:dyDescent="0.25">
      <c r="A68" s="296" t="str">
        <f>'Visi duomenys'!A64</f>
        <v>2.1.1.3.1</v>
      </c>
      <c r="B68" s="241" t="str">
        <f>'Visi duomenys'!B64</f>
        <v>R087705-230000-1179</v>
      </c>
      <c r="C68" s="241" t="str">
        <f>'Visi duomenys'!D64</f>
        <v>Ikimokyklinio ugdymo prieinamumo didinimas Šilalės mieste</v>
      </c>
      <c r="D68" s="275" t="str">
        <f>('Visi duomenys'!J64&amp;" "&amp;'Visi duomenys'!K64&amp;" "&amp;'Visi duomenys'!L64)</f>
        <v xml:space="preserve">  </v>
      </c>
      <c r="E68" s="276" t="str">
        <f>'Visi duomenys'!C64</f>
        <v>09.1.3-CPVA-R-705-71-0002</v>
      </c>
      <c r="F68" s="291" t="str">
        <f>'Visi duomenys'!AP64</f>
        <v>P.B.235</v>
      </c>
      <c r="G68" s="277" t="str">
        <f>'Visi duomenys'!AQ64</f>
        <v>Investicijas gavusios vaikų priežiūros arba švietimo infrastruktūros pajėgumas (skaičius)</v>
      </c>
      <c r="H68" s="277">
        <f>'Visi duomenys'!AR64</f>
        <v>261</v>
      </c>
      <c r="I68" s="308"/>
      <c r="J68" s="309"/>
      <c r="K68" s="291" t="str">
        <f>'Visi duomenys'!AS64</f>
        <v>P.S.380</v>
      </c>
      <c r="L68" s="277" t="str">
        <f>'Visi duomenys'!AT64</f>
        <v>Pagal veiksmų programą ERPF lėšomis sukurtos naujos ikimokyklinio ir priešmokyklinio ugdymo vietos</v>
      </c>
      <c r="M68" s="277">
        <f>'Visi duomenys'!AU64</f>
        <v>100</v>
      </c>
      <c r="N68" s="308"/>
      <c r="O68" s="309"/>
      <c r="P68" s="291" t="str">
        <f>'Visi duomenys'!AV64</f>
        <v>P.N.717</v>
      </c>
      <c r="Q68" s="277" t="str">
        <f>'Visi duomenys'!AW64</f>
        <v>Pagal veiksmų programą ERPF lėšomis atnaujintos ikimokyklinio ir priešmokyklinio ugdymo mokyklos</v>
      </c>
      <c r="R68" s="277">
        <f>'Visi duomenys'!AX64</f>
        <v>1</v>
      </c>
      <c r="S68" s="308"/>
      <c r="T68" s="309"/>
      <c r="U68" s="303">
        <f>'Visi duomenys'!AY64</f>
        <v>0</v>
      </c>
      <c r="V68" s="254">
        <f>'Visi duomenys'!AZ64</f>
        <v>0</v>
      </c>
      <c r="W68" s="254">
        <f>'Visi duomenys'!BA64</f>
        <v>0</v>
      </c>
      <c r="X68" s="308"/>
      <c r="Y68" s="309"/>
      <c r="Z68" s="303">
        <f>'Visi duomenys'!BB64</f>
        <v>0</v>
      </c>
      <c r="AA68" s="254">
        <f>'Visi duomenys'!BC64</f>
        <v>0</v>
      </c>
      <c r="AB68" s="254">
        <f>'Visi duomenys'!BD64</f>
        <v>0</v>
      </c>
      <c r="AC68" s="254"/>
      <c r="AD68" s="302"/>
      <c r="AE68" s="291">
        <f>'Visi duomenys'!BE64</f>
        <v>0</v>
      </c>
      <c r="AF68" s="277">
        <f>'Visi duomenys'!BF64</f>
        <v>0</v>
      </c>
      <c r="AG68" s="277">
        <f>'Visi duomenys'!BG64</f>
        <v>0</v>
      </c>
      <c r="AH68" s="308"/>
      <c r="AI68" s="309"/>
    </row>
    <row r="69" spans="1:35" s="278" customFormat="1" ht="16.5" customHeight="1" x14ac:dyDescent="0.25">
      <c r="A69" s="296" t="str">
        <f>'Visi duomenys'!A65</f>
        <v>2.1.1.3.2</v>
      </c>
      <c r="B69" s="241" t="str">
        <f>'Visi duomenys'!B65</f>
        <v>R087705-230000-1180</v>
      </c>
      <c r="C69" s="241" t="str">
        <f>'Visi duomenys'!D65</f>
        <v>Ikimokyklinio ir priešmokyklinio ugdymo prieinamumo didinimas Rotulių lopšelyje-darželyje</v>
      </c>
      <c r="D69" s="275" t="str">
        <f>('Visi duomenys'!J65&amp;" "&amp;'Visi duomenys'!K65&amp;" "&amp;'Visi duomenys'!L65)</f>
        <v xml:space="preserve">  </v>
      </c>
      <c r="E69" s="276" t="str">
        <f>'Visi duomenys'!C65</f>
        <v>09.1.3-CPVA-R-705-71-0003</v>
      </c>
      <c r="F69" s="291" t="str">
        <f>'Visi duomenys'!AP65</f>
        <v>P.B.235</v>
      </c>
      <c r="G69" s="277" t="str">
        <f>'Visi duomenys'!AQ65</f>
        <v>Investicijas gavusios vaikų priežiūros arba švietimo infrastruktūros pajėgumas (skaičius)</v>
      </c>
      <c r="H69" s="277">
        <f>'Visi duomenys'!AR65</f>
        <v>34</v>
      </c>
      <c r="I69" s="308"/>
      <c r="J69" s="309"/>
      <c r="K69" s="291" t="str">
        <f>'Visi duomenys'!AS65</f>
        <v>P.N.717</v>
      </c>
      <c r="L69" s="277" t="str">
        <f>'Visi duomenys'!AT65</f>
        <v>Pagal veiksmų programą ERPF lėšomis atnaujintos ikimokyklinio ir priešmokyklinio ugdymo mokyklos</v>
      </c>
      <c r="M69" s="277">
        <f>'Visi duomenys'!AU65</f>
        <v>1</v>
      </c>
      <c r="N69" s="308"/>
      <c r="O69" s="309"/>
      <c r="P69" s="291" t="str">
        <f>'Visi duomenys'!AV65</f>
        <v>P.N.743</v>
      </c>
      <c r="Q69" s="277" t="str">
        <f>'Visi duomenys'!AW65</f>
        <v>Pagal veiksmų programą ERPF lėšomis atnaujintos ikimokyklinio ir/ar priešmokyklinio ugdymo grupės</v>
      </c>
      <c r="R69" s="277">
        <f>'Visi duomenys'!AX65</f>
        <v>2</v>
      </c>
      <c r="S69" s="308"/>
      <c r="T69" s="309"/>
      <c r="U69" s="303">
        <f>'Visi duomenys'!AY65</f>
        <v>0</v>
      </c>
      <c r="V69" s="254">
        <f>'Visi duomenys'!AZ65</f>
        <v>0</v>
      </c>
      <c r="W69" s="254">
        <f>'Visi duomenys'!BA65</f>
        <v>0</v>
      </c>
      <c r="X69" s="308"/>
      <c r="Y69" s="309"/>
      <c r="Z69" s="303">
        <f>'Visi duomenys'!BB65</f>
        <v>0</v>
      </c>
      <c r="AA69" s="254">
        <f>'Visi duomenys'!BC65</f>
        <v>0</v>
      </c>
      <c r="AB69" s="254">
        <f>'Visi duomenys'!BD65</f>
        <v>0</v>
      </c>
      <c r="AC69" s="254"/>
      <c r="AD69" s="302"/>
      <c r="AE69" s="291">
        <f>'Visi duomenys'!BE65</f>
        <v>0</v>
      </c>
      <c r="AF69" s="277">
        <f>'Visi duomenys'!BF65</f>
        <v>0</v>
      </c>
      <c r="AG69" s="277">
        <f>'Visi duomenys'!BG65</f>
        <v>0</v>
      </c>
      <c r="AH69" s="308"/>
      <c r="AI69" s="309"/>
    </row>
    <row r="70" spans="1:35" s="278" customFormat="1" ht="16.5" customHeight="1" x14ac:dyDescent="0.25">
      <c r="A70" s="296" t="str">
        <f>'Visi duomenys'!A66</f>
        <v>2.1.1.3.3</v>
      </c>
      <c r="B70" s="241" t="str">
        <f>'Visi duomenys'!B66</f>
        <v>R087705-230000-1181</v>
      </c>
      <c r="C70" s="241" t="str">
        <f>'Visi duomenys'!D66</f>
        <v>Ikimokyklinio ir priešmokyklinio ugdymo prieinamumo didinimas, modernizuojant Tauragės vaikų reabilitacijos centro-mokyklos „Pušelė“ ugdymo aplinką</v>
      </c>
      <c r="D70" s="275" t="str">
        <f>('Visi duomenys'!J66&amp;" "&amp;'Visi duomenys'!K66&amp;" "&amp;'Visi duomenys'!L66)</f>
        <v xml:space="preserve">  </v>
      </c>
      <c r="E70" s="276" t="str">
        <f>'Visi duomenys'!C66</f>
        <v>09.1.3-CPVA-R-705-71-0001</v>
      </c>
      <c r="F70" s="291" t="str">
        <f>'Visi duomenys'!AP66</f>
        <v>P.B.235</v>
      </c>
      <c r="G70" s="277" t="str">
        <f>'Visi duomenys'!AQ66</f>
        <v>Investicijas gavusios vaikų priežiūros arba švietimo infrastruktūros pajėgumas (skaičius)</v>
      </c>
      <c r="H70" s="277">
        <f>'Visi duomenys'!AR66</f>
        <v>245</v>
      </c>
      <c r="I70" s="308"/>
      <c r="J70" s="309"/>
      <c r="K70" s="291" t="str">
        <f>'Visi duomenys'!AS66</f>
        <v>P.N.717</v>
      </c>
      <c r="L70" s="277" t="str">
        <f>'Visi duomenys'!AT66</f>
        <v>Pagal veiksmų programą ERPF lėšomis atnaujintos ikimokyklinio ir priešmokyklinio ugdymo mokyklos</v>
      </c>
      <c r="M70" s="277">
        <f>'Visi duomenys'!AU66</f>
        <v>1</v>
      </c>
      <c r="N70" s="308"/>
      <c r="O70" s="309"/>
      <c r="P70" s="291" t="str">
        <f>'Visi duomenys'!AV66</f>
        <v>P.N.743</v>
      </c>
      <c r="Q70" s="277" t="str">
        <f>'Visi duomenys'!AW66</f>
        <v>Pagal veiksmų programą ERPF lėšomis atnaujintos ikimokyklinio ir/ar priešmokyklinio ugdymo grupės</v>
      </c>
      <c r="R70" s="277">
        <f>'Visi duomenys'!AX66</f>
        <v>6</v>
      </c>
      <c r="S70" s="308"/>
      <c r="T70" s="309"/>
      <c r="U70" s="303">
        <f>'Visi duomenys'!AY66</f>
        <v>0</v>
      </c>
      <c r="V70" s="254">
        <f>'Visi duomenys'!AZ66</f>
        <v>0</v>
      </c>
      <c r="W70" s="254">
        <f>'Visi duomenys'!BA66</f>
        <v>0</v>
      </c>
      <c r="X70" s="308"/>
      <c r="Y70" s="309"/>
      <c r="Z70" s="303">
        <f>'Visi duomenys'!BB66</f>
        <v>0</v>
      </c>
      <c r="AA70" s="254">
        <f>'Visi duomenys'!BC66</f>
        <v>0</v>
      </c>
      <c r="AB70" s="254">
        <f>'Visi duomenys'!BD66</f>
        <v>0</v>
      </c>
      <c r="AC70" s="254"/>
      <c r="AD70" s="302"/>
      <c r="AE70" s="291">
        <f>'Visi duomenys'!BE66</f>
        <v>0</v>
      </c>
      <c r="AF70" s="277">
        <f>'Visi duomenys'!BF66</f>
        <v>0</v>
      </c>
      <c r="AG70" s="277">
        <f>'Visi duomenys'!BG66</f>
        <v>0</v>
      </c>
      <c r="AH70" s="308"/>
      <c r="AI70" s="309"/>
    </row>
    <row r="71" spans="1:35" s="278" customFormat="1" ht="16.5" customHeight="1" x14ac:dyDescent="0.25">
      <c r="A71" s="295" t="str">
        <f>'Visi duomenys'!A67</f>
        <v>2.1.2.</v>
      </c>
      <c r="B71" s="240" t="str">
        <f>'Visi duomenys'!B67</f>
        <v/>
      </c>
      <c r="C71" s="240" t="str">
        <f>'Visi duomenys'!D67</f>
        <v>Uždavinys. Gerinti sveikatos priežiūros įstaigų infrastruktūrą, kelti paslaugų kokybę ir jų prieinamumą (ypač tikslinėms grupėms), diegti sveiko senėjimo procesą regione.</v>
      </c>
      <c r="D71" s="279" t="str">
        <f>('Visi duomenys'!J67&amp;" "&amp;'Visi duomenys'!K67&amp;" "&amp;'Visi duomenys'!L67)</f>
        <v xml:space="preserve">  </v>
      </c>
      <c r="E71" s="280">
        <f>'Visi duomenys'!C67</f>
        <v>0</v>
      </c>
      <c r="F71" s="292">
        <f>'Visi duomenys'!AP67</f>
        <v>0</v>
      </c>
      <c r="G71" s="281">
        <f>'Visi duomenys'!AQ67</f>
        <v>0</v>
      </c>
      <c r="H71" s="281">
        <f>'Visi duomenys'!AR67</f>
        <v>0</v>
      </c>
      <c r="I71" s="306"/>
      <c r="J71" s="307"/>
      <c r="K71" s="292">
        <f>'Visi duomenys'!AS67</f>
        <v>0</v>
      </c>
      <c r="L71" s="281">
        <f>'Visi duomenys'!AT67</f>
        <v>0</v>
      </c>
      <c r="M71" s="281">
        <f>'Visi duomenys'!AU67</f>
        <v>0</v>
      </c>
      <c r="N71" s="306"/>
      <c r="O71" s="307"/>
      <c r="P71" s="292">
        <f>'Visi duomenys'!AV67</f>
        <v>0</v>
      </c>
      <c r="Q71" s="281">
        <f>'Visi duomenys'!AW67</f>
        <v>0</v>
      </c>
      <c r="R71" s="281">
        <f>'Visi duomenys'!AX67</f>
        <v>0</v>
      </c>
      <c r="S71" s="306"/>
      <c r="T71" s="307"/>
      <c r="U71" s="304">
        <f>'Visi duomenys'!AY67</f>
        <v>0</v>
      </c>
      <c r="V71" s="305">
        <f>'Visi duomenys'!AZ67</f>
        <v>0</v>
      </c>
      <c r="W71" s="305">
        <f>'Visi duomenys'!BA67</f>
        <v>0</v>
      </c>
      <c r="X71" s="306"/>
      <c r="Y71" s="307"/>
      <c r="Z71" s="304">
        <f>'Visi duomenys'!BB67</f>
        <v>0</v>
      </c>
      <c r="AA71" s="305">
        <f>'Visi duomenys'!BC67</f>
        <v>0</v>
      </c>
      <c r="AB71" s="305">
        <f>'Visi duomenys'!BD67</f>
        <v>0</v>
      </c>
      <c r="AC71" s="305"/>
      <c r="AD71" s="301"/>
      <c r="AE71" s="292">
        <f>'Visi duomenys'!BE67</f>
        <v>0</v>
      </c>
      <c r="AF71" s="281">
        <f>'Visi duomenys'!BF67</f>
        <v>0</v>
      </c>
      <c r="AG71" s="281">
        <f>'Visi duomenys'!BG67</f>
        <v>0</v>
      </c>
      <c r="AH71" s="306"/>
      <c r="AI71" s="307"/>
    </row>
    <row r="72" spans="1:35" s="278" customFormat="1" ht="16.5" customHeight="1" x14ac:dyDescent="0.25">
      <c r="A72" s="295" t="str">
        <f>'Visi duomenys'!A68</f>
        <v>2.1.2.1</v>
      </c>
      <c r="B72" s="240" t="str">
        <f>'Visi duomenys'!B68</f>
        <v/>
      </c>
      <c r="C72" s="240" t="str">
        <f>'Visi duomenys'!D68</f>
        <v>Priemonė: Sveikos gyvensenos skatinimas Tauragės regione</v>
      </c>
      <c r="D72" s="279" t="str">
        <f>('Visi duomenys'!J68&amp;" "&amp;'Visi duomenys'!K68&amp;" "&amp;'Visi duomenys'!L68)</f>
        <v xml:space="preserve">  </v>
      </c>
      <c r="E72" s="280">
        <f>'Visi duomenys'!C68</f>
        <v>0</v>
      </c>
      <c r="F72" s="292">
        <f>'Visi duomenys'!AP68</f>
        <v>0</v>
      </c>
      <c r="G72" s="281">
        <f>'Visi duomenys'!AQ68</f>
        <v>0</v>
      </c>
      <c r="H72" s="281">
        <f>'Visi duomenys'!AR68</f>
        <v>0</v>
      </c>
      <c r="I72" s="306"/>
      <c r="J72" s="307"/>
      <c r="K72" s="292">
        <f>'Visi duomenys'!AS68</f>
        <v>0</v>
      </c>
      <c r="L72" s="281">
        <f>'Visi duomenys'!AT68</f>
        <v>0</v>
      </c>
      <c r="M72" s="281">
        <f>'Visi duomenys'!AU68</f>
        <v>0</v>
      </c>
      <c r="N72" s="306"/>
      <c r="O72" s="307"/>
      <c r="P72" s="292">
        <f>'Visi duomenys'!AV68</f>
        <v>0</v>
      </c>
      <c r="Q72" s="281">
        <f>'Visi duomenys'!AW68</f>
        <v>0</v>
      </c>
      <c r="R72" s="281">
        <f>'Visi duomenys'!AX68</f>
        <v>0</v>
      </c>
      <c r="S72" s="306"/>
      <c r="T72" s="307"/>
      <c r="U72" s="304">
        <f>'Visi duomenys'!AY68</f>
        <v>0</v>
      </c>
      <c r="V72" s="305">
        <f>'Visi duomenys'!AZ68</f>
        <v>0</v>
      </c>
      <c r="W72" s="305">
        <f>'Visi duomenys'!BA68</f>
        <v>0</v>
      </c>
      <c r="X72" s="306"/>
      <c r="Y72" s="307"/>
      <c r="Z72" s="304">
        <f>'Visi duomenys'!BB68</f>
        <v>0</v>
      </c>
      <c r="AA72" s="305">
        <f>'Visi duomenys'!BC68</f>
        <v>0</v>
      </c>
      <c r="AB72" s="305">
        <f>'Visi duomenys'!BD68</f>
        <v>0</v>
      </c>
      <c r="AC72" s="305"/>
      <c r="AD72" s="301"/>
      <c r="AE72" s="292">
        <f>'Visi duomenys'!BE68</f>
        <v>0</v>
      </c>
      <c r="AF72" s="281">
        <f>'Visi duomenys'!BF68</f>
        <v>0</v>
      </c>
      <c r="AG72" s="281">
        <f>'Visi duomenys'!BG68</f>
        <v>0</v>
      </c>
      <c r="AH72" s="306"/>
      <c r="AI72" s="307"/>
    </row>
    <row r="73" spans="1:35" s="278" customFormat="1" ht="16.5" customHeight="1" x14ac:dyDescent="0.25">
      <c r="A73" s="296" t="str">
        <f>'Visi duomenys'!A69</f>
        <v>2.1.2.1.1</v>
      </c>
      <c r="B73" s="241" t="str">
        <f>'Visi duomenys'!B69</f>
        <v>R086630-470000-1184</v>
      </c>
      <c r="C73" s="241" t="str">
        <f>'Visi duomenys'!D69</f>
        <v>Sveikos gyvensenos skatinimas Pagėgių savivaldybėje</v>
      </c>
      <c r="D73" s="275" t="str">
        <f>('Visi duomenys'!J69&amp;" "&amp;'Visi duomenys'!K69&amp;" "&amp;'Visi duomenys'!L69)</f>
        <v xml:space="preserve">  </v>
      </c>
      <c r="E73" s="276" t="str">
        <f>'Visi duomenys'!C69</f>
        <v>08.4.2-ESFA-R-630-71-0004</v>
      </c>
      <c r="F73" s="291" t="str">
        <f>'Visi duomenys'!AP69</f>
        <v>P.S.372</v>
      </c>
      <c r="G73" s="277" t="str">
        <f>'Visi duomenys'!AQ69</f>
        <v>Tikslinių grupių asmenys, kurie dalyvauja informavimo, švietimo ir mokymo renginiuose bei sveikatos raštingumą didinančiose veiklose</v>
      </c>
      <c r="H73" s="277">
        <f>'Visi duomenys'!AR69</f>
        <v>431</v>
      </c>
      <c r="I73" s="308"/>
      <c r="J73" s="309"/>
      <c r="K73" s="291">
        <f>'Visi duomenys'!AS69</f>
        <v>0</v>
      </c>
      <c r="L73" s="277">
        <f>'Visi duomenys'!AT69</f>
        <v>0</v>
      </c>
      <c r="M73" s="277">
        <f>'Visi duomenys'!AU69</f>
        <v>0</v>
      </c>
      <c r="N73" s="308"/>
      <c r="O73" s="309"/>
      <c r="P73" s="291">
        <f>'Visi duomenys'!AV69</f>
        <v>0</v>
      </c>
      <c r="Q73" s="277">
        <f>'Visi duomenys'!AW69</f>
        <v>0</v>
      </c>
      <c r="R73" s="277">
        <f>'Visi duomenys'!AX69</f>
        <v>0</v>
      </c>
      <c r="S73" s="308"/>
      <c r="T73" s="309"/>
      <c r="U73" s="303">
        <f>'Visi duomenys'!AY69</f>
        <v>0</v>
      </c>
      <c r="V73" s="254">
        <f>'Visi duomenys'!AZ69</f>
        <v>0</v>
      </c>
      <c r="W73" s="254">
        <f>'Visi duomenys'!BA69</f>
        <v>0</v>
      </c>
      <c r="X73" s="308"/>
      <c r="Y73" s="309"/>
      <c r="Z73" s="303">
        <f>'Visi duomenys'!BB69</f>
        <v>0</v>
      </c>
      <c r="AA73" s="254">
        <f>'Visi duomenys'!BC69</f>
        <v>0</v>
      </c>
      <c r="AB73" s="254">
        <f>'Visi duomenys'!BD69</f>
        <v>0</v>
      </c>
      <c r="AC73" s="254"/>
      <c r="AD73" s="302"/>
      <c r="AE73" s="291">
        <f>'Visi duomenys'!BE69</f>
        <v>0</v>
      </c>
      <c r="AF73" s="277">
        <f>'Visi duomenys'!BF69</f>
        <v>0</v>
      </c>
      <c r="AG73" s="277">
        <f>'Visi duomenys'!BG69</f>
        <v>0</v>
      </c>
      <c r="AH73" s="308"/>
      <c r="AI73" s="309"/>
    </row>
    <row r="74" spans="1:35" s="278" customFormat="1" ht="16.5" customHeight="1" x14ac:dyDescent="0.25">
      <c r="A74" s="296" t="str">
        <f>'Visi duomenys'!A70</f>
        <v>2.1.2.1.2</v>
      </c>
      <c r="B74" s="241" t="str">
        <f>'Visi duomenys'!B70</f>
        <v>R086630-470000-1185</v>
      </c>
      <c r="C74" s="241" t="str">
        <f>'Visi duomenys'!D70</f>
        <v>Jurbarko rajono gyventojų sveikos gyvensenos skatinimas</v>
      </c>
      <c r="D74" s="275" t="str">
        <f>('Visi duomenys'!J70&amp;" "&amp;'Visi duomenys'!K70&amp;" "&amp;'Visi duomenys'!L70)</f>
        <v xml:space="preserve">  </v>
      </c>
      <c r="E74" s="276" t="str">
        <f>'Visi duomenys'!C70</f>
        <v>08.4.2-ESFA-R-630-71-0002</v>
      </c>
      <c r="F74" s="291" t="str">
        <f>'Visi duomenys'!AP70</f>
        <v>P.S.372</v>
      </c>
      <c r="G74" s="277" t="str">
        <f>'Visi duomenys'!AQ70</f>
        <v>Tikslinių grupių asmenys, kurie dalyvauja informavimo, švietimo ir mokymo renginiuose bei sveikatos raštingumą didinančiose veiklose</v>
      </c>
      <c r="H74" s="277">
        <f>'Visi duomenys'!AR70</f>
        <v>1177</v>
      </c>
      <c r="I74" s="308"/>
      <c r="J74" s="309"/>
      <c r="K74" s="291" t="str">
        <f>'Visi duomenys'!AS70</f>
        <v>P.N.671</v>
      </c>
      <c r="L74" s="277" t="str">
        <f>'Visi duomenys'!AT70</f>
        <v>Modernizuoti savivaldybių visuomenės sveikatos biurai</v>
      </c>
      <c r="M74" s="277">
        <f>'Visi duomenys'!AU70</f>
        <v>1</v>
      </c>
      <c r="N74" s="308"/>
      <c r="O74" s="309"/>
      <c r="P74" s="291">
        <f>'Visi duomenys'!AV70</f>
        <v>0</v>
      </c>
      <c r="Q74" s="277">
        <f>'Visi duomenys'!AW70</f>
        <v>0</v>
      </c>
      <c r="R74" s="277">
        <f>'Visi duomenys'!AX70</f>
        <v>0</v>
      </c>
      <c r="S74" s="308"/>
      <c r="T74" s="309"/>
      <c r="U74" s="303">
        <f>'Visi duomenys'!AY70</f>
        <v>0</v>
      </c>
      <c r="V74" s="254">
        <f>'Visi duomenys'!AZ70</f>
        <v>0</v>
      </c>
      <c r="W74" s="254">
        <f>'Visi duomenys'!BA70</f>
        <v>0</v>
      </c>
      <c r="X74" s="308"/>
      <c r="Y74" s="309"/>
      <c r="Z74" s="303">
        <f>'Visi duomenys'!BB70</f>
        <v>0</v>
      </c>
      <c r="AA74" s="254">
        <f>'Visi duomenys'!BC70</f>
        <v>0</v>
      </c>
      <c r="AB74" s="254">
        <f>'Visi duomenys'!BD70</f>
        <v>0</v>
      </c>
      <c r="AC74" s="254"/>
      <c r="AD74" s="302"/>
      <c r="AE74" s="291">
        <f>'Visi duomenys'!BE70</f>
        <v>0</v>
      </c>
      <c r="AF74" s="277">
        <f>'Visi duomenys'!BF70</f>
        <v>0</v>
      </c>
      <c r="AG74" s="277">
        <f>'Visi duomenys'!BG70</f>
        <v>0</v>
      </c>
      <c r="AH74" s="308"/>
      <c r="AI74" s="309"/>
    </row>
    <row r="75" spans="1:35" s="278" customFormat="1" ht="16.5" customHeight="1" x14ac:dyDescent="0.25">
      <c r="A75" s="296" t="str">
        <f>'Visi duomenys'!A71</f>
        <v>2.1.2.1.3</v>
      </c>
      <c r="B75" s="241" t="str">
        <f>'Visi duomenys'!B71</f>
        <v>R086630-470000-1186</v>
      </c>
      <c r="C75" s="241" t="str">
        <f>'Visi duomenys'!D71</f>
        <v>Sveikam gyvenimui sakome - TAIP!</v>
      </c>
      <c r="D75" s="275" t="str">
        <f>('Visi duomenys'!J71&amp;" "&amp;'Visi duomenys'!K71&amp;" "&amp;'Visi duomenys'!L71)</f>
        <v xml:space="preserve">  </v>
      </c>
      <c r="E75" s="276" t="str">
        <f>'Visi duomenys'!C71</f>
        <v>08.4.2-ESFA-R-630-71-0001</v>
      </c>
      <c r="F75" s="291" t="str">
        <f>'Visi duomenys'!AP71</f>
        <v>P.S.372</v>
      </c>
      <c r="G75" s="277" t="str">
        <f>'Visi duomenys'!AQ71</f>
        <v>Tikslinių grupių asmenys, kurie dalyvavo informavimo, švietimo ir mokymo renginiuose bei sveikatos raštingumą didinančiose veiklose</v>
      </c>
      <c r="H75" s="277">
        <f>'Visi duomenys'!AR71</f>
        <v>1615</v>
      </c>
      <c r="I75" s="308"/>
      <c r="J75" s="309"/>
      <c r="K75" s="291">
        <f>'Visi duomenys'!AS71</f>
        <v>0</v>
      </c>
      <c r="L75" s="277">
        <f>'Visi duomenys'!AT71</f>
        <v>0</v>
      </c>
      <c r="M75" s="277">
        <f>'Visi duomenys'!AU71</f>
        <v>0</v>
      </c>
      <c r="N75" s="308"/>
      <c r="O75" s="309"/>
      <c r="P75" s="291">
        <f>'Visi duomenys'!AV71</f>
        <v>0</v>
      </c>
      <c r="Q75" s="277">
        <f>'Visi duomenys'!AW71</f>
        <v>0</v>
      </c>
      <c r="R75" s="277">
        <f>'Visi duomenys'!AX71</f>
        <v>0</v>
      </c>
      <c r="S75" s="308"/>
      <c r="T75" s="309"/>
      <c r="U75" s="303">
        <f>'Visi duomenys'!AY71</f>
        <v>0</v>
      </c>
      <c r="V75" s="254">
        <f>'Visi duomenys'!AZ71</f>
        <v>0</v>
      </c>
      <c r="W75" s="254">
        <f>'Visi duomenys'!BA71</f>
        <v>0</v>
      </c>
      <c r="X75" s="308"/>
      <c r="Y75" s="309"/>
      <c r="Z75" s="303">
        <f>'Visi duomenys'!BB71</f>
        <v>0</v>
      </c>
      <c r="AA75" s="254">
        <f>'Visi duomenys'!BC71</f>
        <v>0</v>
      </c>
      <c r="AB75" s="254">
        <f>'Visi duomenys'!BD71</f>
        <v>0</v>
      </c>
      <c r="AC75" s="254"/>
      <c r="AD75" s="302"/>
      <c r="AE75" s="291">
        <f>'Visi duomenys'!BE71</f>
        <v>0</v>
      </c>
      <c r="AF75" s="277">
        <f>'Visi duomenys'!BF71</f>
        <v>0</v>
      </c>
      <c r="AG75" s="277">
        <f>'Visi duomenys'!BG71</f>
        <v>0</v>
      </c>
      <c r="AH75" s="308"/>
      <c r="AI75" s="309"/>
    </row>
    <row r="76" spans="1:35" s="278" customFormat="1" ht="16.5" customHeight="1" x14ac:dyDescent="0.25">
      <c r="A76" s="296" t="str">
        <f>'Visi duomenys'!A72</f>
        <v>2.1.2.1.4</v>
      </c>
      <c r="B76" s="241" t="str">
        <f>'Visi duomenys'!B72</f>
        <v>R086630-470000-1187</v>
      </c>
      <c r="C76" s="241" t="str">
        <f>'Visi duomenys'!D72</f>
        <v>Šilalės rajono gyventojų sveikatos stiprinimas ir sveikos gyvensenos ugdymas</v>
      </c>
      <c r="D76" s="275" t="str">
        <f>('Visi duomenys'!J72&amp;" "&amp;'Visi duomenys'!K72&amp;" "&amp;'Visi duomenys'!L72)</f>
        <v xml:space="preserve">  </v>
      </c>
      <c r="E76" s="276" t="str">
        <f>'Visi duomenys'!C72</f>
        <v>08.4.2-ESFA-R-630-71-0003</v>
      </c>
      <c r="F76" s="291" t="str">
        <f>'Visi duomenys'!AP72</f>
        <v>P.S.372</v>
      </c>
      <c r="G76" s="277" t="str">
        <f>'Visi duomenys'!AQ72</f>
        <v>Tikslinių grupių asmenys, kurie dalyvavo informavimo, švietimo ir mokymo renginiuose bei sveikatos raštingumą didinačiose veiklose (skaičius)</v>
      </c>
      <c r="H76" s="277">
        <f>'Visi duomenys'!AR72</f>
        <v>1024</v>
      </c>
      <c r="I76" s="308"/>
      <c r="J76" s="309"/>
      <c r="K76" s="291">
        <f>'Visi duomenys'!AS72</f>
        <v>0</v>
      </c>
      <c r="L76" s="277">
        <f>'Visi duomenys'!AT72</f>
        <v>0</v>
      </c>
      <c r="M76" s="277">
        <f>'Visi duomenys'!AU72</f>
        <v>0</v>
      </c>
      <c r="N76" s="308"/>
      <c r="O76" s="309"/>
      <c r="P76" s="291">
        <f>'Visi duomenys'!AV72</f>
        <v>0</v>
      </c>
      <c r="Q76" s="277">
        <f>'Visi duomenys'!AW72</f>
        <v>0</v>
      </c>
      <c r="R76" s="277">
        <f>'Visi duomenys'!AX72</f>
        <v>0</v>
      </c>
      <c r="S76" s="308"/>
      <c r="T76" s="309"/>
      <c r="U76" s="303">
        <f>'Visi duomenys'!AY72</f>
        <v>0</v>
      </c>
      <c r="V76" s="254">
        <f>'Visi duomenys'!AZ72</f>
        <v>0</v>
      </c>
      <c r="W76" s="254">
        <f>'Visi duomenys'!BA72</f>
        <v>0</v>
      </c>
      <c r="X76" s="308"/>
      <c r="Y76" s="309"/>
      <c r="Z76" s="303">
        <f>'Visi duomenys'!BB72</f>
        <v>0</v>
      </c>
      <c r="AA76" s="254">
        <f>'Visi duomenys'!BC72</f>
        <v>0</v>
      </c>
      <c r="AB76" s="254">
        <f>'Visi duomenys'!BD72</f>
        <v>0</v>
      </c>
      <c r="AC76" s="254"/>
      <c r="AD76" s="302"/>
      <c r="AE76" s="291">
        <f>'Visi duomenys'!BE72</f>
        <v>0</v>
      </c>
      <c r="AF76" s="277">
        <f>'Visi duomenys'!BF72</f>
        <v>0</v>
      </c>
      <c r="AG76" s="277">
        <f>'Visi duomenys'!BG72</f>
        <v>0</v>
      </c>
      <c r="AH76" s="308"/>
      <c r="AI76" s="309"/>
    </row>
    <row r="77" spans="1:35" s="278" customFormat="1" ht="16.5" customHeight="1" x14ac:dyDescent="0.25">
      <c r="A77" s="295" t="str">
        <f>'Visi duomenys'!A73</f>
        <v>2.1.2.2</v>
      </c>
      <c r="B77" s="240" t="str">
        <f>'Visi duomenys'!B73</f>
        <v/>
      </c>
      <c r="C77" s="240" t="str">
        <f>'Visi duomenys'!D73</f>
        <v>Priemonė: Priemonių, gerinančių ambulatorinių sveikatos priežiūros paslaugų prieinamumą tuberkulioze sergantiems asmenims, įgyvendinimas</v>
      </c>
      <c r="D77" s="279" t="str">
        <f>('Visi duomenys'!J73&amp;" "&amp;'Visi duomenys'!K73&amp;" "&amp;'Visi duomenys'!L73)</f>
        <v xml:space="preserve">  </v>
      </c>
      <c r="E77" s="280">
        <f>'Visi duomenys'!C73</f>
        <v>0</v>
      </c>
      <c r="F77" s="292">
        <f>'Visi duomenys'!AP73</f>
        <v>0</v>
      </c>
      <c r="G77" s="281">
        <f>'Visi duomenys'!AQ73</f>
        <v>0</v>
      </c>
      <c r="H77" s="281">
        <f>'Visi duomenys'!AR73</f>
        <v>0</v>
      </c>
      <c r="I77" s="306"/>
      <c r="J77" s="307"/>
      <c r="K77" s="292">
        <f>'Visi duomenys'!AS73</f>
        <v>0</v>
      </c>
      <c r="L77" s="281">
        <f>'Visi duomenys'!AT73</f>
        <v>0</v>
      </c>
      <c r="M77" s="281">
        <f>'Visi duomenys'!AU73</f>
        <v>0</v>
      </c>
      <c r="N77" s="306"/>
      <c r="O77" s="307"/>
      <c r="P77" s="292">
        <f>'Visi duomenys'!AV73</f>
        <v>0</v>
      </c>
      <c r="Q77" s="281">
        <f>'Visi duomenys'!AW73</f>
        <v>0</v>
      </c>
      <c r="R77" s="281">
        <f>'Visi duomenys'!AX73</f>
        <v>0</v>
      </c>
      <c r="S77" s="306"/>
      <c r="T77" s="307"/>
      <c r="U77" s="304">
        <f>'Visi duomenys'!AY73</f>
        <v>0</v>
      </c>
      <c r="V77" s="305">
        <f>'Visi duomenys'!AZ73</f>
        <v>0</v>
      </c>
      <c r="W77" s="305">
        <f>'Visi duomenys'!BA73</f>
        <v>0</v>
      </c>
      <c r="X77" s="306"/>
      <c r="Y77" s="307"/>
      <c r="Z77" s="304">
        <f>'Visi duomenys'!BB73</f>
        <v>0</v>
      </c>
      <c r="AA77" s="305">
        <f>'Visi duomenys'!BC73</f>
        <v>0</v>
      </c>
      <c r="AB77" s="305">
        <f>'Visi duomenys'!BD73</f>
        <v>0</v>
      </c>
      <c r="AC77" s="305"/>
      <c r="AD77" s="301"/>
      <c r="AE77" s="292">
        <f>'Visi duomenys'!BE73</f>
        <v>0</v>
      </c>
      <c r="AF77" s="281">
        <f>'Visi duomenys'!BF73</f>
        <v>0</v>
      </c>
      <c r="AG77" s="281">
        <f>'Visi duomenys'!BG73</f>
        <v>0</v>
      </c>
      <c r="AH77" s="306"/>
      <c r="AI77" s="307"/>
    </row>
    <row r="78" spans="1:35" s="278" customFormat="1" ht="16.5" customHeight="1" x14ac:dyDescent="0.25">
      <c r="A78" s="296" t="str">
        <f>'Visi duomenys'!A74</f>
        <v>2.1.2.2.1</v>
      </c>
      <c r="B78" s="241" t="str">
        <f>'Visi duomenys'!B74</f>
        <v>R086615-470000-1189</v>
      </c>
      <c r="C78" s="241" t="str">
        <f>'Visi duomenys'!D74</f>
        <v>Priemonių, gerinančių ambulatorinių asmens sveikatos priežiūros paslaugų prieinamumą tuberkulioze sergantiems asmenims Jurbarko rajone, įgyvendinimas</v>
      </c>
      <c r="D78" s="275" t="str">
        <f>('Visi duomenys'!J74&amp;" "&amp;'Visi duomenys'!K74&amp;" "&amp;'Visi duomenys'!L74)</f>
        <v xml:space="preserve">  </v>
      </c>
      <c r="E78" s="276" t="str">
        <f>'Visi duomenys'!C74</f>
        <v>08.4.2-ESFA-R-615-71-0003</v>
      </c>
      <c r="F78" s="291" t="str">
        <f>'Visi duomenys'!AP74</f>
        <v>P.N.604</v>
      </c>
      <c r="G78" s="277" t="str">
        <f>'Visi duomenys'!AQ74</f>
        <v>Tuberkulioze sergantys pacientai, kuriems buvo suteiktos socialinės paramos priemonės (maisto talonų dalijimas) tuberkuliozės ambulatorinio gydymo metu</v>
      </c>
      <c r="H78" s="277">
        <f>'Visi duomenys'!AR74</f>
        <v>28</v>
      </c>
      <c r="I78" s="308"/>
      <c r="J78" s="309"/>
      <c r="K78" s="291">
        <f>'Visi duomenys'!AS74</f>
        <v>0</v>
      </c>
      <c r="L78" s="277">
        <f>'Visi duomenys'!AT74</f>
        <v>0</v>
      </c>
      <c r="M78" s="277">
        <f>'Visi duomenys'!AU74</f>
        <v>0</v>
      </c>
      <c r="N78" s="308"/>
      <c r="O78" s="309"/>
      <c r="P78" s="291">
        <f>'Visi duomenys'!AV74</f>
        <v>0</v>
      </c>
      <c r="Q78" s="277">
        <f>'Visi duomenys'!AW74</f>
        <v>0</v>
      </c>
      <c r="R78" s="277">
        <f>'Visi duomenys'!AX74</f>
        <v>0</v>
      </c>
      <c r="S78" s="308"/>
      <c r="T78" s="309"/>
      <c r="U78" s="303">
        <f>'Visi duomenys'!AY74</f>
        <v>0</v>
      </c>
      <c r="V78" s="254">
        <f>'Visi duomenys'!AZ74</f>
        <v>0</v>
      </c>
      <c r="W78" s="254">
        <f>'Visi duomenys'!BA74</f>
        <v>0</v>
      </c>
      <c r="X78" s="308"/>
      <c r="Y78" s="309"/>
      <c r="Z78" s="303">
        <f>'Visi duomenys'!BB74</f>
        <v>0</v>
      </c>
      <c r="AA78" s="254">
        <f>'Visi duomenys'!BC74</f>
        <v>0</v>
      </c>
      <c r="AB78" s="254">
        <f>'Visi duomenys'!BD74</f>
        <v>0</v>
      </c>
      <c r="AC78" s="254"/>
      <c r="AD78" s="302"/>
      <c r="AE78" s="291">
        <f>'Visi duomenys'!BE74</f>
        <v>0</v>
      </c>
      <c r="AF78" s="277">
        <f>'Visi duomenys'!BF74</f>
        <v>0</v>
      </c>
      <c r="AG78" s="277">
        <f>'Visi duomenys'!BG74</f>
        <v>0</v>
      </c>
      <c r="AH78" s="308"/>
      <c r="AI78" s="309"/>
    </row>
    <row r="79" spans="1:35" s="278" customFormat="1" ht="16.5" customHeight="1" x14ac:dyDescent="0.25">
      <c r="A79" s="296" t="str">
        <f>'Visi duomenys'!A75</f>
        <v>2.1.2.2.2</v>
      </c>
      <c r="B79" s="241" t="str">
        <f>'Visi duomenys'!B75</f>
        <v>R086615-470000-1190</v>
      </c>
      <c r="C79" s="241" t="str">
        <f>'Visi duomenys'!D75</f>
        <v>Pagėgių savivaldybės gyventojų sergančių tuberkulioze, sveikatos priežiūros paslaugų prieinamumo gerinimas</v>
      </c>
      <c r="D79" s="275" t="str">
        <f>('Visi duomenys'!J75&amp;" "&amp;'Visi duomenys'!K75&amp;" "&amp;'Visi duomenys'!L75)</f>
        <v xml:space="preserve">  </v>
      </c>
      <c r="E79" s="276" t="str">
        <f>'Visi duomenys'!C75</f>
        <v>08.4.2-ESFA-R-615-71-0002</v>
      </c>
      <c r="F79" s="291" t="str">
        <f>'Visi duomenys'!AP75</f>
        <v>P.N.604</v>
      </c>
      <c r="G79" s="277" t="str">
        <f>'Visi duomenys'!AQ75</f>
        <v>Tuberkulioze sergantys pacientai, kuriems buvo suteiktos socialinės paramos priemonės (maisto talonų dalijimas) tuberkuliozės ambulatorinio gydymo metu</v>
      </c>
      <c r="H79" s="277">
        <f>'Visi duomenys'!AR75</f>
        <v>9</v>
      </c>
      <c r="I79" s="308"/>
      <c r="J79" s="309"/>
      <c r="K79" s="291">
        <f>'Visi duomenys'!AS75</f>
        <v>0</v>
      </c>
      <c r="L79" s="277">
        <f>'Visi duomenys'!AT75</f>
        <v>0</v>
      </c>
      <c r="M79" s="277">
        <f>'Visi duomenys'!AU75</f>
        <v>0</v>
      </c>
      <c r="N79" s="308"/>
      <c r="O79" s="309"/>
      <c r="P79" s="291">
        <f>'Visi duomenys'!AV75</f>
        <v>0</v>
      </c>
      <c r="Q79" s="277">
        <f>'Visi duomenys'!AW75</f>
        <v>0</v>
      </c>
      <c r="R79" s="277">
        <f>'Visi duomenys'!AX75</f>
        <v>0</v>
      </c>
      <c r="S79" s="308"/>
      <c r="T79" s="309"/>
      <c r="U79" s="303">
        <f>'Visi duomenys'!AY75</f>
        <v>0</v>
      </c>
      <c r="V79" s="254">
        <f>'Visi duomenys'!AZ75</f>
        <v>0</v>
      </c>
      <c r="W79" s="254">
        <f>'Visi duomenys'!BA75</f>
        <v>0</v>
      </c>
      <c r="X79" s="308"/>
      <c r="Y79" s="309"/>
      <c r="Z79" s="303">
        <f>'Visi duomenys'!BB75</f>
        <v>0</v>
      </c>
      <c r="AA79" s="254">
        <f>'Visi duomenys'!BC75</f>
        <v>0</v>
      </c>
      <c r="AB79" s="254">
        <f>'Visi duomenys'!BD75</f>
        <v>0</v>
      </c>
      <c r="AC79" s="254"/>
      <c r="AD79" s="302"/>
      <c r="AE79" s="291">
        <f>'Visi duomenys'!BE75</f>
        <v>0</v>
      </c>
      <c r="AF79" s="277">
        <f>'Visi duomenys'!BF75</f>
        <v>0</v>
      </c>
      <c r="AG79" s="277">
        <f>'Visi duomenys'!BG75</f>
        <v>0</v>
      </c>
      <c r="AH79" s="308"/>
      <c r="AI79" s="309"/>
    </row>
    <row r="80" spans="1:35" s="278" customFormat="1" ht="16.5" customHeight="1" x14ac:dyDescent="0.25">
      <c r="A80" s="296" t="str">
        <f>'Visi duomenys'!A76</f>
        <v>2.1.2.2.3</v>
      </c>
      <c r="B80" s="241" t="str">
        <f>'Visi duomenys'!B76</f>
        <v>R086615-470000-1191</v>
      </c>
      <c r="C80" s="241" t="str">
        <f>'Visi duomenys'!D76</f>
        <v>Ambulatorinių sveikatos priežiūros paslaugų prieinamumo Šilalės PSPC gerinimas tuberkulioze sergantiems asmenims</v>
      </c>
      <c r="D80" s="275" t="str">
        <f>('Visi duomenys'!J76&amp;" "&amp;'Visi duomenys'!K76&amp;" "&amp;'Visi duomenys'!L76)</f>
        <v xml:space="preserve">  </v>
      </c>
      <c r="E80" s="276" t="str">
        <f>'Visi duomenys'!C76</f>
        <v>08.4.2-ESFA-R-615-71-0001</v>
      </c>
      <c r="F80" s="291" t="str">
        <f>'Visi duomenys'!AP76</f>
        <v>P.N.604</v>
      </c>
      <c r="G80" s="277" t="str">
        <f>'Visi duomenys'!AQ76</f>
        <v>Tuberkulioze sergantys pacientai, kuriems buvo suteiktos socialinės paramos priemonės (maisto talonų dalijimas) tuberkuliozės ambulatorinio gydymo metu</v>
      </c>
      <c r="H80" s="277">
        <f>'Visi duomenys'!AR76</f>
        <v>25</v>
      </c>
      <c r="I80" s="308"/>
      <c r="J80" s="309"/>
      <c r="K80" s="291">
        <f>'Visi duomenys'!AS76</f>
        <v>0</v>
      </c>
      <c r="L80" s="277">
        <f>'Visi duomenys'!AT76</f>
        <v>0</v>
      </c>
      <c r="M80" s="277">
        <f>'Visi duomenys'!AU76</f>
        <v>0</v>
      </c>
      <c r="N80" s="308"/>
      <c r="O80" s="309"/>
      <c r="P80" s="291">
        <f>'Visi duomenys'!AV76</f>
        <v>0</v>
      </c>
      <c r="Q80" s="277">
        <f>'Visi duomenys'!AW76</f>
        <v>0</v>
      </c>
      <c r="R80" s="277">
        <f>'Visi duomenys'!AX76</f>
        <v>0</v>
      </c>
      <c r="S80" s="308"/>
      <c r="T80" s="309"/>
      <c r="U80" s="303">
        <f>'Visi duomenys'!AY76</f>
        <v>0</v>
      </c>
      <c r="V80" s="254">
        <f>'Visi duomenys'!AZ76</f>
        <v>0</v>
      </c>
      <c r="W80" s="254">
        <f>'Visi duomenys'!BA76</f>
        <v>0</v>
      </c>
      <c r="X80" s="308"/>
      <c r="Y80" s="309"/>
      <c r="Z80" s="303">
        <f>'Visi duomenys'!BB76</f>
        <v>0</v>
      </c>
      <c r="AA80" s="254">
        <f>'Visi duomenys'!BC76</f>
        <v>0</v>
      </c>
      <c r="AB80" s="254">
        <f>'Visi duomenys'!BD76</f>
        <v>0</v>
      </c>
      <c r="AC80" s="254"/>
      <c r="AD80" s="302"/>
      <c r="AE80" s="291">
        <f>'Visi duomenys'!BE76</f>
        <v>0</v>
      </c>
      <c r="AF80" s="277">
        <f>'Visi duomenys'!BF76</f>
        <v>0</v>
      </c>
      <c r="AG80" s="277">
        <f>'Visi duomenys'!BG76</f>
        <v>0</v>
      </c>
      <c r="AH80" s="308"/>
      <c r="AI80" s="309"/>
    </row>
    <row r="81" spans="1:35" s="278" customFormat="1" ht="16.5" customHeight="1" x14ac:dyDescent="0.25">
      <c r="A81" s="296" t="str">
        <f>'Visi duomenys'!A77</f>
        <v>2.1.2.2.4</v>
      </c>
      <c r="B81" s="241" t="str">
        <f>'Visi duomenys'!B77</f>
        <v>R086615-470000-1192</v>
      </c>
      <c r="C81" s="241" t="str">
        <f>'Visi duomenys'!D77</f>
        <v>Socialinės paramos priemonių teikimas tuberkulioze sergantiems Tauragės rajono gyventojams</v>
      </c>
      <c r="D81" s="275" t="str">
        <f>('Visi duomenys'!J77&amp;" "&amp;'Visi duomenys'!K77&amp;" "&amp;'Visi duomenys'!L77)</f>
        <v xml:space="preserve">  </v>
      </c>
      <c r="E81" s="276" t="str">
        <f>'Visi duomenys'!C77</f>
        <v>08.4.2-ESFA-R-615-71-0004</v>
      </c>
      <c r="F81" s="291" t="str">
        <f>'Visi duomenys'!AP77</f>
        <v>P.N.604</v>
      </c>
      <c r="G81" s="277" t="str">
        <f>'Visi duomenys'!AQ77</f>
        <v>Tuberkulioze sergantys pacientai, kuriems buvo suteiktos socialinės paramos priemonės (maisto talonų dalijimas) tuberkuliozės ambulatorinio gydymo metu</v>
      </c>
      <c r="H81" s="277">
        <f>'Visi duomenys'!AR77</f>
        <v>38</v>
      </c>
      <c r="I81" s="308"/>
      <c r="J81" s="309"/>
      <c r="K81" s="291">
        <f>'Visi duomenys'!AS77</f>
        <v>0</v>
      </c>
      <c r="L81" s="277">
        <f>'Visi duomenys'!AT77</f>
        <v>0</v>
      </c>
      <c r="M81" s="277">
        <f>'Visi duomenys'!AU77</f>
        <v>0</v>
      </c>
      <c r="N81" s="308"/>
      <c r="O81" s="309"/>
      <c r="P81" s="291">
        <f>'Visi duomenys'!AV77</f>
        <v>0</v>
      </c>
      <c r="Q81" s="277">
        <f>'Visi duomenys'!AW77</f>
        <v>0</v>
      </c>
      <c r="R81" s="277">
        <f>'Visi duomenys'!AX77</f>
        <v>0</v>
      </c>
      <c r="S81" s="308"/>
      <c r="T81" s="309"/>
      <c r="U81" s="303">
        <f>'Visi duomenys'!AY77</f>
        <v>0</v>
      </c>
      <c r="V81" s="254">
        <f>'Visi duomenys'!AZ77</f>
        <v>0</v>
      </c>
      <c r="W81" s="254">
        <f>'Visi duomenys'!BA77</f>
        <v>0</v>
      </c>
      <c r="X81" s="308"/>
      <c r="Y81" s="309"/>
      <c r="Z81" s="303">
        <f>'Visi duomenys'!BB77</f>
        <v>0</v>
      </c>
      <c r="AA81" s="254">
        <f>'Visi duomenys'!BC77</f>
        <v>0</v>
      </c>
      <c r="AB81" s="254">
        <f>'Visi duomenys'!BD77</f>
        <v>0</v>
      </c>
      <c r="AC81" s="254"/>
      <c r="AD81" s="302"/>
      <c r="AE81" s="291">
        <f>'Visi duomenys'!BE77</f>
        <v>0</v>
      </c>
      <c r="AF81" s="277">
        <f>'Visi duomenys'!BF77</f>
        <v>0</v>
      </c>
      <c r="AG81" s="277">
        <f>'Visi duomenys'!BG77</f>
        <v>0</v>
      </c>
      <c r="AH81" s="308"/>
      <c r="AI81" s="309"/>
    </row>
    <row r="82" spans="1:35" s="278" customFormat="1" ht="16.5" customHeight="1" x14ac:dyDescent="0.25">
      <c r="A82" s="295" t="str">
        <f>'Visi duomenys'!A78</f>
        <v>2.1.2.3</v>
      </c>
      <c r="B82" s="240">
        <f>'Visi duomenys'!B78</f>
        <v>0</v>
      </c>
      <c r="C82" s="240" t="str">
        <f>'Visi duomenys'!D78</f>
        <v>Priemonė: Pirminės asmens sveikatos priežiūros veiklos efektyvumo didinimas</v>
      </c>
      <c r="D82" s="279" t="str">
        <f>('Visi duomenys'!J78&amp;" "&amp;'Visi duomenys'!K78&amp;" "&amp;'Visi duomenys'!L78)</f>
        <v xml:space="preserve">  </v>
      </c>
      <c r="E82" s="280">
        <f>'Visi duomenys'!C78</f>
        <v>0</v>
      </c>
      <c r="F82" s="292">
        <f>'Visi duomenys'!AP78</f>
        <v>0</v>
      </c>
      <c r="G82" s="281">
        <f>'Visi duomenys'!AQ78</f>
        <v>0</v>
      </c>
      <c r="H82" s="281">
        <f>'Visi duomenys'!AR78</f>
        <v>0</v>
      </c>
      <c r="I82" s="306"/>
      <c r="J82" s="307"/>
      <c r="K82" s="292">
        <f>'Visi duomenys'!AS78</f>
        <v>0</v>
      </c>
      <c r="L82" s="281">
        <f>'Visi duomenys'!AT78</f>
        <v>0</v>
      </c>
      <c r="M82" s="281">
        <f>'Visi duomenys'!AU78</f>
        <v>0</v>
      </c>
      <c r="N82" s="306"/>
      <c r="O82" s="307"/>
      <c r="P82" s="292">
        <f>'Visi duomenys'!AV78</f>
        <v>0</v>
      </c>
      <c r="Q82" s="281">
        <f>'Visi duomenys'!AW78</f>
        <v>0</v>
      </c>
      <c r="R82" s="281">
        <f>'Visi duomenys'!AX78</f>
        <v>0</v>
      </c>
      <c r="S82" s="306"/>
      <c r="T82" s="307"/>
      <c r="U82" s="304">
        <f>'Visi duomenys'!AY78</f>
        <v>0</v>
      </c>
      <c r="V82" s="305">
        <f>'Visi duomenys'!AZ78</f>
        <v>0</v>
      </c>
      <c r="W82" s="305">
        <f>'Visi duomenys'!BA78</f>
        <v>0</v>
      </c>
      <c r="X82" s="306"/>
      <c r="Y82" s="307"/>
      <c r="Z82" s="304">
        <f>'Visi duomenys'!BB78</f>
        <v>0</v>
      </c>
      <c r="AA82" s="305">
        <f>'Visi duomenys'!BC78</f>
        <v>0</v>
      </c>
      <c r="AB82" s="305">
        <f>'Visi duomenys'!BD78</f>
        <v>0</v>
      </c>
      <c r="AC82" s="305"/>
      <c r="AD82" s="301"/>
      <c r="AE82" s="292">
        <f>'Visi duomenys'!BE78</f>
        <v>0</v>
      </c>
      <c r="AF82" s="281">
        <f>'Visi duomenys'!BF78</f>
        <v>0</v>
      </c>
      <c r="AG82" s="281">
        <f>'Visi duomenys'!BG78</f>
        <v>0</v>
      </c>
      <c r="AH82" s="306"/>
      <c r="AI82" s="307"/>
    </row>
    <row r="83" spans="1:35" s="278" customFormat="1" ht="16.5" customHeight="1" x14ac:dyDescent="0.25">
      <c r="A83" s="296" t="str">
        <f>'Visi duomenys'!A79</f>
        <v>2.1.2.3.1</v>
      </c>
      <c r="B83" s="241" t="str">
        <f>'Visi duomenys'!B79</f>
        <v>R086609-270000-0001</v>
      </c>
      <c r="C83" s="241" t="str">
        <f>'Visi duomenys'!D79</f>
        <v>Pagėgių PSPC paslaugų prieinamumo ir kokybės gerinimas</v>
      </c>
      <c r="D83" s="275" t="str">
        <f>('Visi duomenys'!J79&amp;" "&amp;'Visi duomenys'!K79&amp;" "&amp;'Visi duomenys'!L79)</f>
        <v xml:space="preserve">  </v>
      </c>
      <c r="E83" s="276" t="str">
        <f>'Visi duomenys'!C79</f>
        <v>08.1.3-CPVA-R-609-71-0014</v>
      </c>
      <c r="F83" s="291" t="str">
        <f>'Visi duomenys'!AP79</f>
        <v>P.B.236</v>
      </c>
      <c r="G83" s="277" t="str">
        <f>'Visi duomenys'!AQ79</f>
        <v xml:space="preserve">Gyventojai, turintys galimybę pasinaudoti pagerintomis sveikatos priežiūros paslaugomis </v>
      </c>
      <c r="H83" s="277">
        <f>'Visi duomenys'!AR79</f>
        <v>2500</v>
      </c>
      <c r="I83" s="308"/>
      <c r="J83" s="309"/>
      <c r="K83" s="291" t="str">
        <f>'Visi duomenys'!AS79</f>
        <v>P.S.363</v>
      </c>
      <c r="L83" s="277" t="str">
        <f>'Visi duomenys'!AT79</f>
        <v>Viešąsias sveikatos priežiūros paslaugas teikiančių asmens sveikatos priežiūros įstaigų, kuriose modernizuota paslaugų teikimo infrastruktūra, skaičius</v>
      </c>
      <c r="M83" s="277">
        <f>'Visi duomenys'!AU79</f>
        <v>1</v>
      </c>
      <c r="N83" s="308"/>
      <c r="O83" s="309"/>
      <c r="P83" s="291">
        <f>'Visi duomenys'!AV79</f>
        <v>0</v>
      </c>
      <c r="Q83" s="277">
        <f>'Visi duomenys'!AW79</f>
        <v>0</v>
      </c>
      <c r="R83" s="277">
        <f>'Visi duomenys'!AX79</f>
        <v>0</v>
      </c>
      <c r="S83" s="308"/>
      <c r="T83" s="309"/>
      <c r="U83" s="303">
        <f>'Visi duomenys'!AY79</f>
        <v>0</v>
      </c>
      <c r="V83" s="254">
        <f>'Visi duomenys'!AZ79</f>
        <v>0</v>
      </c>
      <c r="W83" s="254">
        <f>'Visi duomenys'!BA79</f>
        <v>0</v>
      </c>
      <c r="X83" s="308"/>
      <c r="Y83" s="309"/>
      <c r="Z83" s="303">
        <f>'Visi duomenys'!BB79</f>
        <v>0</v>
      </c>
      <c r="AA83" s="254">
        <f>'Visi duomenys'!BC79</f>
        <v>0</v>
      </c>
      <c r="AB83" s="254">
        <f>'Visi duomenys'!BD79</f>
        <v>0</v>
      </c>
      <c r="AC83" s="254"/>
      <c r="AD83" s="302"/>
      <c r="AE83" s="291">
        <f>'Visi duomenys'!BE79</f>
        <v>0</v>
      </c>
      <c r="AF83" s="277">
        <f>'Visi duomenys'!BF79</f>
        <v>0</v>
      </c>
      <c r="AG83" s="277">
        <f>'Visi duomenys'!BG79</f>
        <v>0</v>
      </c>
      <c r="AH83" s="308"/>
      <c r="AI83" s="309"/>
    </row>
    <row r="84" spans="1:35" s="278" customFormat="1" ht="16.5" customHeight="1" x14ac:dyDescent="0.25">
      <c r="A84" s="296" t="str">
        <f>'Visi duomenys'!A80</f>
        <v>2.1.2.3.2</v>
      </c>
      <c r="B84" s="241" t="str">
        <f>'Visi duomenys'!B80</f>
        <v>R086609-270000-0002</v>
      </c>
      <c r="C84" s="241" t="str">
        <f>'Visi duomenys'!D80</f>
        <v>IĮ Pagėgių šeimos centras veiklos efektyvumo gerinimas</v>
      </c>
      <c r="D84" s="275" t="str">
        <f>('Visi duomenys'!J80&amp;" "&amp;'Visi duomenys'!K80&amp;" "&amp;'Visi duomenys'!L80)</f>
        <v xml:space="preserve">  </v>
      </c>
      <c r="E84" s="276" t="str">
        <f>'Visi duomenys'!C80</f>
        <v>08.1.3-CPVA-R-609-71-0003</v>
      </c>
      <c r="F84" s="291" t="str">
        <f>'Visi duomenys'!AP80</f>
        <v>P.B.236</v>
      </c>
      <c r="G84" s="277" t="str">
        <f>'Visi duomenys'!AQ80</f>
        <v xml:space="preserve">Gyventojai, turintys galimybę pasinaudoti pagerintomis sveikatos priežiūros paslaugomis </v>
      </c>
      <c r="H84" s="277">
        <f>'Visi duomenys'!AR80</f>
        <v>3700</v>
      </c>
      <c r="I84" s="308"/>
      <c r="J84" s="309"/>
      <c r="K84" s="291" t="str">
        <f>'Visi duomenys'!AS80</f>
        <v>P.S.363</v>
      </c>
      <c r="L84" s="277" t="str">
        <f>'Visi duomenys'!AT80</f>
        <v>Viešąsias sveikatos priežiūros paslaugas teikiančių asmens sveikatos priežiūros įstaigų, kuriose modernizuota paslaugų teikimo infrastruktūra, skaičius</v>
      </c>
      <c r="M84" s="277">
        <f>'Visi duomenys'!AU80</f>
        <v>1</v>
      </c>
      <c r="N84" s="308"/>
      <c r="O84" s="309"/>
      <c r="P84" s="291">
        <f>'Visi duomenys'!AV80</f>
        <v>0</v>
      </c>
      <c r="Q84" s="277">
        <f>'Visi duomenys'!AW80</f>
        <v>0</v>
      </c>
      <c r="R84" s="277">
        <f>'Visi duomenys'!AX80</f>
        <v>0</v>
      </c>
      <c r="S84" s="308"/>
      <c r="T84" s="309"/>
      <c r="U84" s="303">
        <f>'Visi duomenys'!AY80</f>
        <v>0</v>
      </c>
      <c r="V84" s="254">
        <f>'Visi duomenys'!AZ80</f>
        <v>0</v>
      </c>
      <c r="W84" s="254">
        <f>'Visi duomenys'!BA80</f>
        <v>0</v>
      </c>
      <c r="X84" s="308"/>
      <c r="Y84" s="309"/>
      <c r="Z84" s="303">
        <f>'Visi duomenys'!BB80</f>
        <v>0</v>
      </c>
      <c r="AA84" s="254">
        <f>'Visi duomenys'!BC80</f>
        <v>0</v>
      </c>
      <c r="AB84" s="254">
        <f>'Visi duomenys'!BD80</f>
        <v>0</v>
      </c>
      <c r="AC84" s="254"/>
      <c r="AD84" s="302"/>
      <c r="AE84" s="291">
        <f>'Visi duomenys'!BE80</f>
        <v>0</v>
      </c>
      <c r="AF84" s="277">
        <f>'Visi duomenys'!BF80</f>
        <v>0</v>
      </c>
      <c r="AG84" s="277">
        <f>'Visi duomenys'!BG80</f>
        <v>0</v>
      </c>
      <c r="AH84" s="308"/>
      <c r="AI84" s="309"/>
    </row>
    <row r="85" spans="1:35" s="278" customFormat="1" ht="16.5" customHeight="1" x14ac:dyDescent="0.25">
      <c r="A85" s="296" t="str">
        <f>'Visi duomenys'!A81</f>
        <v>2.1.2.3.3</v>
      </c>
      <c r="B85" s="241" t="str">
        <f>'Visi duomenys'!B81</f>
        <v>R086609-270000-0003</v>
      </c>
      <c r="C85" s="241" t="str">
        <f>'Visi duomenys'!D81</f>
        <v>Jurbarko rajono viešųjų pirminės sveikatos priežiūros įstaigų veiklos efektyvumo didinimas</v>
      </c>
      <c r="D85" s="275" t="str">
        <f>('Visi duomenys'!J81&amp;" "&amp;'Visi duomenys'!K81&amp;" "&amp;'Visi duomenys'!L81)</f>
        <v xml:space="preserve">  </v>
      </c>
      <c r="E85" s="276" t="str">
        <f>'Visi duomenys'!C81</f>
        <v>08.1.3-CPVA-R-609-71-0013</v>
      </c>
      <c r="F85" s="291" t="str">
        <f>'Visi duomenys'!AP81</f>
        <v>P.B.236</v>
      </c>
      <c r="G85" s="277" t="str">
        <f>'Visi duomenys'!AQ81</f>
        <v xml:space="preserve">Gyventojai, turintys galimybę pasinaudoti pagerintomis sveikatos priežiūros paslaugomis </v>
      </c>
      <c r="H85" s="277">
        <f>'Visi duomenys'!AR81</f>
        <v>16488</v>
      </c>
      <c r="I85" s="308"/>
      <c r="J85" s="309"/>
      <c r="K85" s="291" t="str">
        <f>'Visi duomenys'!AS81</f>
        <v>P.S.363</v>
      </c>
      <c r="L85" s="277" t="str">
        <f>'Visi duomenys'!AT81</f>
        <v>Viešąsias sveikatos priežiūros paslaugas teikiančių asmens sveikatos priežiūros įstaigų, kuriose modernizuota paslaugų teikimo infrastruktūra, skaičius</v>
      </c>
      <c r="M85" s="277">
        <f>'Visi duomenys'!AU81</f>
        <v>5</v>
      </c>
      <c r="N85" s="308"/>
      <c r="O85" s="309"/>
      <c r="P85" s="291">
        <f>'Visi duomenys'!AV81</f>
        <v>0</v>
      </c>
      <c r="Q85" s="277">
        <f>'Visi duomenys'!AW81</f>
        <v>0</v>
      </c>
      <c r="R85" s="277">
        <f>'Visi duomenys'!AX81</f>
        <v>0</v>
      </c>
      <c r="S85" s="308"/>
      <c r="T85" s="309"/>
      <c r="U85" s="303">
        <f>'Visi duomenys'!AY81</f>
        <v>0</v>
      </c>
      <c r="V85" s="254">
        <f>'Visi duomenys'!AZ81</f>
        <v>0</v>
      </c>
      <c r="W85" s="254">
        <f>'Visi duomenys'!BA81</f>
        <v>0</v>
      </c>
      <c r="X85" s="308"/>
      <c r="Y85" s="309"/>
      <c r="Z85" s="303">
        <f>'Visi duomenys'!BB81</f>
        <v>0</v>
      </c>
      <c r="AA85" s="254">
        <f>'Visi duomenys'!BC81</f>
        <v>0</v>
      </c>
      <c r="AB85" s="254">
        <f>'Visi duomenys'!BD81</f>
        <v>0</v>
      </c>
      <c r="AC85" s="254"/>
      <c r="AD85" s="302"/>
      <c r="AE85" s="291">
        <f>'Visi duomenys'!BE81</f>
        <v>0</v>
      </c>
      <c r="AF85" s="277">
        <f>'Visi duomenys'!BF81</f>
        <v>0</v>
      </c>
      <c r="AG85" s="277">
        <f>'Visi duomenys'!BG81</f>
        <v>0</v>
      </c>
      <c r="AH85" s="308"/>
      <c r="AI85" s="309"/>
    </row>
    <row r="86" spans="1:35" s="278" customFormat="1" ht="16.5" customHeight="1" x14ac:dyDescent="0.25">
      <c r="A86" s="296" t="str">
        <f>'Visi duomenys'!A82</f>
        <v>2.1.2.3.4</v>
      </c>
      <c r="B86" s="241" t="str">
        <f>'Visi duomenys'!B82</f>
        <v>R086609-270000-0004</v>
      </c>
      <c r="C86" s="241" t="str">
        <f>'Visi duomenys'!D82</f>
        <v>UAB Jurbarko šeimos klinikos pirminės asmens sveikatos priežiūros veiklos efektyvumo didinimas</v>
      </c>
      <c r="D86" s="275" t="str">
        <f>('Visi duomenys'!J82&amp;" "&amp;'Visi duomenys'!K82&amp;" "&amp;'Visi duomenys'!L82)</f>
        <v xml:space="preserve">  </v>
      </c>
      <c r="E86" s="276" t="str">
        <f>'Visi duomenys'!C82</f>
        <v>08.1.3-CPVA-R-609-71-0011</v>
      </c>
      <c r="F86" s="291" t="str">
        <f>'Visi duomenys'!AP82</f>
        <v>P.B.236</v>
      </c>
      <c r="G86" s="277" t="str">
        <f>'Visi duomenys'!AQ82</f>
        <v xml:space="preserve">Gyventojai, turintys galimybę pasinaudoti pagerintomis sveikatos priežiūros paslaugomis </v>
      </c>
      <c r="H86" s="277">
        <f>'Visi duomenys'!AR82</f>
        <v>2513</v>
      </c>
      <c r="I86" s="308"/>
      <c r="J86" s="309"/>
      <c r="K86" s="291" t="str">
        <f>'Visi duomenys'!AS82</f>
        <v>P.S.363</v>
      </c>
      <c r="L86" s="277" t="str">
        <f>'Visi duomenys'!AT82</f>
        <v>Viešąsias sveikatos priežiūros paslaugas teikiančių asmens sveikatos priežiūros įstaigų, kuriose modernizuota paslaugų teikimo infrastruktūra, skaičius</v>
      </c>
      <c r="M86" s="277">
        <f>'Visi duomenys'!AU82</f>
        <v>1</v>
      </c>
      <c r="N86" s="308"/>
      <c r="O86" s="309"/>
      <c r="P86" s="291">
        <f>'Visi duomenys'!AV82</f>
        <v>0</v>
      </c>
      <c r="Q86" s="277">
        <f>'Visi duomenys'!AW82</f>
        <v>0</v>
      </c>
      <c r="R86" s="277">
        <f>'Visi duomenys'!AX82</f>
        <v>0</v>
      </c>
      <c r="S86" s="308"/>
      <c r="T86" s="309"/>
      <c r="U86" s="303">
        <f>'Visi duomenys'!AY82</f>
        <v>0</v>
      </c>
      <c r="V86" s="254">
        <f>'Visi duomenys'!AZ82</f>
        <v>0</v>
      </c>
      <c r="W86" s="254">
        <f>'Visi duomenys'!BA82</f>
        <v>0</v>
      </c>
      <c r="X86" s="308"/>
      <c r="Y86" s="309"/>
      <c r="Z86" s="303">
        <f>'Visi duomenys'!BB82</f>
        <v>0</v>
      </c>
      <c r="AA86" s="254">
        <f>'Visi duomenys'!BC82</f>
        <v>0</v>
      </c>
      <c r="AB86" s="254">
        <f>'Visi duomenys'!BD82</f>
        <v>0</v>
      </c>
      <c r="AC86" s="254"/>
      <c r="AD86" s="302"/>
      <c r="AE86" s="291">
        <f>'Visi duomenys'!BE82</f>
        <v>0</v>
      </c>
      <c r="AF86" s="277">
        <f>'Visi duomenys'!BF82</f>
        <v>0</v>
      </c>
      <c r="AG86" s="277">
        <f>'Visi duomenys'!BG82</f>
        <v>0</v>
      </c>
      <c r="AH86" s="308"/>
      <c r="AI86" s="309"/>
    </row>
    <row r="87" spans="1:35" s="278" customFormat="1" ht="16.5" customHeight="1" x14ac:dyDescent="0.25">
      <c r="A87" s="296" t="str">
        <f>'Visi duomenys'!A83</f>
        <v>2.1.2.3.5</v>
      </c>
      <c r="B87" s="241" t="str">
        <f>'Visi duomenys'!B83</f>
        <v>R086609-270000-0005</v>
      </c>
      <c r="C87" s="241" t="str">
        <f>'Visi duomenys'!D83</f>
        <v>N. Dungveckienės šeimos klinikos pirminės asmens sveikatos priežiūros veiklos efektyvumo didinimas</v>
      </c>
      <c r="D87" s="275" t="str">
        <f>('Visi duomenys'!J83&amp;" "&amp;'Visi duomenys'!K83&amp;" "&amp;'Visi duomenys'!L83)</f>
        <v xml:space="preserve">  </v>
      </c>
      <c r="E87" s="276" t="str">
        <f>'Visi duomenys'!C83</f>
        <v>08.1.3-CPVA-R-609-71-0012</v>
      </c>
      <c r="F87" s="291" t="str">
        <f>'Visi duomenys'!AP83</f>
        <v>P.B.236</v>
      </c>
      <c r="G87" s="277" t="str">
        <f>'Visi duomenys'!AQ83</f>
        <v xml:space="preserve">Gyventojai, turintys galimybę pasinaudoti pagerintomis sveikatos priežiūros paslaugomis </v>
      </c>
      <c r="H87" s="277">
        <f>'Visi duomenys'!AR83</f>
        <v>2472</v>
      </c>
      <c r="I87" s="308"/>
      <c r="J87" s="309"/>
      <c r="K87" s="291" t="str">
        <f>'Visi duomenys'!AS83</f>
        <v>P.S.363</v>
      </c>
      <c r="L87" s="277" t="str">
        <f>'Visi duomenys'!AT83</f>
        <v>Viešąsias sveikatos priežiūros paslaugas teikiančių asmens sveikatos priežiūros įstaigų, kuriose modernizuota paslaugų teikimo infrastruktūra, skaičius</v>
      </c>
      <c r="M87" s="277">
        <f>'Visi duomenys'!AU83</f>
        <v>1</v>
      </c>
      <c r="N87" s="308"/>
      <c r="O87" s="309"/>
      <c r="P87" s="291">
        <f>'Visi duomenys'!AV83</f>
        <v>0</v>
      </c>
      <c r="Q87" s="277">
        <f>'Visi duomenys'!AW83</f>
        <v>0</v>
      </c>
      <c r="R87" s="277">
        <f>'Visi duomenys'!AX83</f>
        <v>0</v>
      </c>
      <c r="S87" s="308"/>
      <c r="T87" s="309"/>
      <c r="U87" s="303">
        <f>'Visi duomenys'!AY83</f>
        <v>0</v>
      </c>
      <c r="V87" s="254">
        <f>'Visi duomenys'!AZ83</f>
        <v>0</v>
      </c>
      <c r="W87" s="254">
        <f>'Visi duomenys'!BA83</f>
        <v>0</v>
      </c>
      <c r="X87" s="308"/>
      <c r="Y87" s="309"/>
      <c r="Z87" s="303">
        <f>'Visi duomenys'!BB83</f>
        <v>0</v>
      </c>
      <c r="AA87" s="254">
        <f>'Visi duomenys'!BC83</f>
        <v>0</v>
      </c>
      <c r="AB87" s="254">
        <f>'Visi duomenys'!BD83</f>
        <v>0</v>
      </c>
      <c r="AC87" s="254"/>
      <c r="AD87" s="302"/>
      <c r="AE87" s="291">
        <f>'Visi duomenys'!BE83</f>
        <v>0</v>
      </c>
      <c r="AF87" s="277">
        <f>'Visi duomenys'!BF83</f>
        <v>0</v>
      </c>
      <c r="AG87" s="277">
        <f>'Visi duomenys'!BG83</f>
        <v>0</v>
      </c>
      <c r="AH87" s="308"/>
      <c r="AI87" s="309"/>
    </row>
    <row r="88" spans="1:35" s="278" customFormat="1" ht="16.5" customHeight="1" x14ac:dyDescent="0.25">
      <c r="A88" s="296" t="str">
        <f>'Visi duomenys'!A84</f>
        <v>2.1.2.3.6</v>
      </c>
      <c r="B88" s="241" t="str">
        <f>'Visi duomenys'!B84</f>
        <v>R086609-270000-0006</v>
      </c>
      <c r="C88" s="241" t="str">
        <f>'Visi duomenys'!D84</f>
        <v>T.Švedko gydytojos kabineto pirminės asmens sveikatos priežiūros veiklos efektyvumo didinimas</v>
      </c>
      <c r="D88" s="275" t="str">
        <f>('Visi duomenys'!J84&amp;" "&amp;'Visi duomenys'!K84&amp;" "&amp;'Visi duomenys'!L84)</f>
        <v xml:space="preserve">  </v>
      </c>
      <c r="E88" s="276" t="str">
        <f>'Visi duomenys'!C84</f>
        <v>08.1.3-CPVA-R-609-71-0016</v>
      </c>
      <c r="F88" s="291" t="str">
        <f>'Visi duomenys'!AP84</f>
        <v>P.B.236</v>
      </c>
      <c r="G88" s="277" t="str">
        <f>'Visi duomenys'!AQ84</f>
        <v xml:space="preserve">Gyventojai, turintys galimybę pasinaudoti pagerintomis sveikatos priežiūros paslaugomis </v>
      </c>
      <c r="H88" s="277">
        <f>'Visi duomenys'!AR84</f>
        <v>1409</v>
      </c>
      <c r="I88" s="308"/>
      <c r="J88" s="309"/>
      <c r="K88" s="291" t="str">
        <f>'Visi duomenys'!AS84</f>
        <v>P.S.363</v>
      </c>
      <c r="L88" s="277" t="str">
        <f>'Visi duomenys'!AT84</f>
        <v>Viešąsias sveikatos priežiūros paslaugas teikiančių asmens sveikatos priežiūros įstaigų, kuriose modernizuota paslaugų teikimo infrastruktūra, skaičius</v>
      </c>
      <c r="M88" s="277">
        <f>'Visi duomenys'!AU84</f>
        <v>1</v>
      </c>
      <c r="N88" s="308"/>
      <c r="O88" s="309"/>
      <c r="P88" s="291">
        <f>'Visi duomenys'!AV84</f>
        <v>0</v>
      </c>
      <c r="Q88" s="277">
        <f>'Visi duomenys'!AW84</f>
        <v>0</v>
      </c>
      <c r="R88" s="277">
        <f>'Visi duomenys'!AX84</f>
        <v>0</v>
      </c>
      <c r="S88" s="308"/>
      <c r="T88" s="309"/>
      <c r="U88" s="303">
        <f>'Visi duomenys'!AY84</f>
        <v>0</v>
      </c>
      <c r="V88" s="254">
        <f>'Visi duomenys'!AZ84</f>
        <v>0</v>
      </c>
      <c r="W88" s="254">
        <f>'Visi duomenys'!BA84</f>
        <v>0</v>
      </c>
      <c r="X88" s="308"/>
      <c r="Y88" s="309"/>
      <c r="Z88" s="303">
        <f>'Visi duomenys'!BB84</f>
        <v>0</v>
      </c>
      <c r="AA88" s="254">
        <f>'Visi duomenys'!BC84</f>
        <v>0</v>
      </c>
      <c r="AB88" s="254">
        <f>'Visi duomenys'!BD84</f>
        <v>0</v>
      </c>
      <c r="AC88" s="254"/>
      <c r="AD88" s="302"/>
      <c r="AE88" s="291">
        <f>'Visi duomenys'!BE84</f>
        <v>0</v>
      </c>
      <c r="AF88" s="277">
        <f>'Visi duomenys'!BF84</f>
        <v>0</v>
      </c>
      <c r="AG88" s="277">
        <f>'Visi duomenys'!BG84</f>
        <v>0</v>
      </c>
      <c r="AH88" s="308"/>
      <c r="AI88" s="309"/>
    </row>
    <row r="89" spans="1:35" s="278" customFormat="1" ht="16.5" customHeight="1" x14ac:dyDescent="0.25">
      <c r="A89" s="296" t="str">
        <f>'Visi duomenys'!A85</f>
        <v>2.1.2.3.7</v>
      </c>
      <c r="B89" s="241" t="str">
        <f>'Visi duomenys'!B85</f>
        <v>R086609-270000-0007</v>
      </c>
      <c r="C89" s="241" t="str">
        <f>'Visi duomenys'!D85</f>
        <v>V. R. Petkinienės IĮ „Philema“ pirminės asmens sveikatos priežiūros veiklos efektyvumo didinimas</v>
      </c>
      <c r="D89" s="275" t="str">
        <f>('Visi duomenys'!J85&amp;" "&amp;'Visi duomenys'!K85&amp;" "&amp;'Visi duomenys'!L85)</f>
        <v xml:space="preserve">  </v>
      </c>
      <c r="E89" s="276" t="str">
        <f>'Visi duomenys'!C85</f>
        <v>08.1.3-CPVA-R-609-71-0015</v>
      </c>
      <c r="F89" s="291" t="str">
        <f>'Visi duomenys'!AP85</f>
        <v>P.B.236</v>
      </c>
      <c r="G89" s="277" t="str">
        <f>'Visi duomenys'!AQ85</f>
        <v xml:space="preserve">Gyventojai, turintys galimybę pasinaudoti pagerintomis sveikatos priežiūros paslaugomis </v>
      </c>
      <c r="H89" s="277">
        <f>'Visi duomenys'!AR85</f>
        <v>2354</v>
      </c>
      <c r="I89" s="308"/>
      <c r="J89" s="309"/>
      <c r="K89" s="291" t="str">
        <f>'Visi duomenys'!AS85</f>
        <v>P.S.363</v>
      </c>
      <c r="L89" s="277" t="str">
        <f>'Visi duomenys'!AT85</f>
        <v>Viešąsias sveikatos priežiūros paslaugas teikiančių asmens sveikatos priežiūros įstaigų, kuriose modernizuota paslaugų teikimo infrastruktūra, skaičius</v>
      </c>
      <c r="M89" s="277">
        <f>'Visi duomenys'!AU85</f>
        <v>1</v>
      </c>
      <c r="N89" s="308"/>
      <c r="O89" s="309"/>
      <c r="P89" s="291">
        <f>'Visi duomenys'!AV85</f>
        <v>0</v>
      </c>
      <c r="Q89" s="277">
        <f>'Visi duomenys'!AW85</f>
        <v>0</v>
      </c>
      <c r="R89" s="277">
        <f>'Visi duomenys'!AX85</f>
        <v>0</v>
      </c>
      <c r="S89" s="308"/>
      <c r="T89" s="309"/>
      <c r="U89" s="303">
        <f>'Visi duomenys'!AY85</f>
        <v>0</v>
      </c>
      <c r="V89" s="254">
        <f>'Visi duomenys'!AZ85</f>
        <v>0</v>
      </c>
      <c r="W89" s="254">
        <f>'Visi duomenys'!BA85</f>
        <v>0</v>
      </c>
      <c r="X89" s="308"/>
      <c r="Y89" s="309"/>
      <c r="Z89" s="303">
        <f>'Visi duomenys'!BB85</f>
        <v>0</v>
      </c>
      <c r="AA89" s="254">
        <f>'Visi duomenys'!BC85</f>
        <v>0</v>
      </c>
      <c r="AB89" s="254">
        <f>'Visi duomenys'!BD85</f>
        <v>0</v>
      </c>
      <c r="AC89" s="254"/>
      <c r="AD89" s="302"/>
      <c r="AE89" s="291">
        <f>'Visi duomenys'!BE85</f>
        <v>0</v>
      </c>
      <c r="AF89" s="277">
        <f>'Visi duomenys'!BF85</f>
        <v>0</v>
      </c>
      <c r="AG89" s="277">
        <f>'Visi duomenys'!BG85</f>
        <v>0</v>
      </c>
      <c r="AH89" s="308"/>
      <c r="AI89" s="309"/>
    </row>
    <row r="90" spans="1:35" s="278" customFormat="1" ht="16.5" customHeight="1" x14ac:dyDescent="0.25">
      <c r="A90" s="296" t="str">
        <f>'Visi duomenys'!A86</f>
        <v>2.1.2.3.8</v>
      </c>
      <c r="B90" s="241" t="str">
        <f>'Visi duomenys'!B86</f>
        <v>R086609-270000-0008</v>
      </c>
      <c r="C90" s="241" t="str">
        <f>'Visi duomenys'!D86</f>
        <v>Sveikatos priežiūros paslaugų prieinamumo gerinimas VšĮ Šilalės pirminės sveikatos priežiūros centre</v>
      </c>
      <c r="D90" s="275" t="str">
        <f>('Visi duomenys'!J86&amp;" "&amp;'Visi duomenys'!K86&amp;" "&amp;'Visi duomenys'!L86)</f>
        <v xml:space="preserve">  </v>
      </c>
      <c r="E90" s="276" t="str">
        <f>'Visi duomenys'!C86</f>
        <v>08.1.3-CPVA-R-609-71-0006</v>
      </c>
      <c r="F90" s="291" t="str">
        <f>'Visi duomenys'!AP86</f>
        <v>P.B.236</v>
      </c>
      <c r="G90" s="277" t="str">
        <f>'Visi duomenys'!AQ86</f>
        <v xml:space="preserve">Gyventojai, turintys galimybę pasinaudoti pagerintomis sveikatos priežiūros paslaugomis </v>
      </c>
      <c r="H90" s="277">
        <f>'Visi duomenys'!AR86</f>
        <v>6018</v>
      </c>
      <c r="I90" s="308"/>
      <c r="J90" s="309"/>
      <c r="K90" s="291" t="str">
        <f>'Visi duomenys'!AS86</f>
        <v>P.S.363</v>
      </c>
      <c r="L90" s="277" t="str">
        <f>'Visi duomenys'!AT86</f>
        <v>Viešąsias sveikatos priežiūros paslaugas teikiančių asmens sveikatos priežiūros įstaigų, kuriose modernizuota paslaugų teikimo infrastruktūra, skaičius</v>
      </c>
      <c r="M90" s="277">
        <f>'Visi duomenys'!AU86</f>
        <v>1</v>
      </c>
      <c r="N90" s="308"/>
      <c r="O90" s="309"/>
      <c r="P90" s="291">
        <f>'Visi duomenys'!AV86</f>
        <v>0</v>
      </c>
      <c r="Q90" s="277">
        <f>'Visi duomenys'!AW86</f>
        <v>0</v>
      </c>
      <c r="R90" s="277">
        <f>'Visi duomenys'!AX86</f>
        <v>0</v>
      </c>
      <c r="S90" s="308"/>
      <c r="T90" s="309"/>
      <c r="U90" s="303">
        <f>'Visi duomenys'!AY86</f>
        <v>0</v>
      </c>
      <c r="V90" s="254">
        <f>'Visi duomenys'!AZ86</f>
        <v>0</v>
      </c>
      <c r="W90" s="254">
        <f>'Visi duomenys'!BA86</f>
        <v>0</v>
      </c>
      <c r="X90" s="308"/>
      <c r="Y90" s="309"/>
      <c r="Z90" s="303">
        <f>'Visi duomenys'!BB86</f>
        <v>0</v>
      </c>
      <c r="AA90" s="254">
        <f>'Visi duomenys'!BC86</f>
        <v>0</v>
      </c>
      <c r="AB90" s="254">
        <f>'Visi duomenys'!BD86</f>
        <v>0</v>
      </c>
      <c r="AC90" s="254"/>
      <c r="AD90" s="302"/>
      <c r="AE90" s="291">
        <f>'Visi duomenys'!BE86</f>
        <v>0</v>
      </c>
      <c r="AF90" s="277">
        <f>'Visi duomenys'!BF86</f>
        <v>0</v>
      </c>
      <c r="AG90" s="277">
        <f>'Visi duomenys'!BG86</f>
        <v>0</v>
      </c>
      <c r="AH90" s="308"/>
      <c r="AI90" s="309"/>
    </row>
    <row r="91" spans="1:35" s="278" customFormat="1" ht="16.5" customHeight="1" x14ac:dyDescent="0.25">
      <c r="A91" s="296" t="str">
        <f>'Visi duomenys'!A87</f>
        <v>2.1.2.3.9</v>
      </c>
      <c r="B91" s="241" t="str">
        <f>'Visi duomenys'!B87</f>
        <v>R086609-270000-0009</v>
      </c>
      <c r="C91" s="241" t="str">
        <f>'Visi duomenys'!D87</f>
        <v>Gyventojų sveikatos priežiūros paslaugų gerinimas ir priklausomybės nuo opioidų mažinimas</v>
      </c>
      <c r="D91" s="275" t="str">
        <f>('Visi duomenys'!J87&amp;" "&amp;'Visi duomenys'!K87&amp;" "&amp;'Visi duomenys'!L87)</f>
        <v xml:space="preserve">  </v>
      </c>
      <c r="E91" s="276" t="str">
        <f>'Visi duomenys'!C87</f>
        <v>08.1.3-CPVA-R-609-71-0007</v>
      </c>
      <c r="F91" s="291" t="str">
        <f>'Visi duomenys'!AP87</f>
        <v>P.B.236</v>
      </c>
      <c r="G91" s="277" t="str">
        <f>'Visi duomenys'!AQ87</f>
        <v xml:space="preserve">Gyventojai, turintys galimybę pasinaudoti pagerintomis sveikatos priežiūros paslaugomis </v>
      </c>
      <c r="H91" s="277">
        <f>'Visi duomenys'!AR87</f>
        <v>2231</v>
      </c>
      <c r="I91" s="308"/>
      <c r="J91" s="309"/>
      <c r="K91" s="291" t="str">
        <f>'Visi duomenys'!AS87</f>
        <v>P.S.363</v>
      </c>
      <c r="L91" s="277" t="str">
        <f>'Visi duomenys'!AT87</f>
        <v>Viešąsias sveikatos priežiūros paslaugas teikiančių asmens sveikatos priežiūros įstaigų, kuriose modernizuota paslaugų teikimo infrastruktūra, skaičius</v>
      </c>
      <c r="M91" s="277">
        <f>'Visi duomenys'!AU87</f>
        <v>3</v>
      </c>
      <c r="N91" s="308"/>
      <c r="O91" s="309"/>
      <c r="P91" s="291">
        <f>'Visi duomenys'!AV87</f>
        <v>0</v>
      </c>
      <c r="Q91" s="277">
        <f>'Visi duomenys'!AW87</f>
        <v>0</v>
      </c>
      <c r="R91" s="277">
        <f>'Visi duomenys'!AX87</f>
        <v>0</v>
      </c>
      <c r="S91" s="308"/>
      <c r="T91" s="309"/>
      <c r="U91" s="303">
        <f>'Visi duomenys'!AY87</f>
        <v>0</v>
      </c>
      <c r="V91" s="254">
        <f>'Visi duomenys'!AZ87</f>
        <v>0</v>
      </c>
      <c r="W91" s="254">
        <f>'Visi duomenys'!BA87</f>
        <v>0</v>
      </c>
      <c r="X91" s="308"/>
      <c r="Y91" s="309"/>
      <c r="Z91" s="303">
        <f>'Visi duomenys'!BB87</f>
        <v>0</v>
      </c>
      <c r="AA91" s="254">
        <f>'Visi duomenys'!BC87</f>
        <v>0</v>
      </c>
      <c r="AB91" s="254">
        <f>'Visi duomenys'!BD87</f>
        <v>0</v>
      </c>
      <c r="AC91" s="254"/>
      <c r="AD91" s="302"/>
      <c r="AE91" s="291">
        <f>'Visi duomenys'!BE87</f>
        <v>0</v>
      </c>
      <c r="AF91" s="277">
        <f>'Visi duomenys'!BF87</f>
        <v>0</v>
      </c>
      <c r="AG91" s="277">
        <f>'Visi duomenys'!BG87</f>
        <v>0</v>
      </c>
      <c r="AH91" s="308"/>
      <c r="AI91" s="309"/>
    </row>
    <row r="92" spans="1:35" s="278" customFormat="1" ht="16.5" customHeight="1" x14ac:dyDescent="0.25">
      <c r="A92" s="296" t="str">
        <f>'Visi duomenys'!A88</f>
        <v>2.1.2.3.10</v>
      </c>
      <c r="B92" s="241" t="str">
        <f>'Visi duomenys'!B88</f>
        <v>R086609-270000-0010</v>
      </c>
      <c r="C92" s="241" t="str">
        <f>'Visi duomenys'!D88</f>
        <v>Ambulatorinių sveikatos priežiūros paslaugų prieinamumo gerinimas Viešojoje įstaigoje Pajūrio ambulatorijoje</v>
      </c>
      <c r="D92" s="275" t="str">
        <f>('Visi duomenys'!J88&amp;" "&amp;'Visi duomenys'!K88&amp;" "&amp;'Visi duomenys'!L88)</f>
        <v xml:space="preserve">  </v>
      </c>
      <c r="E92" s="276" t="str">
        <f>'Visi duomenys'!C88</f>
        <v>08.1.3-CPVA-R-609-71-0009</v>
      </c>
      <c r="F92" s="291" t="str">
        <f>'Visi duomenys'!AP88</f>
        <v>P.B.236</v>
      </c>
      <c r="G92" s="277" t="str">
        <f>'Visi duomenys'!AQ88</f>
        <v xml:space="preserve">Gyventojai, turintys galimybę pasinaudoti pagerintomis sveikatos priežiūros paslaugomis </v>
      </c>
      <c r="H92" s="277">
        <f>'Visi duomenys'!AR88</f>
        <v>1137</v>
      </c>
      <c r="I92" s="308"/>
      <c r="J92" s="309"/>
      <c r="K92" s="291" t="str">
        <f>'Visi duomenys'!AS88</f>
        <v>P.S.363</v>
      </c>
      <c r="L92" s="277" t="str">
        <f>'Visi duomenys'!AT88</f>
        <v>Viešąsias sveikatos priežiūros paslaugas teikiančių asmens sveikatos priežiūros įstaigų, kuriose modernizuota paslaugų teikimo infrastruktūra, skaičius</v>
      </c>
      <c r="M92" s="277">
        <f>'Visi duomenys'!AU88</f>
        <v>1</v>
      </c>
      <c r="N92" s="308"/>
      <c r="O92" s="309"/>
      <c r="P92" s="291">
        <f>'Visi duomenys'!AV88</f>
        <v>0</v>
      </c>
      <c r="Q92" s="277">
        <f>'Visi duomenys'!AW88</f>
        <v>0</v>
      </c>
      <c r="R92" s="277">
        <f>'Visi duomenys'!AX88</f>
        <v>0</v>
      </c>
      <c r="S92" s="308"/>
      <c r="T92" s="309"/>
      <c r="U92" s="303">
        <f>'Visi duomenys'!AY88</f>
        <v>0</v>
      </c>
      <c r="V92" s="254">
        <f>'Visi duomenys'!AZ88</f>
        <v>0</v>
      </c>
      <c r="W92" s="254">
        <f>'Visi duomenys'!BA88</f>
        <v>0</v>
      </c>
      <c r="X92" s="308"/>
      <c r="Y92" s="309"/>
      <c r="Z92" s="303">
        <f>'Visi duomenys'!BB88</f>
        <v>0</v>
      </c>
      <c r="AA92" s="254">
        <f>'Visi duomenys'!BC88</f>
        <v>0</v>
      </c>
      <c r="AB92" s="254">
        <f>'Visi duomenys'!BD88</f>
        <v>0</v>
      </c>
      <c r="AC92" s="254"/>
      <c r="AD92" s="302"/>
      <c r="AE92" s="291">
        <f>'Visi duomenys'!BE88</f>
        <v>0</v>
      </c>
      <c r="AF92" s="277">
        <f>'Visi duomenys'!BF88</f>
        <v>0</v>
      </c>
      <c r="AG92" s="277">
        <f>'Visi duomenys'!BG88</f>
        <v>0</v>
      </c>
      <c r="AH92" s="308"/>
      <c r="AI92" s="309"/>
    </row>
    <row r="93" spans="1:35" s="278" customFormat="1" ht="16.5" customHeight="1" x14ac:dyDescent="0.25">
      <c r="A93" s="296" t="str">
        <f>'Visi duomenys'!A89</f>
        <v>2.1.2.3.11</v>
      </c>
      <c r="B93" s="241" t="str">
        <f>'Visi duomenys'!B89</f>
        <v>R086609-270000-0011</v>
      </c>
      <c r="C93" s="241" t="str">
        <f>'Visi duomenys'!D89</f>
        <v>VšĮ Laukuvos ambulatorijos teikiamų paslaugų kokybės gerinimas</v>
      </c>
      <c r="D93" s="275" t="str">
        <f>('Visi duomenys'!J89&amp;" "&amp;'Visi duomenys'!K89&amp;" "&amp;'Visi duomenys'!L89)</f>
        <v xml:space="preserve">  </v>
      </c>
      <c r="E93" s="276" t="str">
        <f>'Visi duomenys'!C89</f>
        <v>08.1.3-CPVA-R-609-71-0002</v>
      </c>
      <c r="F93" s="291" t="str">
        <f>'Visi duomenys'!AP89</f>
        <v>P.B.236</v>
      </c>
      <c r="G93" s="277" t="str">
        <f>'Visi duomenys'!AQ89</f>
        <v xml:space="preserve">Gyventojai, turintys galimybę pasinaudoti pagerintomis sveikatos priežiūros paslaugomis </v>
      </c>
      <c r="H93" s="277">
        <f>'Visi duomenys'!AR89</f>
        <v>1141</v>
      </c>
      <c r="I93" s="308"/>
      <c r="J93" s="309"/>
      <c r="K93" s="291" t="str">
        <f>'Visi duomenys'!AS89</f>
        <v>P.S.363</v>
      </c>
      <c r="L93" s="277" t="str">
        <f>'Visi duomenys'!AT89</f>
        <v>Viešąsias sveikatos priežiūros paslaugas teikiančių asmens sveikatos priežiūros įstaigų, kuriose modernizuota paslaugų teikimo infrastruktūra, skaičius</v>
      </c>
      <c r="M93" s="277">
        <f>'Visi duomenys'!AU89</f>
        <v>1</v>
      </c>
      <c r="N93" s="308"/>
      <c r="O93" s="309"/>
      <c r="P93" s="291">
        <f>'Visi duomenys'!AV89</f>
        <v>0</v>
      </c>
      <c r="Q93" s="277">
        <f>'Visi duomenys'!AW89</f>
        <v>0</v>
      </c>
      <c r="R93" s="277">
        <f>'Visi duomenys'!AX89</f>
        <v>0</v>
      </c>
      <c r="S93" s="308"/>
      <c r="T93" s="309"/>
      <c r="U93" s="303">
        <f>'Visi duomenys'!AY89</f>
        <v>0</v>
      </c>
      <c r="V93" s="254">
        <f>'Visi duomenys'!AZ89</f>
        <v>0</v>
      </c>
      <c r="W93" s="254">
        <f>'Visi duomenys'!BA89</f>
        <v>0</v>
      </c>
      <c r="X93" s="308"/>
      <c r="Y93" s="309"/>
      <c r="Z93" s="303">
        <f>'Visi duomenys'!BB89</f>
        <v>0</v>
      </c>
      <c r="AA93" s="254">
        <f>'Visi duomenys'!BC89</f>
        <v>0</v>
      </c>
      <c r="AB93" s="254">
        <f>'Visi duomenys'!BD89</f>
        <v>0</v>
      </c>
      <c r="AC93" s="254"/>
      <c r="AD93" s="302"/>
      <c r="AE93" s="291">
        <f>'Visi duomenys'!BE89</f>
        <v>0</v>
      </c>
      <c r="AF93" s="277">
        <f>'Visi duomenys'!BF89</f>
        <v>0</v>
      </c>
      <c r="AG93" s="277">
        <f>'Visi duomenys'!BG89</f>
        <v>0</v>
      </c>
      <c r="AH93" s="308"/>
      <c r="AI93" s="309"/>
    </row>
    <row r="94" spans="1:35" s="278" customFormat="1" ht="16.5" customHeight="1" x14ac:dyDescent="0.25">
      <c r="A94" s="296" t="str">
        <f>'Visi duomenys'!A90</f>
        <v>2.1.2.3.12</v>
      </c>
      <c r="B94" s="241" t="str">
        <f>'Visi duomenys'!B90</f>
        <v>R086609-270000-0012</v>
      </c>
      <c r="C94" s="241" t="str">
        <f>'Visi duomenys'!D90</f>
        <v>Ambulatorinių sveikatos priežiūros paslaugų prieinamumo gerinimas VšĮ Kvėdarnos ambulatorijoje</v>
      </c>
      <c r="D94" s="275" t="str">
        <f>('Visi duomenys'!J90&amp;" "&amp;'Visi duomenys'!K90&amp;" "&amp;'Visi duomenys'!L90)</f>
        <v xml:space="preserve">  </v>
      </c>
      <c r="E94" s="276" t="str">
        <f>'Visi duomenys'!C90</f>
        <v>08.1.3-CPVA-R-609-71-0010</v>
      </c>
      <c r="F94" s="291" t="str">
        <f>'Visi duomenys'!AP90</f>
        <v>P.B.236</v>
      </c>
      <c r="G94" s="277" t="str">
        <f>'Visi duomenys'!AQ90</f>
        <v xml:space="preserve">Gyventojai, turintys galimybę pasinaudoti pagerintomis sveikatos priežiūros paslaugomis </v>
      </c>
      <c r="H94" s="277">
        <f>'Visi duomenys'!AR90</f>
        <v>1235</v>
      </c>
      <c r="I94" s="308"/>
      <c r="J94" s="309"/>
      <c r="K94" s="291" t="str">
        <f>'Visi duomenys'!AS90</f>
        <v>P.S.363</v>
      </c>
      <c r="L94" s="277" t="str">
        <f>'Visi duomenys'!AT90</f>
        <v>Viešąsias sveikatos priežiūros paslaugas teikiančių asmens sveikatos priežiūros įstaigų, kuriose modernizuota paslaugų teikimo infrastruktūra, skaičius</v>
      </c>
      <c r="M94" s="277">
        <f>'Visi duomenys'!AU90</f>
        <v>1</v>
      </c>
      <c r="N94" s="308"/>
      <c r="O94" s="309"/>
      <c r="P94" s="291">
        <f>'Visi duomenys'!AV90</f>
        <v>0</v>
      </c>
      <c r="Q94" s="277">
        <f>'Visi duomenys'!AW90</f>
        <v>0</v>
      </c>
      <c r="R94" s="277">
        <f>'Visi duomenys'!AX90</f>
        <v>0</v>
      </c>
      <c r="S94" s="308"/>
      <c r="T94" s="309"/>
      <c r="U94" s="303">
        <f>'Visi duomenys'!AY90</f>
        <v>0</v>
      </c>
      <c r="V94" s="254">
        <f>'Visi duomenys'!AZ90</f>
        <v>0</v>
      </c>
      <c r="W94" s="254">
        <f>'Visi duomenys'!BA90</f>
        <v>0</v>
      </c>
      <c r="X94" s="308"/>
      <c r="Y94" s="309"/>
      <c r="Z94" s="303">
        <f>'Visi duomenys'!BB90</f>
        <v>0</v>
      </c>
      <c r="AA94" s="254">
        <f>'Visi duomenys'!BC90</f>
        <v>0</v>
      </c>
      <c r="AB94" s="254">
        <f>'Visi duomenys'!BD90</f>
        <v>0</v>
      </c>
      <c r="AC94" s="254"/>
      <c r="AD94" s="302"/>
      <c r="AE94" s="291">
        <f>'Visi duomenys'!BE90</f>
        <v>0</v>
      </c>
      <c r="AF94" s="277">
        <f>'Visi duomenys'!BF90</f>
        <v>0</v>
      </c>
      <c r="AG94" s="277">
        <f>'Visi duomenys'!BG90</f>
        <v>0</v>
      </c>
      <c r="AH94" s="308"/>
      <c r="AI94" s="309"/>
    </row>
    <row r="95" spans="1:35" s="278" customFormat="1" ht="16.5" customHeight="1" x14ac:dyDescent="0.25">
      <c r="A95" s="296" t="str">
        <f>'Visi duomenys'!A91</f>
        <v>2.1.2.3.13</v>
      </c>
      <c r="B95" s="241" t="str">
        <f>'Visi duomenys'!B91</f>
        <v>R086609-270000-0013</v>
      </c>
      <c r="C95" s="241" t="str">
        <f>'Visi duomenys'!D91</f>
        <v>VšĮ Kaltinėnų PSPC paslaugų kokybės gerinimas</v>
      </c>
      <c r="D95" s="275" t="str">
        <f>('Visi duomenys'!J91&amp;" "&amp;'Visi duomenys'!K91&amp;" "&amp;'Visi duomenys'!L91)</f>
        <v xml:space="preserve">  </v>
      </c>
      <c r="E95" s="276" t="str">
        <f>'Visi duomenys'!C91</f>
        <v>08.1.3-CPVA-R-609-71-0017</v>
      </c>
      <c r="F95" s="291" t="str">
        <f>'Visi duomenys'!AP91</f>
        <v>P.B.236</v>
      </c>
      <c r="G95" s="277" t="str">
        <f>'Visi duomenys'!AQ91</f>
        <v xml:space="preserve">Gyventojai, turintys galimybę pasinaudoti pagerintomis sveikatos priežiūros paslaugomis </v>
      </c>
      <c r="H95" s="277">
        <f>'Visi duomenys'!AR91</f>
        <v>960</v>
      </c>
      <c r="I95" s="308"/>
      <c r="J95" s="309"/>
      <c r="K95" s="291" t="str">
        <f>'Visi duomenys'!AS91</f>
        <v>P.S.363</v>
      </c>
      <c r="L95" s="277" t="str">
        <f>'Visi duomenys'!AT91</f>
        <v>Viešąsias sveikatos priežiūros paslaugas teikiančių asmens sveikatos priežiūros įstaigų, kuriose modernizuota paslaugų teikimo infrastruktūra, skaičius</v>
      </c>
      <c r="M95" s="277">
        <f>'Visi duomenys'!AU91</f>
        <v>1</v>
      </c>
      <c r="N95" s="308"/>
      <c r="O95" s="309"/>
      <c r="P95" s="291">
        <f>'Visi duomenys'!AV91</f>
        <v>0</v>
      </c>
      <c r="Q95" s="277">
        <f>'Visi duomenys'!AW91</f>
        <v>0</v>
      </c>
      <c r="R95" s="277">
        <f>'Visi duomenys'!AX91</f>
        <v>0</v>
      </c>
      <c r="S95" s="308"/>
      <c r="T95" s="309"/>
      <c r="U95" s="303">
        <f>'Visi duomenys'!AY91</f>
        <v>0</v>
      </c>
      <c r="V95" s="254">
        <f>'Visi duomenys'!AZ91</f>
        <v>0</v>
      </c>
      <c r="W95" s="254">
        <f>'Visi duomenys'!BA91</f>
        <v>0</v>
      </c>
      <c r="X95" s="308"/>
      <c r="Y95" s="309"/>
      <c r="Z95" s="303">
        <f>'Visi duomenys'!BB91</f>
        <v>0</v>
      </c>
      <c r="AA95" s="254">
        <f>'Visi duomenys'!BC91</f>
        <v>0</v>
      </c>
      <c r="AB95" s="254">
        <f>'Visi duomenys'!BD91</f>
        <v>0</v>
      </c>
      <c r="AC95" s="254"/>
      <c r="AD95" s="302"/>
      <c r="AE95" s="291">
        <f>'Visi duomenys'!BE91</f>
        <v>0</v>
      </c>
      <c r="AF95" s="277">
        <f>'Visi duomenys'!BF91</f>
        <v>0</v>
      </c>
      <c r="AG95" s="277">
        <f>'Visi duomenys'!BG91</f>
        <v>0</v>
      </c>
      <c r="AH95" s="308"/>
      <c r="AI95" s="309"/>
    </row>
    <row r="96" spans="1:35" s="278" customFormat="1" ht="16.5" customHeight="1" x14ac:dyDescent="0.25">
      <c r="A96" s="296" t="str">
        <f>'Visi duomenys'!A92</f>
        <v>2.1.2.3.14</v>
      </c>
      <c r="B96" s="241" t="str">
        <f>'Visi duomenys'!B92</f>
        <v>R086609-270000-0014</v>
      </c>
      <c r="C96" s="241" t="str">
        <f>'Visi duomenys'!D92</f>
        <v>VšĮ Tauragės rajono pirminės sveikatos priežiūros centro veiklos efektyvumo didinimas</v>
      </c>
      <c r="D96" s="275" t="str">
        <f>('Visi duomenys'!J92&amp;" "&amp;'Visi duomenys'!K92&amp;" "&amp;'Visi duomenys'!L92)</f>
        <v xml:space="preserve">  </v>
      </c>
      <c r="E96" s="276" t="str">
        <f>'Visi duomenys'!C92</f>
        <v>08.1.3-CPVA-R-609-71-0008</v>
      </c>
      <c r="F96" s="291" t="str">
        <f>'Visi duomenys'!AP92</f>
        <v>P.B.236</v>
      </c>
      <c r="G96" s="277" t="str">
        <f>'Visi duomenys'!AQ92</f>
        <v xml:space="preserve">Gyventojai, turintys galimybę pasinaudoti pagerintomis sveikatos priežiūros paslaugomis </v>
      </c>
      <c r="H96" s="277">
        <f>'Visi duomenys'!AR92</f>
        <v>12800</v>
      </c>
      <c r="I96" s="308"/>
      <c r="J96" s="309"/>
      <c r="K96" s="291" t="str">
        <f>'Visi duomenys'!AS92</f>
        <v>P.S.363</v>
      </c>
      <c r="L96" s="277" t="str">
        <f>'Visi duomenys'!AT92</f>
        <v>Viešąsias sveikatos priežiūros paslaugas teikiančių asmens sveikatos priežiūros įstaigų, kuriose modernizuota paslaugų teikimo infrastruktūra, skaičius</v>
      </c>
      <c r="M96" s="277">
        <f>'Visi duomenys'!AU92</f>
        <v>1</v>
      </c>
      <c r="N96" s="308"/>
      <c r="O96" s="309"/>
      <c r="P96" s="291">
        <f>'Visi duomenys'!AV92</f>
        <v>0</v>
      </c>
      <c r="Q96" s="277">
        <f>'Visi duomenys'!AW92</f>
        <v>0</v>
      </c>
      <c r="R96" s="277">
        <f>'Visi duomenys'!AX92</f>
        <v>0</v>
      </c>
      <c r="S96" s="308"/>
      <c r="T96" s="309"/>
      <c r="U96" s="303">
        <f>'Visi duomenys'!AY92</f>
        <v>0</v>
      </c>
      <c r="V96" s="254">
        <f>'Visi duomenys'!AZ92</f>
        <v>0</v>
      </c>
      <c r="W96" s="254">
        <f>'Visi duomenys'!BA92</f>
        <v>0</v>
      </c>
      <c r="X96" s="308"/>
      <c r="Y96" s="309"/>
      <c r="Z96" s="303">
        <f>'Visi duomenys'!BB92</f>
        <v>0</v>
      </c>
      <c r="AA96" s="254">
        <f>'Visi duomenys'!BC92</f>
        <v>0</v>
      </c>
      <c r="AB96" s="254">
        <f>'Visi duomenys'!BD92</f>
        <v>0</v>
      </c>
      <c r="AC96" s="254"/>
      <c r="AD96" s="302"/>
      <c r="AE96" s="291">
        <f>'Visi duomenys'!BE92</f>
        <v>0</v>
      </c>
      <c r="AF96" s="277">
        <f>'Visi duomenys'!BF92</f>
        <v>0</v>
      </c>
      <c r="AG96" s="277">
        <f>'Visi duomenys'!BG92</f>
        <v>0</v>
      </c>
      <c r="AH96" s="308"/>
      <c r="AI96" s="309"/>
    </row>
    <row r="97" spans="1:35" s="278" customFormat="1" ht="16.5" customHeight="1" x14ac:dyDescent="0.25">
      <c r="A97" s="296" t="str">
        <f>'Visi duomenys'!A93</f>
        <v>2.1.2.3.15</v>
      </c>
      <c r="B97" s="241" t="str">
        <f>'Visi duomenys'!B93</f>
        <v>R086609-270000-0015</v>
      </c>
      <c r="C97" s="241" t="str">
        <f>'Visi duomenys'!D93</f>
        <v>UAB ,,Šeimos pulsas" veiklos efektyvumo didinimas</v>
      </c>
      <c r="D97" s="275" t="str">
        <f>('Visi duomenys'!J93&amp;" "&amp;'Visi duomenys'!K93&amp;" "&amp;'Visi duomenys'!L93)</f>
        <v xml:space="preserve">  </v>
      </c>
      <c r="E97" s="276" t="str">
        <f>'Visi duomenys'!C93</f>
        <v>08.1.3-CPVA-R-609-71-0001</v>
      </c>
      <c r="F97" s="291" t="str">
        <f>'Visi duomenys'!AP93</f>
        <v>P.B.236</v>
      </c>
      <c r="G97" s="277" t="str">
        <f>'Visi duomenys'!AQ93</f>
        <v xml:space="preserve">Gyventojai, turintys galimybę pasinaudoti pagerintomis sveikatos priežiūros paslaugomis </v>
      </c>
      <c r="H97" s="277">
        <f>'Visi duomenys'!AR93</f>
        <v>1600</v>
      </c>
      <c r="I97" s="308"/>
      <c r="J97" s="309"/>
      <c r="K97" s="291" t="str">
        <f>'Visi duomenys'!AS93</f>
        <v>P.S.363</v>
      </c>
      <c r="L97" s="277" t="str">
        <f>'Visi duomenys'!AT93</f>
        <v>Viešąsias sveikatos priežiūros paslaugas teikiančių asmens sveikatos priežiūros įstaigų, kuriose modernizuota paslaugų teikimo infrastruktūra, skaičius</v>
      </c>
      <c r="M97" s="277">
        <f>'Visi duomenys'!AU93</f>
        <v>1</v>
      </c>
      <c r="N97" s="308"/>
      <c r="O97" s="309"/>
      <c r="P97" s="291">
        <f>'Visi duomenys'!AV93</f>
        <v>0</v>
      </c>
      <c r="Q97" s="277">
        <f>'Visi duomenys'!AW93</f>
        <v>0</v>
      </c>
      <c r="R97" s="277">
        <f>'Visi duomenys'!AX93</f>
        <v>0</v>
      </c>
      <c r="S97" s="308"/>
      <c r="T97" s="309"/>
      <c r="U97" s="303">
        <f>'Visi duomenys'!AY93</f>
        <v>0</v>
      </c>
      <c r="V97" s="254">
        <f>'Visi duomenys'!AZ93</f>
        <v>0</v>
      </c>
      <c r="W97" s="254">
        <f>'Visi duomenys'!BA93</f>
        <v>0</v>
      </c>
      <c r="X97" s="308"/>
      <c r="Y97" s="309"/>
      <c r="Z97" s="303">
        <f>'Visi duomenys'!BB93</f>
        <v>0</v>
      </c>
      <c r="AA97" s="254">
        <f>'Visi duomenys'!BC93</f>
        <v>0</v>
      </c>
      <c r="AB97" s="254">
        <f>'Visi duomenys'!BD93</f>
        <v>0</v>
      </c>
      <c r="AC97" s="254"/>
      <c r="AD97" s="302"/>
      <c r="AE97" s="291">
        <f>'Visi duomenys'!BE93</f>
        <v>0</v>
      </c>
      <c r="AF97" s="277">
        <f>'Visi duomenys'!BF93</f>
        <v>0</v>
      </c>
      <c r="AG97" s="277">
        <f>'Visi duomenys'!BG93</f>
        <v>0</v>
      </c>
      <c r="AH97" s="308"/>
      <c r="AI97" s="309"/>
    </row>
    <row r="98" spans="1:35" s="278" customFormat="1" ht="16.5" customHeight="1" x14ac:dyDescent="0.25">
      <c r="A98" s="296" t="str">
        <f>'Visi duomenys'!A94</f>
        <v>2.1.2.3.16</v>
      </c>
      <c r="B98" s="241" t="str">
        <f>'Visi duomenys'!B94</f>
        <v>R086609-270000-0016</v>
      </c>
      <c r="C98" s="241" t="str">
        <f>'Visi duomenys'!D94</f>
        <v>UAB Mažonienės medicinos kabineto veiklos efektyvumo didinimas</v>
      </c>
      <c r="D98" s="275" t="str">
        <f>('Visi duomenys'!J94&amp;" "&amp;'Visi duomenys'!K94&amp;" "&amp;'Visi duomenys'!L94)</f>
        <v xml:space="preserve">  </v>
      </c>
      <c r="E98" s="276" t="str">
        <f>'Visi duomenys'!C94</f>
        <v>08.1.3-CPVA-R-609-71-0005</v>
      </c>
      <c r="F98" s="291" t="str">
        <f>'Visi duomenys'!AP94</f>
        <v>P.B.236</v>
      </c>
      <c r="G98" s="277" t="str">
        <f>'Visi duomenys'!AQ94</f>
        <v xml:space="preserve">Gyventojai, turintys galimybę pasinaudoti pagerintomis sveikatos priežiūros paslaugomis </v>
      </c>
      <c r="H98" s="277">
        <f>'Visi duomenys'!AR94</f>
        <v>1000</v>
      </c>
      <c r="I98" s="308"/>
      <c r="J98" s="309"/>
      <c r="K98" s="291" t="str">
        <f>'Visi duomenys'!AS94</f>
        <v>P.S.363</v>
      </c>
      <c r="L98" s="277" t="str">
        <f>'Visi duomenys'!AT94</f>
        <v>Viešąsias sveikatos priežiūros paslaugas teikiančių asmens sveikatos priežiūros įstaigų, kuriose modernizuota paslaugų teikimo infrastruktūra, skaičius</v>
      </c>
      <c r="M98" s="277">
        <f>'Visi duomenys'!AU94</f>
        <v>1</v>
      </c>
      <c r="N98" s="308"/>
      <c r="O98" s="309"/>
      <c r="P98" s="291">
        <f>'Visi duomenys'!AV94</f>
        <v>0</v>
      </c>
      <c r="Q98" s="277">
        <f>'Visi duomenys'!AW94</f>
        <v>0</v>
      </c>
      <c r="R98" s="277">
        <f>'Visi duomenys'!AX94</f>
        <v>0</v>
      </c>
      <c r="S98" s="308"/>
      <c r="T98" s="309"/>
      <c r="U98" s="303">
        <f>'Visi duomenys'!AY94</f>
        <v>0</v>
      </c>
      <c r="V98" s="254">
        <f>'Visi duomenys'!AZ94</f>
        <v>0</v>
      </c>
      <c r="W98" s="254">
        <f>'Visi duomenys'!BA94</f>
        <v>0</v>
      </c>
      <c r="X98" s="308"/>
      <c r="Y98" s="309"/>
      <c r="Z98" s="303">
        <f>'Visi duomenys'!BB94</f>
        <v>0</v>
      </c>
      <c r="AA98" s="254">
        <f>'Visi duomenys'!BC94</f>
        <v>0</v>
      </c>
      <c r="AB98" s="254">
        <f>'Visi duomenys'!BD94</f>
        <v>0</v>
      </c>
      <c r="AC98" s="254"/>
      <c r="AD98" s="302"/>
      <c r="AE98" s="291">
        <f>'Visi duomenys'!BE94</f>
        <v>0</v>
      </c>
      <c r="AF98" s="277">
        <f>'Visi duomenys'!BF94</f>
        <v>0</v>
      </c>
      <c r="AG98" s="277">
        <f>'Visi duomenys'!BG94</f>
        <v>0</v>
      </c>
      <c r="AH98" s="308"/>
      <c r="AI98" s="309"/>
    </row>
    <row r="99" spans="1:35" s="278" customFormat="1" ht="16.5" customHeight="1" x14ac:dyDescent="0.25">
      <c r="A99" s="296" t="str">
        <f>'Visi duomenys'!A95</f>
        <v>2.1.2.3.17</v>
      </c>
      <c r="B99" s="241" t="str">
        <f>'Visi duomenys'!B95</f>
        <v>R086609-270000-0017</v>
      </c>
      <c r="C99" s="241" t="str">
        <f>'Visi duomenys'!D95</f>
        <v>UAB InMedica šeimos klinikų Tauragėje ir Skaudvilėje veiklos efektyvumo didinimas</v>
      </c>
      <c r="D99" s="275" t="str">
        <f>('Visi duomenys'!J95&amp;" "&amp;'Visi duomenys'!K95&amp;" "&amp;'Visi duomenys'!L95)</f>
        <v xml:space="preserve">  </v>
      </c>
      <c r="E99" s="276" t="str">
        <f>'Visi duomenys'!C95</f>
        <v>08.1.3-CPVA-R-609-71-0004</v>
      </c>
      <c r="F99" s="291" t="str">
        <f>'Visi duomenys'!AP95</f>
        <v>P.B.236</v>
      </c>
      <c r="G99" s="277" t="str">
        <f>'Visi duomenys'!AQ95</f>
        <v xml:space="preserve">Gyventojai, turintys galimybę pasinaudoti pagerintomis sveikatos priežiūros paslaugomis </v>
      </c>
      <c r="H99" s="277">
        <f>'Visi duomenys'!AR95</f>
        <v>5000</v>
      </c>
      <c r="I99" s="308"/>
      <c r="J99" s="309"/>
      <c r="K99" s="291" t="str">
        <f>'Visi duomenys'!AS95</f>
        <v>P.S.363</v>
      </c>
      <c r="L99" s="277" t="str">
        <f>'Visi duomenys'!AT95</f>
        <v>Viešąsias sveikatos priežiūros paslaugas teikiančių asmens sveikatos priežiūros įstaigų, kuriose modernizuota paslaugų teikimo infrastruktūra, skaičius</v>
      </c>
      <c r="M99" s="277">
        <f>'Visi duomenys'!AU95</f>
        <v>1</v>
      </c>
      <c r="N99" s="308"/>
      <c r="O99" s="309"/>
      <c r="P99" s="291">
        <f>'Visi duomenys'!AV95</f>
        <v>0</v>
      </c>
      <c r="Q99" s="277">
        <f>'Visi duomenys'!AW95</f>
        <v>0</v>
      </c>
      <c r="R99" s="277">
        <f>'Visi duomenys'!AX95</f>
        <v>0</v>
      </c>
      <c r="S99" s="308"/>
      <c r="T99" s="309"/>
      <c r="U99" s="303">
        <f>'Visi duomenys'!AY95</f>
        <v>0</v>
      </c>
      <c r="V99" s="254">
        <f>'Visi duomenys'!AZ95</f>
        <v>0</v>
      </c>
      <c r="W99" s="254">
        <f>'Visi duomenys'!BA95</f>
        <v>0</v>
      </c>
      <c r="X99" s="308"/>
      <c r="Y99" s="309"/>
      <c r="Z99" s="303">
        <f>'Visi duomenys'!BB95</f>
        <v>0</v>
      </c>
      <c r="AA99" s="254">
        <f>'Visi duomenys'!BC95</f>
        <v>0</v>
      </c>
      <c r="AB99" s="254">
        <f>'Visi duomenys'!BD95</f>
        <v>0</v>
      </c>
      <c r="AC99" s="254"/>
      <c r="AD99" s="302"/>
      <c r="AE99" s="291">
        <f>'Visi duomenys'!BE95</f>
        <v>0</v>
      </c>
      <c r="AF99" s="277">
        <f>'Visi duomenys'!BF95</f>
        <v>0</v>
      </c>
      <c r="AG99" s="277">
        <f>'Visi duomenys'!BG95</f>
        <v>0</v>
      </c>
      <c r="AH99" s="308"/>
      <c r="AI99" s="309"/>
    </row>
    <row r="100" spans="1:35" s="278" customFormat="1" ht="16.5" customHeight="1" x14ac:dyDescent="0.25">
      <c r="A100" s="295" t="str">
        <f>'Visi duomenys'!A96</f>
        <v>2.1.3.</v>
      </c>
      <c r="B100" s="240">
        <f>'Visi duomenys'!B96</f>
        <v>0</v>
      </c>
      <c r="C100" s="240" t="str">
        <f>'Visi duomenys'!D96</f>
        <v>Uždavinys. Padidinti regiono savivaldybių socialinio būsto fondą, pagerinti bendruomenėje teikiamų socialinių paslaugų kokybę ir išplėsti jų prieinamumą.</v>
      </c>
      <c r="D100" s="279" t="str">
        <f>('Visi duomenys'!J96&amp;" "&amp;'Visi duomenys'!K96&amp;" "&amp;'Visi duomenys'!L96)</f>
        <v xml:space="preserve">  </v>
      </c>
      <c r="E100" s="280">
        <f>'Visi duomenys'!C96</f>
        <v>0</v>
      </c>
      <c r="F100" s="292">
        <f>'Visi duomenys'!AP96</f>
        <v>0</v>
      </c>
      <c r="G100" s="281">
        <f>'Visi duomenys'!AQ96</f>
        <v>0</v>
      </c>
      <c r="H100" s="281">
        <f>'Visi duomenys'!AR96</f>
        <v>0</v>
      </c>
      <c r="I100" s="306"/>
      <c r="J100" s="307"/>
      <c r="K100" s="292">
        <f>'Visi duomenys'!AS96</f>
        <v>0</v>
      </c>
      <c r="L100" s="281">
        <f>'Visi duomenys'!AT96</f>
        <v>0</v>
      </c>
      <c r="M100" s="281">
        <f>'Visi duomenys'!AU96</f>
        <v>0</v>
      </c>
      <c r="N100" s="306"/>
      <c r="O100" s="307"/>
      <c r="P100" s="292">
        <f>'Visi duomenys'!AV96</f>
        <v>0</v>
      </c>
      <c r="Q100" s="281">
        <f>'Visi duomenys'!AW96</f>
        <v>0</v>
      </c>
      <c r="R100" s="281">
        <f>'Visi duomenys'!AX96</f>
        <v>0</v>
      </c>
      <c r="S100" s="306"/>
      <c r="T100" s="307"/>
      <c r="U100" s="304">
        <f>'Visi duomenys'!AY96</f>
        <v>0</v>
      </c>
      <c r="V100" s="305">
        <f>'Visi duomenys'!AZ96</f>
        <v>0</v>
      </c>
      <c r="W100" s="305">
        <f>'Visi duomenys'!BA96</f>
        <v>0</v>
      </c>
      <c r="X100" s="306"/>
      <c r="Y100" s="307"/>
      <c r="Z100" s="304">
        <f>'Visi duomenys'!BB96</f>
        <v>0</v>
      </c>
      <c r="AA100" s="305">
        <f>'Visi duomenys'!BC96</f>
        <v>0</v>
      </c>
      <c r="AB100" s="305">
        <f>'Visi duomenys'!BD96</f>
        <v>0</v>
      </c>
      <c r="AC100" s="305"/>
      <c r="AD100" s="301"/>
      <c r="AE100" s="292">
        <f>'Visi duomenys'!BE96</f>
        <v>0</v>
      </c>
      <c r="AF100" s="281">
        <f>'Visi duomenys'!BF96</f>
        <v>0</v>
      </c>
      <c r="AG100" s="281">
        <f>'Visi duomenys'!BG96</f>
        <v>0</v>
      </c>
      <c r="AH100" s="306"/>
      <c r="AI100" s="307"/>
    </row>
    <row r="101" spans="1:35" s="278" customFormat="1" ht="16.5" customHeight="1" x14ac:dyDescent="0.25">
      <c r="A101" s="295" t="str">
        <f>'Visi duomenys'!A97</f>
        <v>2.1.3.1</v>
      </c>
      <c r="B101" s="240">
        <f>'Visi duomenys'!B97</f>
        <v>0</v>
      </c>
      <c r="C101" s="240" t="str">
        <f>'Visi duomenys'!D97</f>
        <v>Priemonė: Socialinių paslaugų infrastruktūros plėtra</v>
      </c>
      <c r="D101" s="279" t="str">
        <f>('Visi duomenys'!J97&amp;" "&amp;'Visi duomenys'!K97&amp;" "&amp;'Visi duomenys'!L97)</f>
        <v xml:space="preserve">  </v>
      </c>
      <c r="E101" s="280">
        <f>'Visi duomenys'!C97</f>
        <v>0</v>
      </c>
      <c r="F101" s="292">
        <f>'Visi duomenys'!AP97</f>
        <v>0</v>
      </c>
      <c r="G101" s="281">
        <f>'Visi duomenys'!AQ97</f>
        <v>0</v>
      </c>
      <c r="H101" s="281">
        <f>'Visi duomenys'!AR97</f>
        <v>0</v>
      </c>
      <c r="I101" s="306"/>
      <c r="J101" s="307"/>
      <c r="K101" s="292">
        <f>'Visi duomenys'!AS97</f>
        <v>0</v>
      </c>
      <c r="L101" s="281">
        <f>'Visi duomenys'!AT97</f>
        <v>0</v>
      </c>
      <c r="M101" s="281">
        <f>'Visi duomenys'!AU97</f>
        <v>0</v>
      </c>
      <c r="N101" s="306"/>
      <c r="O101" s="307"/>
      <c r="P101" s="292">
        <f>'Visi duomenys'!AV97</f>
        <v>0</v>
      </c>
      <c r="Q101" s="281">
        <f>'Visi duomenys'!AW97</f>
        <v>0</v>
      </c>
      <c r="R101" s="281">
        <f>'Visi duomenys'!AX97</f>
        <v>0</v>
      </c>
      <c r="S101" s="306"/>
      <c r="T101" s="307"/>
      <c r="U101" s="304">
        <f>'Visi duomenys'!AY97</f>
        <v>0</v>
      </c>
      <c r="V101" s="305">
        <f>'Visi duomenys'!AZ97</f>
        <v>0</v>
      </c>
      <c r="W101" s="305">
        <f>'Visi duomenys'!BA97</f>
        <v>0</v>
      </c>
      <c r="X101" s="306"/>
      <c r="Y101" s="307"/>
      <c r="Z101" s="304">
        <f>'Visi duomenys'!BB97</f>
        <v>0</v>
      </c>
      <c r="AA101" s="305">
        <f>'Visi duomenys'!BC97</f>
        <v>0</v>
      </c>
      <c r="AB101" s="305">
        <f>'Visi duomenys'!BD97</f>
        <v>0</v>
      </c>
      <c r="AC101" s="305"/>
      <c r="AD101" s="301"/>
      <c r="AE101" s="292">
        <f>'Visi duomenys'!BE97</f>
        <v>0</v>
      </c>
      <c r="AF101" s="281">
        <f>'Visi duomenys'!BF97</f>
        <v>0</v>
      </c>
      <c r="AG101" s="281">
        <f>'Visi duomenys'!BG97</f>
        <v>0</v>
      </c>
      <c r="AH101" s="306"/>
      <c r="AI101" s="307"/>
    </row>
    <row r="102" spans="1:35" s="278" customFormat="1" ht="16.5" customHeight="1" x14ac:dyDescent="0.25">
      <c r="A102" s="296" t="str">
        <f>'Visi duomenys'!A98</f>
        <v>2.1.3.1.1</v>
      </c>
      <c r="B102" s="241" t="str">
        <f>'Visi duomenys'!B98</f>
        <v>R084407-270000-1196</v>
      </c>
      <c r="C102" s="241" t="str">
        <f>'Visi duomenys'!D98</f>
        <v>Savarankiško gyvenimo namų plėtra senyvo amžiaus asmenims ir (ar) asmenims su negalia Šventupio g. 3, Šiauduvoje, Šilalės r.</v>
      </c>
      <c r="D102" s="275" t="str">
        <f>('Visi duomenys'!J98&amp;" "&amp;'Visi duomenys'!K98&amp;" "&amp;'Visi duomenys'!L98)</f>
        <v xml:space="preserve">  </v>
      </c>
      <c r="E102" s="276" t="str">
        <f>'Visi duomenys'!C98</f>
        <v>08.1.1-CPVA-R-407-71-0003</v>
      </c>
      <c r="F102" s="291" t="str">
        <f>'Visi duomenys'!AP98</f>
        <v>P.S.361</v>
      </c>
      <c r="G102" s="277" t="str">
        <f>'Visi duomenys'!AQ98</f>
        <v>Investicijas gavę socialinių paslaugų infrastruktūros objektai (vnt.)</v>
      </c>
      <c r="H102" s="277">
        <f>'Visi duomenys'!AR98</f>
        <v>1</v>
      </c>
      <c r="I102" s="308"/>
      <c r="J102" s="309"/>
      <c r="K102" s="291" t="str">
        <f>'Visi duomenys'!AS98</f>
        <v>R.N.403</v>
      </c>
      <c r="L102" s="277" t="str">
        <f>'Visi duomenys'!AT98</f>
        <v xml:space="preserve">Tikslinių grupių asmenys, gavę tiesioginės naudos iš investicijų į socialinių paslaugų infrastruktūrą </v>
      </c>
      <c r="M102" s="277">
        <f>'Visi duomenys'!AU98</f>
        <v>12</v>
      </c>
      <c r="N102" s="308"/>
      <c r="O102" s="309"/>
      <c r="P102" s="291" t="str">
        <f>'Visi duomenys'!AV98</f>
        <v>R.N.404</v>
      </c>
      <c r="Q102" s="277" t="str">
        <f>'Visi duomenys'!AW98</f>
        <v xml:space="preserve">Investicijas gavusiose įstaigose esančios vietos socialinių paslaugų gavėjams </v>
      </c>
      <c r="R102" s="277">
        <f>'Visi duomenys'!AX98</f>
        <v>11</v>
      </c>
      <c r="S102" s="308"/>
      <c r="T102" s="309"/>
      <c r="U102" s="303">
        <f>'Visi duomenys'!AY98</f>
        <v>0</v>
      </c>
      <c r="V102" s="254">
        <f>'Visi duomenys'!AZ98</f>
        <v>0</v>
      </c>
      <c r="W102" s="254">
        <f>'Visi duomenys'!BA98</f>
        <v>0</v>
      </c>
      <c r="X102" s="308"/>
      <c r="Y102" s="309"/>
      <c r="Z102" s="303">
        <f>'Visi duomenys'!BB98</f>
        <v>0</v>
      </c>
      <c r="AA102" s="254">
        <f>'Visi duomenys'!BC98</f>
        <v>0</v>
      </c>
      <c r="AB102" s="254">
        <f>'Visi duomenys'!BD98</f>
        <v>0</v>
      </c>
      <c r="AC102" s="254"/>
      <c r="AD102" s="302"/>
      <c r="AE102" s="291">
        <f>'Visi duomenys'!BE98</f>
        <v>0</v>
      </c>
      <c r="AF102" s="277">
        <f>'Visi duomenys'!BF98</f>
        <v>0</v>
      </c>
      <c r="AG102" s="277">
        <f>'Visi duomenys'!BG98</f>
        <v>0</v>
      </c>
      <c r="AH102" s="308"/>
      <c r="AI102" s="309"/>
    </row>
    <row r="103" spans="1:35" s="278" customFormat="1" ht="16.5" customHeight="1" x14ac:dyDescent="0.25">
      <c r="A103" s="296" t="str">
        <f>'Visi duomenys'!A99</f>
        <v>2.1.3.1.2</v>
      </c>
      <c r="B103" s="241" t="str">
        <f>'Visi duomenys'!B99</f>
        <v>R084407-270000-1197</v>
      </c>
      <c r="C103" s="241" t="str">
        <f>'Visi duomenys'!D99</f>
        <v>Modernizuoti veikiančius palaikomojo gydymo, slaugos ir senelių globos namus Pagėgiuose</v>
      </c>
      <c r="D103" s="275" t="str">
        <f>('Visi duomenys'!J99&amp;" "&amp;'Visi duomenys'!K99&amp;" "&amp;'Visi duomenys'!L99)</f>
        <v xml:space="preserve">  </v>
      </c>
      <c r="E103" s="276" t="str">
        <f>'Visi duomenys'!C99</f>
        <v>08.1.1-CPVA-R-407-71-0001</v>
      </c>
      <c r="F103" s="291" t="str">
        <f>'Visi duomenys'!AP99</f>
        <v>P.S.361</v>
      </c>
      <c r="G103" s="277" t="str">
        <f>'Visi duomenys'!AQ99</f>
        <v>Investicijas gavę socialinių paslaugų infrastruktūros objektai (vnt.)</v>
      </c>
      <c r="H103" s="277">
        <f>'Visi duomenys'!AR99</f>
        <v>1</v>
      </c>
      <c r="I103" s="308"/>
      <c r="J103" s="309"/>
      <c r="K103" s="291" t="str">
        <f>'Visi duomenys'!AS99</f>
        <v>R.N.403</v>
      </c>
      <c r="L103" s="277" t="str">
        <f>'Visi duomenys'!AT99</f>
        <v xml:space="preserve">Tikslinių grupių asmenys, gavę tiesioginės naudos iš investicijų į socialinių paslaugų infrastruktūrą </v>
      </c>
      <c r="M103" s="277">
        <f>'Visi duomenys'!AU99</f>
        <v>62</v>
      </c>
      <c r="N103" s="308"/>
      <c r="O103" s="309"/>
      <c r="P103" s="291" t="str">
        <f>'Visi duomenys'!AV99</f>
        <v>R.N.404</v>
      </c>
      <c r="Q103" s="277" t="str">
        <f>'Visi duomenys'!AW99</f>
        <v xml:space="preserve">Investicijas gavusiose įstaigose esančios vietos socialinių paslaugų gavėjams </v>
      </c>
      <c r="R103" s="277">
        <f>'Visi duomenys'!AX99</f>
        <v>20</v>
      </c>
      <c r="S103" s="308"/>
      <c r="T103" s="309"/>
      <c r="U103" s="303">
        <f>'Visi duomenys'!AY99</f>
        <v>0</v>
      </c>
      <c r="V103" s="254">
        <f>'Visi duomenys'!AZ99</f>
        <v>0</v>
      </c>
      <c r="W103" s="254">
        <f>'Visi duomenys'!BA99</f>
        <v>0</v>
      </c>
      <c r="X103" s="308"/>
      <c r="Y103" s="309"/>
      <c r="Z103" s="303">
        <f>'Visi duomenys'!BB99</f>
        <v>0</v>
      </c>
      <c r="AA103" s="254">
        <f>'Visi duomenys'!BC99</f>
        <v>0</v>
      </c>
      <c r="AB103" s="254">
        <f>'Visi duomenys'!BD99</f>
        <v>0</v>
      </c>
      <c r="AC103" s="254"/>
      <c r="AD103" s="302"/>
      <c r="AE103" s="291">
        <f>'Visi duomenys'!BE99</f>
        <v>0</v>
      </c>
      <c r="AF103" s="277">
        <f>'Visi duomenys'!BF99</f>
        <v>0</v>
      </c>
      <c r="AG103" s="277">
        <f>'Visi duomenys'!BG99</f>
        <v>0</v>
      </c>
      <c r="AH103" s="308"/>
      <c r="AI103" s="309"/>
    </row>
    <row r="104" spans="1:35" s="278" customFormat="1" ht="16.5" customHeight="1" x14ac:dyDescent="0.25">
      <c r="A104" s="296" t="str">
        <f>'Visi duomenys'!A100</f>
        <v>2.1.3.1.3</v>
      </c>
      <c r="B104" s="241" t="str">
        <f>'Visi duomenys'!B100</f>
        <v>R084407-270000-1198</v>
      </c>
      <c r="C104" s="241" t="str">
        <f>'Visi duomenys'!D100</f>
        <v>Socialinių paslaugų įstaigos modernizavimas ir paslaugų plėtra Jurbarko rajone</v>
      </c>
      <c r="D104" s="275" t="str">
        <f>('Visi duomenys'!J100&amp;" "&amp;'Visi duomenys'!K100&amp;" "&amp;'Visi duomenys'!L100)</f>
        <v xml:space="preserve">  </v>
      </c>
      <c r="E104" s="276" t="str">
        <f>'Visi duomenys'!C100</f>
        <v>08.1.1-CPVA-R-407-71-0002</v>
      </c>
      <c r="F104" s="291" t="str">
        <f>'Visi duomenys'!AP100</f>
        <v>P.S.361</v>
      </c>
      <c r="G104" s="277" t="str">
        <f>'Visi duomenys'!AQ100</f>
        <v>Investicijas gavę socialinių paslaugų infrastruktūros objektai (vnt.)</v>
      </c>
      <c r="H104" s="277">
        <f>'Visi duomenys'!AR100</f>
        <v>1</v>
      </c>
      <c r="I104" s="308"/>
      <c r="J104" s="309"/>
      <c r="K104" s="291" t="str">
        <f>'Visi duomenys'!AS100</f>
        <v>R.N.403</v>
      </c>
      <c r="L104" s="277" t="str">
        <f>'Visi duomenys'!AT100</f>
        <v xml:space="preserve">Tikslinių grupių asmenys, gavę tiesioginės naudos iš investicijų į socialinių paslaugų infrastruktūrą </v>
      </c>
      <c r="M104" s="277">
        <f>'Visi duomenys'!AU100</f>
        <v>35</v>
      </c>
      <c r="N104" s="308"/>
      <c r="O104" s="309"/>
      <c r="P104" s="291" t="str">
        <f>'Visi duomenys'!AV100</f>
        <v>R.N.404</v>
      </c>
      <c r="Q104" s="277" t="str">
        <f>'Visi duomenys'!AW100</f>
        <v xml:space="preserve">Investicijas gavusiose įstaigose esančios vietos socialinių paslaugų gavėjams </v>
      </c>
      <c r="R104" s="277">
        <f>'Visi duomenys'!AX100</f>
        <v>23</v>
      </c>
      <c r="S104" s="308"/>
      <c r="T104" s="309"/>
      <c r="U104" s="303">
        <f>'Visi duomenys'!AY100</f>
        <v>0</v>
      </c>
      <c r="V104" s="254">
        <f>'Visi duomenys'!AZ100</f>
        <v>0</v>
      </c>
      <c r="W104" s="254">
        <f>'Visi duomenys'!BA100</f>
        <v>0</v>
      </c>
      <c r="X104" s="308"/>
      <c r="Y104" s="309"/>
      <c r="Z104" s="303">
        <f>'Visi duomenys'!BB100</f>
        <v>0</v>
      </c>
      <c r="AA104" s="254">
        <f>'Visi duomenys'!BC100</f>
        <v>0</v>
      </c>
      <c r="AB104" s="254">
        <f>'Visi duomenys'!BD100</f>
        <v>0</v>
      </c>
      <c r="AC104" s="254"/>
      <c r="AD104" s="302"/>
      <c r="AE104" s="291">
        <f>'Visi duomenys'!BE100</f>
        <v>0</v>
      </c>
      <c r="AF104" s="277">
        <f>'Visi duomenys'!BF100</f>
        <v>0</v>
      </c>
      <c r="AG104" s="277">
        <f>'Visi duomenys'!BG100</f>
        <v>0</v>
      </c>
      <c r="AH104" s="308"/>
      <c r="AI104" s="309"/>
    </row>
    <row r="105" spans="1:35" s="278" customFormat="1" ht="16.5" customHeight="1" x14ac:dyDescent="0.25">
      <c r="A105" s="296" t="str">
        <f>'Visi duomenys'!A101</f>
        <v>2.1.3.1.4</v>
      </c>
      <c r="B105" s="241" t="str">
        <f>'Visi duomenys'!B101</f>
        <v>R084407-270000-1199</v>
      </c>
      <c r="C105" s="241" t="str">
        <f>'Visi duomenys'!D101</f>
        <v>Nestacionarių socialinių paslaugų infrastruktūros plėtra Tauragės rajono savivaldybėje</v>
      </c>
      <c r="D105" s="275" t="str">
        <f>('Visi duomenys'!J101&amp;" "&amp;'Visi duomenys'!K101&amp;" "&amp;'Visi duomenys'!L101)</f>
        <v xml:space="preserve">  </v>
      </c>
      <c r="E105" s="276" t="str">
        <f>'Visi duomenys'!C101</f>
        <v>08.1.1-CPVA-R-407-71-0004</v>
      </c>
      <c r="F105" s="291" t="str">
        <f>'Visi duomenys'!AP101</f>
        <v>P.S.361</v>
      </c>
      <c r="G105" s="277" t="str">
        <f>'Visi duomenys'!AQ101</f>
        <v>Investicijas gavę socialinių paslaugų infrastruktūros objektai (vnt.)</v>
      </c>
      <c r="H105" s="277">
        <f>'Visi duomenys'!AR101</f>
        <v>1</v>
      </c>
      <c r="I105" s="308"/>
      <c r="J105" s="309"/>
      <c r="K105" s="291" t="str">
        <f>'Visi duomenys'!AS101</f>
        <v>R.N.403</v>
      </c>
      <c r="L105" s="277" t="str">
        <f>'Visi duomenys'!AT101</f>
        <v xml:space="preserve">Tikslinių grupių asmenys, gavę tiesioginės naudos iš investicijų į socialinių paslaugų infrastruktūrą </v>
      </c>
      <c r="M105" s="277">
        <f>'Visi duomenys'!AU101</f>
        <v>40</v>
      </c>
      <c r="N105" s="308"/>
      <c r="O105" s="309"/>
      <c r="P105" s="291" t="str">
        <f>'Visi duomenys'!AV101</f>
        <v>R.N.404</v>
      </c>
      <c r="Q105" s="277" t="str">
        <f>'Visi duomenys'!AW101</f>
        <v xml:space="preserve">Investicijas gavusiose įstaigose esančios vietos socialinių paslaugų gavėjams </v>
      </c>
      <c r="R105" s="277">
        <f>'Visi duomenys'!AX101</f>
        <v>20</v>
      </c>
      <c r="S105" s="308"/>
      <c r="T105" s="309"/>
      <c r="U105" s="303">
        <f>'Visi duomenys'!AY101</f>
        <v>0</v>
      </c>
      <c r="V105" s="254">
        <f>'Visi duomenys'!AZ101</f>
        <v>0</v>
      </c>
      <c r="W105" s="254">
        <f>'Visi duomenys'!BA101</f>
        <v>0</v>
      </c>
      <c r="X105" s="308"/>
      <c r="Y105" s="309"/>
      <c r="Z105" s="303">
        <f>'Visi duomenys'!BB101</f>
        <v>0</v>
      </c>
      <c r="AA105" s="254">
        <f>'Visi duomenys'!BC101</f>
        <v>0</v>
      </c>
      <c r="AB105" s="254">
        <f>'Visi duomenys'!BD101</f>
        <v>0</v>
      </c>
      <c r="AC105" s="254"/>
      <c r="AD105" s="302"/>
      <c r="AE105" s="291">
        <f>'Visi duomenys'!BE101</f>
        <v>0</v>
      </c>
      <c r="AF105" s="277">
        <f>'Visi duomenys'!BF101</f>
        <v>0</v>
      </c>
      <c r="AG105" s="277">
        <f>'Visi duomenys'!BG101</f>
        <v>0</v>
      </c>
      <c r="AH105" s="308"/>
      <c r="AI105" s="309"/>
    </row>
    <row r="106" spans="1:35" s="278" customFormat="1" ht="16.5" customHeight="1" x14ac:dyDescent="0.25">
      <c r="A106" s="295" t="str">
        <f>'Visi duomenys'!A102</f>
        <v>2.1.3.2</v>
      </c>
      <c r="B106" s="240" t="str">
        <f>'Visi duomenys'!B102</f>
        <v/>
      </c>
      <c r="C106" s="240" t="str">
        <f>'Visi duomenys'!D102</f>
        <v>Priemonė: Socialinio būsto fondo plėtra</v>
      </c>
      <c r="D106" s="279" t="str">
        <f>('Visi duomenys'!J102&amp;" "&amp;'Visi duomenys'!K102&amp;" "&amp;'Visi duomenys'!L102)</f>
        <v xml:space="preserve">  </v>
      </c>
      <c r="E106" s="280">
        <f>'Visi duomenys'!C102</f>
        <v>0</v>
      </c>
      <c r="F106" s="292">
        <f>'Visi duomenys'!AP102</f>
        <v>0</v>
      </c>
      <c r="G106" s="281">
        <f>'Visi duomenys'!AQ102</f>
        <v>0</v>
      </c>
      <c r="H106" s="281">
        <f>'Visi duomenys'!AR102</f>
        <v>0</v>
      </c>
      <c r="I106" s="306"/>
      <c r="J106" s="307"/>
      <c r="K106" s="292">
        <f>'Visi duomenys'!AS102</f>
        <v>0</v>
      </c>
      <c r="L106" s="281">
        <f>'Visi duomenys'!AT102</f>
        <v>0</v>
      </c>
      <c r="M106" s="281">
        <f>'Visi duomenys'!AU102</f>
        <v>0</v>
      </c>
      <c r="N106" s="306"/>
      <c r="O106" s="307"/>
      <c r="P106" s="292">
        <f>'Visi duomenys'!AV102</f>
        <v>0</v>
      </c>
      <c r="Q106" s="281">
        <f>'Visi duomenys'!AW102</f>
        <v>0</v>
      </c>
      <c r="R106" s="281">
        <f>'Visi duomenys'!AX102</f>
        <v>0</v>
      </c>
      <c r="S106" s="306"/>
      <c r="T106" s="307"/>
      <c r="U106" s="304">
        <f>'Visi duomenys'!AY102</f>
        <v>0</v>
      </c>
      <c r="V106" s="305">
        <f>'Visi duomenys'!AZ102</f>
        <v>0</v>
      </c>
      <c r="W106" s="305">
        <f>'Visi duomenys'!BA102</f>
        <v>0</v>
      </c>
      <c r="X106" s="306"/>
      <c r="Y106" s="307"/>
      <c r="Z106" s="304">
        <f>'Visi duomenys'!BB102</f>
        <v>0</v>
      </c>
      <c r="AA106" s="305">
        <f>'Visi duomenys'!BC102</f>
        <v>0</v>
      </c>
      <c r="AB106" s="305">
        <f>'Visi duomenys'!BD102</f>
        <v>0</v>
      </c>
      <c r="AC106" s="305"/>
      <c r="AD106" s="301"/>
      <c r="AE106" s="292">
        <f>'Visi duomenys'!BE102</f>
        <v>0</v>
      </c>
      <c r="AF106" s="281">
        <f>'Visi duomenys'!BF102</f>
        <v>0</v>
      </c>
      <c r="AG106" s="281">
        <f>'Visi duomenys'!BG102</f>
        <v>0</v>
      </c>
      <c r="AH106" s="306"/>
      <c r="AI106" s="307"/>
    </row>
    <row r="107" spans="1:35" s="278" customFormat="1" ht="16.5" customHeight="1" x14ac:dyDescent="0.25">
      <c r="A107" s="296" t="str">
        <f>'Visi duomenys'!A103</f>
        <v>2.1.3.2.1</v>
      </c>
      <c r="B107" s="241" t="str">
        <f>'Visi duomenys'!B103</f>
        <v>R084408-260000-1201</v>
      </c>
      <c r="C107" s="241" t="str">
        <f>'Visi duomenys'!D103</f>
        <v>Socialinio būsto fondo plėtra Šilalės rajono savivaldybėje</v>
      </c>
      <c r="D107" s="275" t="str">
        <f>('Visi duomenys'!J103&amp;" "&amp;'Visi duomenys'!K103&amp;" "&amp;'Visi duomenys'!L103)</f>
        <v xml:space="preserve">  </v>
      </c>
      <c r="E107" s="276" t="str">
        <f>'Visi duomenys'!C103</f>
        <v>08.1.2-CPVA-R-408-71-0002</v>
      </c>
      <c r="F107" s="291" t="str">
        <f>'Visi duomenys'!AP103</f>
        <v>P.S.362</v>
      </c>
      <c r="G107" s="277" t="str">
        <f>'Visi duomenys'!AQ103</f>
        <v>Naujai įrengtų ar įsigytų socialinių būstų skaičius</v>
      </c>
      <c r="H107" s="277">
        <f>'Visi duomenys'!AR103</f>
        <v>25</v>
      </c>
      <c r="I107" s="308"/>
      <c r="J107" s="309"/>
      <c r="K107" s="291">
        <f>'Visi duomenys'!AS103</f>
        <v>0</v>
      </c>
      <c r="L107" s="277">
        <f>'Visi duomenys'!AT103</f>
        <v>0</v>
      </c>
      <c r="M107" s="277">
        <f>'Visi duomenys'!AU103</f>
        <v>0</v>
      </c>
      <c r="N107" s="308"/>
      <c r="O107" s="309"/>
      <c r="P107" s="291">
        <f>'Visi duomenys'!AV103</f>
        <v>0</v>
      </c>
      <c r="Q107" s="277">
        <f>'Visi duomenys'!AW103</f>
        <v>0</v>
      </c>
      <c r="R107" s="277">
        <f>'Visi duomenys'!AX103</f>
        <v>0</v>
      </c>
      <c r="S107" s="308"/>
      <c r="T107" s="309"/>
      <c r="U107" s="303">
        <f>'Visi duomenys'!AY103</f>
        <v>0</v>
      </c>
      <c r="V107" s="254">
        <f>'Visi duomenys'!AZ103</f>
        <v>0</v>
      </c>
      <c r="W107" s="254">
        <f>'Visi duomenys'!BA103</f>
        <v>0</v>
      </c>
      <c r="X107" s="308"/>
      <c r="Y107" s="309"/>
      <c r="Z107" s="303">
        <f>'Visi duomenys'!BB103</f>
        <v>0</v>
      </c>
      <c r="AA107" s="254">
        <f>'Visi duomenys'!BC103</f>
        <v>0</v>
      </c>
      <c r="AB107" s="254">
        <f>'Visi duomenys'!BD103</f>
        <v>0</v>
      </c>
      <c r="AC107" s="254"/>
      <c r="AD107" s="302"/>
      <c r="AE107" s="291">
        <f>'Visi duomenys'!BE103</f>
        <v>0</v>
      </c>
      <c r="AF107" s="277">
        <f>'Visi duomenys'!BF103</f>
        <v>0</v>
      </c>
      <c r="AG107" s="277">
        <f>'Visi duomenys'!BG103</f>
        <v>0</v>
      </c>
      <c r="AH107" s="308"/>
      <c r="AI107" s="309"/>
    </row>
    <row r="108" spans="1:35" s="278" customFormat="1" ht="16.5" customHeight="1" x14ac:dyDescent="0.25">
      <c r="A108" s="296" t="str">
        <f>'Visi duomenys'!A104</f>
        <v>2.1.3.2.2</v>
      </c>
      <c r="B108" s="241" t="str">
        <f>'Visi duomenys'!B104</f>
        <v>R084408-250000-1202</v>
      </c>
      <c r="C108" s="241" t="str">
        <f>'Visi duomenys'!D104</f>
        <v>Socialinio būsto fondo plėtra Pagėgių savivaldybėje</v>
      </c>
      <c r="D108" s="275" t="str">
        <f>('Visi duomenys'!J104&amp;" "&amp;'Visi duomenys'!K104&amp;" "&amp;'Visi duomenys'!L104)</f>
        <v xml:space="preserve">  </v>
      </c>
      <c r="E108" s="276" t="str">
        <f>'Visi duomenys'!C104</f>
        <v>08.1.2-CPVA-R-408-71-0004</v>
      </c>
      <c r="F108" s="291" t="str">
        <f>'Visi duomenys'!AP104</f>
        <v>P.S.362</v>
      </c>
      <c r="G108" s="277" t="str">
        <f>'Visi duomenys'!AQ104</f>
        <v>Naujai įrengtų ar įsigytų socialinių būstų skaičius</v>
      </c>
      <c r="H108" s="277">
        <f>'Visi duomenys'!AR104</f>
        <v>6</v>
      </c>
      <c r="I108" s="308"/>
      <c r="J108" s="309"/>
      <c r="K108" s="291">
        <f>'Visi duomenys'!AS104</f>
        <v>0</v>
      </c>
      <c r="L108" s="277">
        <f>'Visi duomenys'!AT104</f>
        <v>0</v>
      </c>
      <c r="M108" s="277">
        <f>'Visi duomenys'!AU104</f>
        <v>0</v>
      </c>
      <c r="N108" s="308"/>
      <c r="O108" s="309"/>
      <c r="P108" s="291">
        <f>'Visi duomenys'!AV104</f>
        <v>0</v>
      </c>
      <c r="Q108" s="277">
        <f>'Visi duomenys'!AW104</f>
        <v>0</v>
      </c>
      <c r="R108" s="277">
        <f>'Visi duomenys'!AX104</f>
        <v>0</v>
      </c>
      <c r="S108" s="308"/>
      <c r="T108" s="309"/>
      <c r="U108" s="303">
        <f>'Visi duomenys'!AY104</f>
        <v>0</v>
      </c>
      <c r="V108" s="254">
        <f>'Visi duomenys'!AZ104</f>
        <v>0</v>
      </c>
      <c r="W108" s="254">
        <f>'Visi duomenys'!BA104</f>
        <v>0</v>
      </c>
      <c r="X108" s="308"/>
      <c r="Y108" s="309"/>
      <c r="Z108" s="303">
        <f>'Visi duomenys'!BB104</f>
        <v>0</v>
      </c>
      <c r="AA108" s="254">
        <f>'Visi duomenys'!BC104</f>
        <v>0</v>
      </c>
      <c r="AB108" s="254">
        <f>'Visi duomenys'!BD104</f>
        <v>0</v>
      </c>
      <c r="AC108" s="254"/>
      <c r="AD108" s="302"/>
      <c r="AE108" s="291">
        <f>'Visi duomenys'!BE104</f>
        <v>0</v>
      </c>
      <c r="AF108" s="277">
        <f>'Visi duomenys'!BF104</f>
        <v>0</v>
      </c>
      <c r="AG108" s="277">
        <f>'Visi duomenys'!BG104</f>
        <v>0</v>
      </c>
      <c r="AH108" s="308"/>
      <c r="AI108" s="309"/>
    </row>
    <row r="109" spans="1:35" s="278" customFormat="1" ht="16.5" customHeight="1" x14ac:dyDescent="0.25">
      <c r="A109" s="296" t="str">
        <f>'Visi duomenys'!A105</f>
        <v>2.1.3.2.3</v>
      </c>
      <c r="B109" s="241" t="str">
        <f>'Visi duomenys'!B105</f>
        <v>R084408-260000-1203</v>
      </c>
      <c r="C109" s="241" t="str">
        <f>'Visi duomenys'!D105</f>
        <v>Socialinio būsto plėtra Jurbarko rajono savivaldybėje</v>
      </c>
      <c r="D109" s="275" t="str">
        <f>('Visi duomenys'!J105&amp;" "&amp;'Visi duomenys'!K105&amp;" "&amp;'Visi duomenys'!L105)</f>
        <v xml:space="preserve">  </v>
      </c>
      <c r="E109" s="276" t="str">
        <f>'Visi duomenys'!C105</f>
        <v>08.1.2-CPVA-R-408-71-0001</v>
      </c>
      <c r="F109" s="291" t="str">
        <f>'Visi duomenys'!AP105</f>
        <v>P.S.362</v>
      </c>
      <c r="G109" s="277" t="str">
        <f>'Visi duomenys'!AQ105</f>
        <v>Naujai įrengti ar įsigyti socialiniai būstai (vnt.)</v>
      </c>
      <c r="H109" s="277">
        <f>'Visi duomenys'!AR105</f>
        <v>16</v>
      </c>
      <c r="I109" s="308"/>
      <c r="J109" s="309"/>
      <c r="K109" s="291">
        <f>'Visi duomenys'!AS105</f>
        <v>0</v>
      </c>
      <c r="L109" s="277">
        <f>'Visi duomenys'!AT105</f>
        <v>0</v>
      </c>
      <c r="M109" s="277">
        <f>'Visi duomenys'!AU105</f>
        <v>0</v>
      </c>
      <c r="N109" s="308"/>
      <c r="O109" s="309"/>
      <c r="P109" s="291">
        <f>'Visi duomenys'!AV105</f>
        <v>0</v>
      </c>
      <c r="Q109" s="277">
        <f>'Visi duomenys'!AW105</f>
        <v>0</v>
      </c>
      <c r="R109" s="277">
        <f>'Visi duomenys'!AX105</f>
        <v>0</v>
      </c>
      <c r="S109" s="308"/>
      <c r="T109" s="309"/>
      <c r="U109" s="303">
        <f>'Visi duomenys'!AY105</f>
        <v>0</v>
      </c>
      <c r="V109" s="254">
        <f>'Visi duomenys'!AZ105</f>
        <v>0</v>
      </c>
      <c r="W109" s="254">
        <f>'Visi duomenys'!BA105</f>
        <v>0</v>
      </c>
      <c r="X109" s="308"/>
      <c r="Y109" s="309"/>
      <c r="Z109" s="303">
        <f>'Visi duomenys'!BB105</f>
        <v>0</v>
      </c>
      <c r="AA109" s="254">
        <f>'Visi duomenys'!BC105</f>
        <v>0</v>
      </c>
      <c r="AB109" s="254">
        <f>'Visi duomenys'!BD105</f>
        <v>0</v>
      </c>
      <c r="AC109" s="254"/>
      <c r="AD109" s="302"/>
      <c r="AE109" s="291">
        <f>'Visi duomenys'!BE105</f>
        <v>0</v>
      </c>
      <c r="AF109" s="277">
        <f>'Visi duomenys'!BF105</f>
        <v>0</v>
      </c>
      <c r="AG109" s="277">
        <f>'Visi duomenys'!BG105</f>
        <v>0</v>
      </c>
      <c r="AH109" s="308"/>
      <c r="AI109" s="309"/>
    </row>
    <row r="110" spans="1:35" s="278" customFormat="1" ht="16.5" customHeight="1" x14ac:dyDescent="0.25">
      <c r="A110" s="296" t="str">
        <f>'Visi duomenys'!A106</f>
        <v>2.1.3.2.4</v>
      </c>
      <c r="B110" s="241" t="str">
        <f>'Visi duomenys'!B106</f>
        <v>R084408-260000-1204</v>
      </c>
      <c r="C110" s="241" t="str">
        <f>'Visi duomenys'!D106</f>
        <v>Socialinio būsto fondo plėtra Tauragės rajono savivaldybėje</v>
      </c>
      <c r="D110" s="275" t="str">
        <f>('Visi duomenys'!J106&amp;" "&amp;'Visi duomenys'!K106&amp;" "&amp;'Visi duomenys'!L106)</f>
        <v xml:space="preserve">  </v>
      </c>
      <c r="E110" s="276" t="str">
        <f>'Visi duomenys'!C106</f>
        <v>08.1.2-CPVA-R-408-71-0003</v>
      </c>
      <c r="F110" s="291" t="str">
        <f>'Visi duomenys'!AP106</f>
        <v>P.S.362</v>
      </c>
      <c r="G110" s="277" t="str">
        <f>'Visi duomenys'!AQ106</f>
        <v xml:space="preserve">naujai įrengtų ar įsigytų socialinių būstų skaičius </v>
      </c>
      <c r="H110" s="277">
        <f>'Visi duomenys'!AR106</f>
        <v>42</v>
      </c>
      <c r="I110" s="308"/>
      <c r="J110" s="309"/>
      <c r="K110" s="291">
        <f>'Visi duomenys'!AS106</f>
        <v>0</v>
      </c>
      <c r="L110" s="277">
        <f>'Visi duomenys'!AT106</f>
        <v>0</v>
      </c>
      <c r="M110" s="277">
        <f>'Visi duomenys'!AU106</f>
        <v>0</v>
      </c>
      <c r="N110" s="308"/>
      <c r="O110" s="309"/>
      <c r="P110" s="291">
        <f>'Visi duomenys'!AV106</f>
        <v>0</v>
      </c>
      <c r="Q110" s="277">
        <f>'Visi duomenys'!AW106</f>
        <v>0</v>
      </c>
      <c r="R110" s="277">
        <f>'Visi duomenys'!AX106</f>
        <v>0</v>
      </c>
      <c r="S110" s="308"/>
      <c r="T110" s="309"/>
      <c r="U110" s="303">
        <f>'Visi duomenys'!AY106</f>
        <v>0</v>
      </c>
      <c r="V110" s="254">
        <f>'Visi duomenys'!AZ106</f>
        <v>0</v>
      </c>
      <c r="W110" s="254">
        <f>'Visi duomenys'!BA106</f>
        <v>0</v>
      </c>
      <c r="X110" s="308"/>
      <c r="Y110" s="309"/>
      <c r="Z110" s="303">
        <f>'Visi duomenys'!BB106</f>
        <v>0</v>
      </c>
      <c r="AA110" s="254">
        <f>'Visi duomenys'!BC106</f>
        <v>0</v>
      </c>
      <c r="AB110" s="254">
        <f>'Visi duomenys'!BD106</f>
        <v>0</v>
      </c>
      <c r="AC110" s="254"/>
      <c r="AD110" s="302"/>
      <c r="AE110" s="291">
        <f>'Visi duomenys'!BE106</f>
        <v>0</v>
      </c>
      <c r="AF110" s="277">
        <f>'Visi duomenys'!BF106</f>
        <v>0</v>
      </c>
      <c r="AG110" s="277">
        <f>'Visi duomenys'!BG106</f>
        <v>0</v>
      </c>
      <c r="AH110" s="308"/>
      <c r="AI110" s="309"/>
    </row>
    <row r="111" spans="1:35" s="278" customFormat="1" ht="16.5" customHeight="1" x14ac:dyDescent="0.25">
      <c r="A111" s="295" t="str">
        <f>'Visi duomenys'!A107</f>
        <v>2.2.</v>
      </c>
      <c r="B111" s="240" t="str">
        <f>'Visi duomenys'!B107</f>
        <v/>
      </c>
      <c r="C111" s="240" t="str">
        <f>'Visi duomenys'!D107</f>
        <v xml:space="preserve">Tikslas. Tobulinti viešąjį valdymą savivaldybėse, didinant jo atitikimą visuomenės poreikiams. </v>
      </c>
      <c r="D111" s="279" t="str">
        <f>('Visi duomenys'!J107&amp;" "&amp;'Visi duomenys'!K107&amp;" "&amp;'Visi duomenys'!L107)</f>
        <v xml:space="preserve">  </v>
      </c>
      <c r="E111" s="280">
        <f>'Visi duomenys'!C107</f>
        <v>0</v>
      </c>
      <c r="F111" s="292">
        <f>'Visi duomenys'!AP107</f>
        <v>0</v>
      </c>
      <c r="G111" s="281">
        <f>'Visi duomenys'!AQ107</f>
        <v>0</v>
      </c>
      <c r="H111" s="281">
        <f>'Visi duomenys'!AR107</f>
        <v>0</v>
      </c>
      <c r="I111" s="306"/>
      <c r="J111" s="307"/>
      <c r="K111" s="292">
        <f>'Visi duomenys'!AS107</f>
        <v>0</v>
      </c>
      <c r="L111" s="281">
        <f>'Visi duomenys'!AT107</f>
        <v>0</v>
      </c>
      <c r="M111" s="281">
        <f>'Visi duomenys'!AU107</f>
        <v>0</v>
      </c>
      <c r="N111" s="306"/>
      <c r="O111" s="307"/>
      <c r="P111" s="292">
        <f>'Visi duomenys'!AV107</f>
        <v>0</v>
      </c>
      <c r="Q111" s="281">
        <f>'Visi duomenys'!AW107</f>
        <v>0</v>
      </c>
      <c r="R111" s="281">
        <f>'Visi duomenys'!AX107</f>
        <v>0</v>
      </c>
      <c r="S111" s="306"/>
      <c r="T111" s="307"/>
      <c r="U111" s="304">
        <f>'Visi duomenys'!AY107</f>
        <v>0</v>
      </c>
      <c r="V111" s="305">
        <f>'Visi duomenys'!AZ107</f>
        <v>0</v>
      </c>
      <c r="W111" s="305">
        <f>'Visi duomenys'!BA107</f>
        <v>0</v>
      </c>
      <c r="X111" s="306"/>
      <c r="Y111" s="307"/>
      <c r="Z111" s="304">
        <f>'Visi duomenys'!BB107</f>
        <v>0</v>
      </c>
      <c r="AA111" s="305">
        <f>'Visi duomenys'!BC107</f>
        <v>0</v>
      </c>
      <c r="AB111" s="305">
        <f>'Visi duomenys'!BD107</f>
        <v>0</v>
      </c>
      <c r="AC111" s="305"/>
      <c r="AD111" s="301"/>
      <c r="AE111" s="292">
        <f>'Visi duomenys'!BE107</f>
        <v>0</v>
      </c>
      <c r="AF111" s="281">
        <f>'Visi duomenys'!BF107</f>
        <v>0</v>
      </c>
      <c r="AG111" s="281">
        <f>'Visi duomenys'!BG107</f>
        <v>0</v>
      </c>
      <c r="AH111" s="306"/>
      <c r="AI111" s="307"/>
    </row>
    <row r="112" spans="1:35" s="278" customFormat="1" ht="16.5" customHeight="1" x14ac:dyDescent="0.25">
      <c r="A112" s="295" t="str">
        <f>'Visi duomenys'!A108</f>
        <v>2.2.1.</v>
      </c>
      <c r="B112" s="240" t="str">
        <f>'Visi duomenys'!B108</f>
        <v/>
      </c>
      <c r="C112" s="240" t="str">
        <f>'Visi duomenys'!D108</f>
        <v xml:space="preserve">Uždavinys. Stiprinti regiono viešojo valdymo darbuotojų kompetenciją, didinti jų veiklos efektyvumą ir gerinti teikiamų paslaugų kokybę.  </v>
      </c>
      <c r="D112" s="279" t="str">
        <f>('Visi duomenys'!J108&amp;" "&amp;'Visi duomenys'!K108&amp;" "&amp;'Visi duomenys'!L108)</f>
        <v xml:space="preserve">  </v>
      </c>
      <c r="E112" s="280">
        <f>'Visi duomenys'!C108</f>
        <v>0</v>
      </c>
      <c r="F112" s="292">
        <f>'Visi duomenys'!AP108</f>
        <v>0</v>
      </c>
      <c r="G112" s="281">
        <f>'Visi duomenys'!AQ108</f>
        <v>0</v>
      </c>
      <c r="H112" s="281">
        <f>'Visi duomenys'!AR108</f>
        <v>0</v>
      </c>
      <c r="I112" s="306"/>
      <c r="J112" s="307"/>
      <c r="K112" s="292">
        <f>'Visi duomenys'!AS108</f>
        <v>0</v>
      </c>
      <c r="L112" s="281">
        <f>'Visi duomenys'!AT108</f>
        <v>0</v>
      </c>
      <c r="M112" s="281">
        <f>'Visi duomenys'!AU108</f>
        <v>0</v>
      </c>
      <c r="N112" s="306"/>
      <c r="O112" s="307"/>
      <c r="P112" s="292">
        <f>'Visi duomenys'!AV108</f>
        <v>0</v>
      </c>
      <c r="Q112" s="281">
        <f>'Visi duomenys'!AW108</f>
        <v>0</v>
      </c>
      <c r="R112" s="281">
        <f>'Visi duomenys'!AX108</f>
        <v>0</v>
      </c>
      <c r="S112" s="306"/>
      <c r="T112" s="307"/>
      <c r="U112" s="304">
        <f>'Visi duomenys'!AY108</f>
        <v>0</v>
      </c>
      <c r="V112" s="305">
        <f>'Visi duomenys'!AZ108</f>
        <v>0</v>
      </c>
      <c r="W112" s="305">
        <f>'Visi duomenys'!BA108</f>
        <v>0</v>
      </c>
      <c r="X112" s="306"/>
      <c r="Y112" s="307"/>
      <c r="Z112" s="304">
        <f>'Visi duomenys'!BB108</f>
        <v>0</v>
      </c>
      <c r="AA112" s="305">
        <f>'Visi duomenys'!BC108</f>
        <v>0</v>
      </c>
      <c r="AB112" s="305">
        <f>'Visi duomenys'!BD108</f>
        <v>0</v>
      </c>
      <c r="AC112" s="305"/>
      <c r="AD112" s="301"/>
      <c r="AE112" s="292">
        <f>'Visi duomenys'!BE108</f>
        <v>0</v>
      </c>
      <c r="AF112" s="281">
        <f>'Visi duomenys'!BF108</f>
        <v>0</v>
      </c>
      <c r="AG112" s="281">
        <f>'Visi duomenys'!BG108</f>
        <v>0</v>
      </c>
      <c r="AH112" s="306"/>
      <c r="AI112" s="307"/>
    </row>
    <row r="113" spans="1:35" s="278" customFormat="1" ht="16.5" customHeight="1" x14ac:dyDescent="0.25">
      <c r="A113" s="295" t="str">
        <f>'Visi duomenys'!A109</f>
        <v>2.2.1.1</v>
      </c>
      <c r="B113" s="240" t="str">
        <f>'Visi duomenys'!B109</f>
        <v/>
      </c>
      <c r="C113" s="240" t="str">
        <f>'Visi duomenys'!D109</f>
        <v>Priemonė: Paslaugų ir asmenų aptarnavimo kokybės gerinimas savivaldybėse</v>
      </c>
      <c r="D113" s="279" t="str">
        <f>('Visi duomenys'!J109&amp;" "&amp;'Visi duomenys'!K109&amp;" "&amp;'Visi duomenys'!L109)</f>
        <v xml:space="preserve">  </v>
      </c>
      <c r="E113" s="280">
        <f>'Visi duomenys'!C109</f>
        <v>0</v>
      </c>
      <c r="F113" s="292">
        <f>'Visi duomenys'!AP109</f>
        <v>0</v>
      </c>
      <c r="G113" s="281">
        <f>'Visi duomenys'!AQ109</f>
        <v>0</v>
      </c>
      <c r="H113" s="281">
        <f>'Visi duomenys'!AR109</f>
        <v>0</v>
      </c>
      <c r="I113" s="306"/>
      <c r="J113" s="307"/>
      <c r="K113" s="292">
        <f>'Visi duomenys'!AS109</f>
        <v>0</v>
      </c>
      <c r="L113" s="281">
        <f>'Visi duomenys'!AT109</f>
        <v>0</v>
      </c>
      <c r="M113" s="281">
        <f>'Visi duomenys'!AU109</f>
        <v>0</v>
      </c>
      <c r="N113" s="306"/>
      <c r="O113" s="307"/>
      <c r="P113" s="292">
        <f>'Visi duomenys'!AV109</f>
        <v>0</v>
      </c>
      <c r="Q113" s="281">
        <f>'Visi duomenys'!AW109</f>
        <v>0</v>
      </c>
      <c r="R113" s="281">
        <f>'Visi duomenys'!AX109</f>
        <v>0</v>
      </c>
      <c r="S113" s="306"/>
      <c r="T113" s="307"/>
      <c r="U113" s="304">
        <f>'Visi duomenys'!AY109</f>
        <v>0</v>
      </c>
      <c r="V113" s="305">
        <f>'Visi duomenys'!AZ109</f>
        <v>0</v>
      </c>
      <c r="W113" s="305">
        <f>'Visi duomenys'!BA109</f>
        <v>0</v>
      </c>
      <c r="X113" s="306"/>
      <c r="Y113" s="307"/>
      <c r="Z113" s="304">
        <f>'Visi duomenys'!BB109</f>
        <v>0</v>
      </c>
      <c r="AA113" s="305">
        <f>'Visi duomenys'!BC109</f>
        <v>0</v>
      </c>
      <c r="AB113" s="305">
        <f>'Visi duomenys'!BD109</f>
        <v>0</v>
      </c>
      <c r="AC113" s="305"/>
      <c r="AD113" s="301"/>
      <c r="AE113" s="292">
        <f>'Visi duomenys'!BE109</f>
        <v>0</v>
      </c>
      <c r="AF113" s="281">
        <f>'Visi duomenys'!BF109</f>
        <v>0</v>
      </c>
      <c r="AG113" s="281">
        <f>'Visi duomenys'!BG109</f>
        <v>0</v>
      </c>
      <c r="AH113" s="306"/>
      <c r="AI113" s="307"/>
    </row>
    <row r="114" spans="1:35" s="278" customFormat="1" ht="16.5" customHeight="1" x14ac:dyDescent="0.25">
      <c r="A114" s="296" t="str">
        <f>'Visi duomenys'!A110</f>
        <v>2.2.1.1.1</v>
      </c>
      <c r="B114" s="241" t="str">
        <f>'Visi duomenys'!B110</f>
        <v>R089920-490000-1208</v>
      </c>
      <c r="C114" s="241" t="str">
        <f>'Visi duomenys'!D110</f>
        <v>Paslaugų teikimo ir asmenų aptarnavimo kokybės gerinimas Tauragės regiono savivaldybėse. I etapas</v>
      </c>
      <c r="D114" s="275" t="str">
        <f>('Visi duomenys'!J110&amp;" "&amp;'Visi duomenys'!K110&amp;" "&amp;'Visi duomenys'!L110)</f>
        <v xml:space="preserve">  </v>
      </c>
      <c r="E114" s="276" t="str">
        <f>'Visi duomenys'!C110</f>
        <v>10.1.3-ESFA-R-920-71-0001</v>
      </c>
      <c r="F114" s="291" t="str">
        <f>'Visi duomenys'!AP110</f>
        <v>P.S.416</v>
      </c>
      <c r="G114" s="277" t="str">
        <f>'Visi duomenys'!AQ110</f>
        <v>Viešojo valdymo institucijų darbuotojai, kurie dalyvavo pagal veiksmų programą  ESF lėšomis vykdytose veiklose, skirtose stiprinti teikiamų paslaugų ir (ar) aptarnavimo kokybės gerinimui reikalingas kompetencijas</v>
      </c>
      <c r="H114" s="277">
        <f>'Visi duomenys'!AR110</f>
        <v>21</v>
      </c>
      <c r="I114" s="308"/>
      <c r="J114" s="309"/>
      <c r="K114" s="291" t="str">
        <f>'Visi duomenys'!AS110</f>
        <v>P.S.415</v>
      </c>
      <c r="L114" s="277" t="str">
        <f>'Visi duomenys'!AT110</f>
        <v>Viešojo valdymo institucijos, pagal veiksmų programą ESF lėšomis įgyvendinusios paslaugų ir (ar) aptarnavimo kokybei gerinti skirtas priemones</v>
      </c>
      <c r="M114" s="277">
        <f>'Visi duomenys'!AU110</f>
        <v>4</v>
      </c>
      <c r="N114" s="308"/>
      <c r="O114" s="309"/>
      <c r="P114" s="291">
        <f>'Visi duomenys'!AV110</f>
        <v>0</v>
      </c>
      <c r="Q114" s="277">
        <f>'Visi duomenys'!AW110</f>
        <v>0</v>
      </c>
      <c r="R114" s="277">
        <f>'Visi duomenys'!AX110</f>
        <v>0</v>
      </c>
      <c r="S114" s="308"/>
      <c r="T114" s="309"/>
      <c r="U114" s="303">
        <f>'Visi duomenys'!AY110</f>
        <v>0</v>
      </c>
      <c r="V114" s="254">
        <f>'Visi duomenys'!AZ110</f>
        <v>0</v>
      </c>
      <c r="W114" s="254">
        <f>'Visi duomenys'!BA110</f>
        <v>0</v>
      </c>
      <c r="X114" s="308"/>
      <c r="Y114" s="309"/>
      <c r="Z114" s="303">
        <f>'Visi duomenys'!BB110</f>
        <v>0</v>
      </c>
      <c r="AA114" s="254">
        <f>'Visi duomenys'!BC110</f>
        <v>0</v>
      </c>
      <c r="AB114" s="254">
        <f>'Visi duomenys'!BD110</f>
        <v>0</v>
      </c>
      <c r="AC114" s="254"/>
      <c r="AD114" s="302"/>
      <c r="AE114" s="291">
        <f>'Visi duomenys'!BE110</f>
        <v>0</v>
      </c>
      <c r="AF114" s="277">
        <f>'Visi duomenys'!BF110</f>
        <v>0</v>
      </c>
      <c r="AG114" s="277">
        <f>'Visi duomenys'!BG110</f>
        <v>0</v>
      </c>
      <c r="AH114" s="308"/>
      <c r="AI114" s="309"/>
    </row>
    <row r="115" spans="1:35" s="278" customFormat="1" ht="16.5" customHeight="1" x14ac:dyDescent="0.25">
      <c r="A115" s="296" t="str">
        <f>'Visi duomenys'!A111</f>
        <v>2.2.1.1.2</v>
      </c>
      <c r="B115" s="241" t="str">
        <f>'Visi duomenys'!B111</f>
        <v>R089920-490000-1209</v>
      </c>
      <c r="C115" s="241" t="str">
        <f>'Visi duomenys'!D111</f>
        <v>Paslaugų teikimo ir asmenų aptarnavimo kokybės gerinimas Tauragės regiono savivaldybėse. II etapas</v>
      </c>
      <c r="D115" s="275" t="str">
        <f>('Visi duomenys'!J111&amp;" "&amp;'Visi duomenys'!K111&amp;" "&amp;'Visi duomenys'!L111)</f>
        <v xml:space="preserve">  </v>
      </c>
      <c r="E115" s="276">
        <f>'Visi duomenys'!C111</f>
        <v>0</v>
      </c>
      <c r="F115" s="291" t="str">
        <f>'Visi duomenys'!AP111</f>
        <v>P.S.416</v>
      </c>
      <c r="G115" s="277" t="str">
        <f>'Visi duomenys'!AQ111</f>
        <v>Viešojo valdymo institucijų darbuotojai, kurie dalyvavo pagal veiksmų programą  ESF lėšomis vykdytose veiklose, skirtose stiprinti teikiamų paslaugų ir (ar) aptarnavimo kokybės gerinimui reikalingas kompetencijas</v>
      </c>
      <c r="H115" s="277">
        <f>'Visi duomenys'!AR111</f>
        <v>48</v>
      </c>
      <c r="I115" s="308"/>
      <c r="J115" s="309"/>
      <c r="K115" s="291" t="str">
        <f>'Visi duomenys'!AS111</f>
        <v>P.S.415</v>
      </c>
      <c r="L115" s="277" t="str">
        <f>'Visi duomenys'!AT111</f>
        <v>Viešojo valdymo institucijos, pagal veiksmų programą ESF lėšomis įgyvendinusios paslaugų ir (ar) aptarnavimo kokybei gerinti skirtas priemones</v>
      </c>
      <c r="M115" s="277">
        <f>'Visi duomenys'!AU111</f>
        <v>4</v>
      </c>
      <c r="N115" s="308"/>
      <c r="O115" s="309"/>
      <c r="P115" s="291" t="str">
        <f>'Visi duomenys'!AV111</f>
        <v>P.N.910</v>
      </c>
      <c r="Q115" s="277" t="str">
        <f>'Visi duomenys'!AW111</f>
        <v>Parengtos piliečių chartijos</v>
      </c>
      <c r="R115" s="277">
        <f>'Visi duomenys'!AX111</f>
        <v>2</v>
      </c>
      <c r="S115" s="308"/>
      <c r="T115" s="309"/>
      <c r="U115" s="303">
        <f>'Visi duomenys'!AY111</f>
        <v>0</v>
      </c>
      <c r="V115" s="254">
        <f>'Visi duomenys'!AZ111</f>
        <v>0</v>
      </c>
      <c r="W115" s="254">
        <f>'Visi duomenys'!BA111</f>
        <v>0</v>
      </c>
      <c r="X115" s="308"/>
      <c r="Y115" s="309"/>
      <c r="Z115" s="303">
        <f>'Visi duomenys'!BB111</f>
        <v>0</v>
      </c>
      <c r="AA115" s="254">
        <f>'Visi duomenys'!BC111</f>
        <v>0</v>
      </c>
      <c r="AB115" s="254">
        <f>'Visi duomenys'!BD111</f>
        <v>0</v>
      </c>
      <c r="AC115" s="254"/>
      <c r="AD115" s="302"/>
      <c r="AE115" s="291">
        <f>'Visi duomenys'!BE111</f>
        <v>0</v>
      </c>
      <c r="AF115" s="277">
        <f>'Visi duomenys'!BF111</f>
        <v>0</v>
      </c>
      <c r="AG115" s="277">
        <f>'Visi duomenys'!BG111</f>
        <v>0</v>
      </c>
      <c r="AH115" s="308"/>
      <c r="AI115" s="309"/>
    </row>
    <row r="116" spans="1:35" s="278" customFormat="1" ht="16.5" customHeight="1" x14ac:dyDescent="0.25">
      <c r="A116" s="295" t="str">
        <f>'Visi duomenys'!A112</f>
        <v>3.</v>
      </c>
      <c r="B116" s="240">
        <f>'Visi duomenys'!B112</f>
        <v>0</v>
      </c>
      <c r="C116" s="240" t="str">
        <f>'Visi duomenys'!D112</f>
        <v>Prioritetas. ŽMOGUI PATOGI GYVENTI IR SAUGI APLINKA</v>
      </c>
      <c r="D116" s="279" t="str">
        <f>('Visi duomenys'!J112&amp;" "&amp;'Visi duomenys'!K112&amp;" "&amp;'Visi duomenys'!L112)</f>
        <v xml:space="preserve">  </v>
      </c>
      <c r="E116" s="280">
        <f>'Visi duomenys'!C112</f>
        <v>0</v>
      </c>
      <c r="F116" s="292">
        <f>'Visi duomenys'!AP112</f>
        <v>0</v>
      </c>
      <c r="G116" s="281">
        <f>'Visi duomenys'!AQ112</f>
        <v>0</v>
      </c>
      <c r="H116" s="281">
        <f>'Visi duomenys'!AR112</f>
        <v>0</v>
      </c>
      <c r="I116" s="306"/>
      <c r="J116" s="307"/>
      <c r="K116" s="292">
        <f>'Visi duomenys'!AS112</f>
        <v>0</v>
      </c>
      <c r="L116" s="281">
        <f>'Visi duomenys'!AT112</f>
        <v>0</v>
      </c>
      <c r="M116" s="281">
        <f>'Visi duomenys'!AU112</f>
        <v>0</v>
      </c>
      <c r="N116" s="306"/>
      <c r="O116" s="307"/>
      <c r="P116" s="292">
        <f>'Visi duomenys'!AV112</f>
        <v>0</v>
      </c>
      <c r="Q116" s="281">
        <f>'Visi duomenys'!AW112</f>
        <v>0</v>
      </c>
      <c r="R116" s="281">
        <f>'Visi duomenys'!AX112</f>
        <v>0</v>
      </c>
      <c r="S116" s="306"/>
      <c r="T116" s="307"/>
      <c r="U116" s="304">
        <f>'Visi duomenys'!AY112</f>
        <v>0</v>
      </c>
      <c r="V116" s="305">
        <f>'Visi duomenys'!AZ112</f>
        <v>0</v>
      </c>
      <c r="W116" s="305">
        <f>'Visi duomenys'!BA112</f>
        <v>0</v>
      </c>
      <c r="X116" s="306"/>
      <c r="Y116" s="307"/>
      <c r="Z116" s="304">
        <f>'Visi duomenys'!BB112</f>
        <v>0</v>
      </c>
      <c r="AA116" s="305">
        <f>'Visi duomenys'!BC112</f>
        <v>0</v>
      </c>
      <c r="AB116" s="305">
        <f>'Visi duomenys'!BD112</f>
        <v>0</v>
      </c>
      <c r="AC116" s="305"/>
      <c r="AD116" s="301"/>
      <c r="AE116" s="292">
        <f>'Visi duomenys'!BE112</f>
        <v>0</v>
      </c>
      <c r="AF116" s="281">
        <f>'Visi duomenys'!BF112</f>
        <v>0</v>
      </c>
      <c r="AG116" s="281">
        <f>'Visi duomenys'!BG112</f>
        <v>0</v>
      </c>
      <c r="AH116" s="306"/>
      <c r="AI116" s="307"/>
    </row>
    <row r="117" spans="1:35" s="278" customFormat="1" ht="16.5" customHeight="1" x14ac:dyDescent="0.25">
      <c r="A117" s="295" t="str">
        <f>'Visi duomenys'!A113</f>
        <v>3.1.</v>
      </c>
      <c r="B117" s="240" t="str">
        <f>'Visi duomenys'!B113</f>
        <v/>
      </c>
      <c r="C117" s="240" t="str">
        <f>'Visi duomenys'!D113</f>
        <v>Tikslas. Diegti sveiką gyvenamąją aplinką kuriančias vandentvarkos ir atliekų tvarkymo sistemas, didinti paslaugų kokybę ir prieinamumą.</v>
      </c>
      <c r="D117" s="279" t="str">
        <f>('Visi duomenys'!J113&amp;" "&amp;'Visi duomenys'!K113&amp;" "&amp;'Visi duomenys'!L113)</f>
        <v xml:space="preserve">  </v>
      </c>
      <c r="E117" s="280">
        <f>'Visi duomenys'!C113</f>
        <v>0</v>
      </c>
      <c r="F117" s="292">
        <f>'Visi duomenys'!AP113</f>
        <v>0</v>
      </c>
      <c r="G117" s="281">
        <f>'Visi duomenys'!AQ113</f>
        <v>0</v>
      </c>
      <c r="H117" s="281">
        <f>'Visi duomenys'!AR113</f>
        <v>0</v>
      </c>
      <c r="I117" s="306"/>
      <c r="J117" s="307"/>
      <c r="K117" s="292">
        <f>'Visi duomenys'!AS113</f>
        <v>0</v>
      </c>
      <c r="L117" s="281">
        <f>'Visi duomenys'!AT113</f>
        <v>0</v>
      </c>
      <c r="M117" s="281">
        <f>'Visi duomenys'!AU113</f>
        <v>0</v>
      </c>
      <c r="N117" s="306"/>
      <c r="O117" s="307"/>
      <c r="P117" s="292">
        <f>'Visi duomenys'!AV113</f>
        <v>0</v>
      </c>
      <c r="Q117" s="281">
        <f>'Visi duomenys'!AW113</f>
        <v>0</v>
      </c>
      <c r="R117" s="281">
        <f>'Visi duomenys'!AX113</f>
        <v>0</v>
      </c>
      <c r="S117" s="306"/>
      <c r="T117" s="307"/>
      <c r="U117" s="304">
        <f>'Visi duomenys'!AY113</f>
        <v>0</v>
      </c>
      <c r="V117" s="305">
        <f>'Visi duomenys'!AZ113</f>
        <v>0</v>
      </c>
      <c r="W117" s="305">
        <f>'Visi duomenys'!BA113</f>
        <v>0</v>
      </c>
      <c r="X117" s="306"/>
      <c r="Y117" s="307"/>
      <c r="Z117" s="304">
        <f>'Visi duomenys'!BB113</f>
        <v>0</v>
      </c>
      <c r="AA117" s="305">
        <f>'Visi duomenys'!BC113</f>
        <v>0</v>
      </c>
      <c r="AB117" s="305">
        <f>'Visi duomenys'!BD113</f>
        <v>0</v>
      </c>
      <c r="AC117" s="305"/>
      <c r="AD117" s="301"/>
      <c r="AE117" s="292">
        <f>'Visi duomenys'!BE113</f>
        <v>0</v>
      </c>
      <c r="AF117" s="281">
        <f>'Visi duomenys'!BF113</f>
        <v>0</v>
      </c>
      <c r="AG117" s="281">
        <f>'Visi duomenys'!BG113</f>
        <v>0</v>
      </c>
      <c r="AH117" s="306"/>
      <c r="AI117" s="307"/>
    </row>
    <row r="118" spans="1:35" s="278" customFormat="1" ht="16.5" customHeight="1" x14ac:dyDescent="0.25">
      <c r="A118" s="295" t="str">
        <f>'Visi duomenys'!A114</f>
        <v>3.1.1.</v>
      </c>
      <c r="B118" s="240" t="str">
        <f>'Visi duomenys'!B114</f>
        <v/>
      </c>
      <c r="C118" s="240" t="str">
        <f>'Visi duomenys'!D114</f>
        <v xml:space="preserve">Uždavinys. Plėsti, renovuoti ir modernizuoti geriamojo vandens ir nuotekų, paviršinių nuotekų surinkimo infrastruktūrą, gerinti teikiamų paslaugų  kokybę.  </v>
      </c>
      <c r="D118" s="279" t="str">
        <f>('Visi duomenys'!J114&amp;" "&amp;'Visi duomenys'!K114&amp;" "&amp;'Visi duomenys'!L114)</f>
        <v xml:space="preserve">  </v>
      </c>
      <c r="E118" s="280">
        <f>'Visi duomenys'!C114</f>
        <v>0</v>
      </c>
      <c r="F118" s="292">
        <f>'Visi duomenys'!AP114</f>
        <v>0</v>
      </c>
      <c r="G118" s="281">
        <f>'Visi duomenys'!AQ114</f>
        <v>0</v>
      </c>
      <c r="H118" s="281">
        <f>'Visi duomenys'!AR114</f>
        <v>0</v>
      </c>
      <c r="I118" s="306"/>
      <c r="J118" s="307"/>
      <c r="K118" s="292">
        <f>'Visi duomenys'!AS114</f>
        <v>0</v>
      </c>
      <c r="L118" s="281">
        <f>'Visi duomenys'!AT114</f>
        <v>0</v>
      </c>
      <c r="M118" s="281">
        <f>'Visi duomenys'!AU114</f>
        <v>0</v>
      </c>
      <c r="N118" s="306"/>
      <c r="O118" s="307"/>
      <c r="P118" s="292">
        <f>'Visi duomenys'!AV114</f>
        <v>0</v>
      </c>
      <c r="Q118" s="281">
        <f>'Visi duomenys'!AW114</f>
        <v>0</v>
      </c>
      <c r="R118" s="281">
        <f>'Visi duomenys'!AX114</f>
        <v>0</v>
      </c>
      <c r="S118" s="306"/>
      <c r="T118" s="307"/>
      <c r="U118" s="304">
        <f>'Visi duomenys'!AY114</f>
        <v>0</v>
      </c>
      <c r="V118" s="305">
        <f>'Visi duomenys'!AZ114</f>
        <v>0</v>
      </c>
      <c r="W118" s="305">
        <f>'Visi duomenys'!BA114</f>
        <v>0</v>
      </c>
      <c r="X118" s="306"/>
      <c r="Y118" s="307"/>
      <c r="Z118" s="304">
        <f>'Visi duomenys'!BB114</f>
        <v>0</v>
      </c>
      <c r="AA118" s="305">
        <f>'Visi duomenys'!BC114</f>
        <v>0</v>
      </c>
      <c r="AB118" s="305">
        <f>'Visi duomenys'!BD114</f>
        <v>0</v>
      </c>
      <c r="AC118" s="305"/>
      <c r="AD118" s="301"/>
      <c r="AE118" s="292">
        <f>'Visi duomenys'!BE114</f>
        <v>0</v>
      </c>
      <c r="AF118" s="281">
        <f>'Visi duomenys'!BF114</f>
        <v>0</v>
      </c>
      <c r="AG118" s="281">
        <f>'Visi duomenys'!BG114</f>
        <v>0</v>
      </c>
      <c r="AH118" s="306"/>
      <c r="AI118" s="307"/>
    </row>
    <row r="119" spans="1:35" s="278" customFormat="1" ht="16.5" customHeight="1" x14ac:dyDescent="0.25">
      <c r="A119" s="295" t="str">
        <f>'Visi duomenys'!A115</f>
        <v>3.1.1.1</v>
      </c>
      <c r="B119" s="240" t="str">
        <f>'Visi duomenys'!B115</f>
        <v/>
      </c>
      <c r="C119" s="240" t="str">
        <f>'Visi duomenys'!D115</f>
        <v>Priemonė: Geriamojo vandens tiekimo ir nuotekų tvarkymo sistemų renovavimas ir plėtra, įmonių valdymo tobulinimas</v>
      </c>
      <c r="D119" s="279" t="str">
        <f>('Visi duomenys'!J115&amp;" "&amp;'Visi duomenys'!K115&amp;" "&amp;'Visi duomenys'!L115)</f>
        <v xml:space="preserve">  </v>
      </c>
      <c r="E119" s="280">
        <f>'Visi duomenys'!C115</f>
        <v>0</v>
      </c>
      <c r="F119" s="292">
        <f>'Visi duomenys'!AP115</f>
        <v>0</v>
      </c>
      <c r="G119" s="281">
        <f>'Visi duomenys'!AQ115</f>
        <v>0</v>
      </c>
      <c r="H119" s="281">
        <f>'Visi duomenys'!AR115</f>
        <v>0</v>
      </c>
      <c r="I119" s="306"/>
      <c r="J119" s="307"/>
      <c r="K119" s="292">
        <f>'Visi duomenys'!AS115</f>
        <v>0</v>
      </c>
      <c r="L119" s="281">
        <f>'Visi duomenys'!AT115</f>
        <v>0</v>
      </c>
      <c r="M119" s="281">
        <f>'Visi duomenys'!AU115</f>
        <v>0</v>
      </c>
      <c r="N119" s="306"/>
      <c r="O119" s="307"/>
      <c r="P119" s="292">
        <f>'Visi duomenys'!AV115</f>
        <v>0</v>
      </c>
      <c r="Q119" s="281">
        <f>'Visi duomenys'!AW115</f>
        <v>0</v>
      </c>
      <c r="R119" s="281">
        <f>'Visi duomenys'!AX115</f>
        <v>0</v>
      </c>
      <c r="S119" s="306"/>
      <c r="T119" s="307"/>
      <c r="U119" s="304">
        <f>'Visi duomenys'!AY115</f>
        <v>0</v>
      </c>
      <c r="V119" s="305">
        <f>'Visi duomenys'!AZ115</f>
        <v>0</v>
      </c>
      <c r="W119" s="305">
        <f>'Visi duomenys'!BA115</f>
        <v>0</v>
      </c>
      <c r="X119" s="306"/>
      <c r="Y119" s="307"/>
      <c r="Z119" s="304">
        <f>'Visi duomenys'!BB115</f>
        <v>0</v>
      </c>
      <c r="AA119" s="305">
        <f>'Visi duomenys'!BC115</f>
        <v>0</v>
      </c>
      <c r="AB119" s="305">
        <f>'Visi duomenys'!BD115</f>
        <v>0</v>
      </c>
      <c r="AC119" s="305"/>
      <c r="AD119" s="301"/>
      <c r="AE119" s="292">
        <f>'Visi duomenys'!BE115</f>
        <v>0</v>
      </c>
      <c r="AF119" s="281">
        <f>'Visi duomenys'!BF115</f>
        <v>0</v>
      </c>
      <c r="AG119" s="281">
        <f>'Visi duomenys'!BG115</f>
        <v>0</v>
      </c>
      <c r="AH119" s="306"/>
      <c r="AI119" s="307"/>
    </row>
    <row r="120" spans="1:35" s="278" customFormat="1" ht="16.5" customHeight="1" x14ac:dyDescent="0.25">
      <c r="A120" s="296" t="str">
        <f>'Visi duomenys'!A116</f>
        <v>3.1.1.1.1</v>
      </c>
      <c r="B120" s="241" t="str">
        <f>'Visi duomenys'!B116</f>
        <v>R080014-070600-1213</v>
      </c>
      <c r="C120" s="241" t="str">
        <f>'Visi duomenys'!D116</f>
        <v>Vandentiekio ir nuotekų tinklų rekonstrukcija ir plėtra Šilalės rajone (Kaltinėnuose)</v>
      </c>
      <c r="D120" s="275" t="str">
        <f>('Visi duomenys'!J116&amp;" "&amp;'Visi duomenys'!K116&amp;" "&amp;'Visi duomenys'!L116)</f>
        <v xml:space="preserve">  </v>
      </c>
      <c r="E120" s="276" t="str">
        <f>'Visi duomenys'!C116</f>
        <v>05.3.2-APVA-R-014-71-0003</v>
      </c>
      <c r="F120" s="291" t="str">
        <f>'Visi duomenys'!AP116</f>
        <v>P.S.333</v>
      </c>
      <c r="G120" s="277" t="str">
        <f>'Visi duomenys'!AQ116</f>
        <v>Rekonstruotų vandens tiekimo ir nuotekų surinkimo tinklų ilgis (km)</v>
      </c>
      <c r="H120" s="277">
        <f>'Visi duomenys'!AR116</f>
        <v>2.84</v>
      </c>
      <c r="I120" s="308"/>
      <c r="J120" s="309"/>
      <c r="K120" s="291" t="str">
        <f>'Visi duomenys'!AS116</f>
        <v>P.N.050</v>
      </c>
      <c r="L120" s="277" t="str">
        <f>'Visi duomenys'!AT116</f>
        <v>Gyventojai, kuriems teikiamos vandens tiekimo paslaugos naujai pastatytais geriamojo vandens tiekimo tinklais (skaičius)</v>
      </c>
      <c r="M120" s="277">
        <f>'Visi duomenys'!AU116</f>
        <v>494</v>
      </c>
      <c r="N120" s="308"/>
      <c r="O120" s="309"/>
      <c r="P120" s="291" t="str">
        <f>'Visi duomenys'!AV116</f>
        <v>P.N.053</v>
      </c>
      <c r="Q120" s="277" t="str">
        <f>'Visi duomenys'!AW116</f>
        <v>Gyventojai, kuriems teikiamos paslaugos naujai pastatytais nuotekų surinkimo tinklais (GE)</v>
      </c>
      <c r="R120" s="277">
        <f>'Visi duomenys'!AX116</f>
        <v>526</v>
      </c>
      <c r="S120" s="308"/>
      <c r="T120" s="309"/>
      <c r="U120" s="303">
        <f>'Visi duomenys'!AY116</f>
        <v>0</v>
      </c>
      <c r="V120" s="254">
        <f>'Visi duomenys'!AZ116</f>
        <v>0</v>
      </c>
      <c r="W120" s="254">
        <f>'Visi duomenys'!BA116</f>
        <v>0</v>
      </c>
      <c r="X120" s="308"/>
      <c r="Y120" s="309"/>
      <c r="Z120" s="303">
        <f>'Visi duomenys'!BB116</f>
        <v>0</v>
      </c>
      <c r="AA120" s="254">
        <f>'Visi duomenys'!BC116</f>
        <v>0</v>
      </c>
      <c r="AB120" s="254">
        <f>'Visi duomenys'!BD116</f>
        <v>0</v>
      </c>
      <c r="AC120" s="254"/>
      <c r="AD120" s="302"/>
      <c r="AE120" s="291">
        <f>'Visi duomenys'!BE116</f>
        <v>0</v>
      </c>
      <c r="AF120" s="277">
        <f>'Visi duomenys'!BF116</f>
        <v>0</v>
      </c>
      <c r="AG120" s="277">
        <f>'Visi duomenys'!BG116</f>
        <v>0</v>
      </c>
      <c r="AH120" s="308"/>
      <c r="AI120" s="309"/>
    </row>
    <row r="121" spans="1:35" s="278" customFormat="1" ht="16.5" customHeight="1" x14ac:dyDescent="0.25">
      <c r="A121" s="296" t="str">
        <f>'Visi duomenys'!A117</f>
        <v>3.1.1.1.2</v>
      </c>
      <c r="B121" s="241" t="str">
        <f>'Visi duomenys'!B117</f>
        <v>R080014-060700-1214</v>
      </c>
      <c r="C121" s="241" t="str">
        <f>'Visi duomenys'!D117</f>
        <v>Vandens tiekimo ir nuotekų tvarkymo infrastruktūros renovavimas ir plėtra Pagėgių savivaldybėje (Natkiškiuose, Piktupėnuose)</v>
      </c>
      <c r="D121" s="275" t="str">
        <f>('Visi duomenys'!J117&amp;" "&amp;'Visi duomenys'!K117&amp;" "&amp;'Visi duomenys'!L117)</f>
        <v xml:space="preserve">  </v>
      </c>
      <c r="E121" s="276" t="str">
        <f>'Visi duomenys'!C117</f>
        <v>05.3.2-APVA-R-014-71-0002</v>
      </c>
      <c r="F121" s="291" t="str">
        <f>'Visi duomenys'!AP117</f>
        <v>P.S.333</v>
      </c>
      <c r="G121" s="277" t="str">
        <f>'Visi duomenys'!AQ117</f>
        <v>Rekonstruotų vandens tiekimo ir nuotekų surinkimo tinklų ilgis (km)</v>
      </c>
      <c r="H121" s="277">
        <f>'Visi duomenys'!AR117</f>
        <v>3</v>
      </c>
      <c r="I121" s="308"/>
      <c r="J121" s="309"/>
      <c r="K121" s="291" t="str">
        <f>'Visi duomenys'!AS117</f>
        <v>P.N.050</v>
      </c>
      <c r="L121" s="277" t="str">
        <f>'Visi duomenys'!AT117</f>
        <v>Gyventojai, kuriems teikiamos vandens tiekimo paslaugos naujai pastatytais geriamojo vandens tiekimo tinklais (skaičius)</v>
      </c>
      <c r="M121" s="277">
        <f>'Visi duomenys'!AU117</f>
        <v>92</v>
      </c>
      <c r="N121" s="308"/>
      <c r="O121" s="309"/>
      <c r="P121" s="291" t="str">
        <f>'Visi duomenys'!AV117</f>
        <v>P.N.053</v>
      </c>
      <c r="Q121" s="277" t="str">
        <f>'Visi duomenys'!AW117</f>
        <v>Gyventojai, kuriems teikiamos paslaugos naujai pastatytais nuotekų surinkimo tinklais (GE)</v>
      </c>
      <c r="R121" s="277">
        <f>'Visi duomenys'!AX117</f>
        <v>60</v>
      </c>
      <c r="S121" s="308"/>
      <c r="T121" s="309"/>
      <c r="U121" s="303" t="str">
        <f>'Visi duomenys'!AY117</f>
        <v>P.N.054</v>
      </c>
      <c r="V121" s="254" t="str">
        <f>'Visi duomenys'!AZ117</f>
        <v>Gyventojai, kuriems teikiamos nuotekų valymo paslaugos naujai pastatytais ir (arba) rekonstruotais nuotekų valymo įrenginiais (GE)</v>
      </c>
      <c r="W121" s="254">
        <f>'Visi duomenys'!BA117</f>
        <v>406</v>
      </c>
      <c r="X121" s="308"/>
      <c r="Y121" s="309"/>
      <c r="Z121" s="303">
        <f>'Visi duomenys'!BB117</f>
        <v>0</v>
      </c>
      <c r="AA121" s="254">
        <f>'Visi duomenys'!BC117</f>
        <v>0</v>
      </c>
      <c r="AB121" s="254">
        <f>'Visi duomenys'!BD117</f>
        <v>0</v>
      </c>
      <c r="AC121" s="254"/>
      <c r="AD121" s="302"/>
      <c r="AE121" s="291">
        <f>'Visi duomenys'!BE117</f>
        <v>0</v>
      </c>
      <c r="AF121" s="277">
        <f>'Visi duomenys'!BF117</f>
        <v>0</v>
      </c>
      <c r="AG121" s="277">
        <f>'Visi duomenys'!BG117</f>
        <v>0</v>
      </c>
      <c r="AH121" s="308"/>
      <c r="AI121" s="309"/>
    </row>
    <row r="122" spans="1:35" s="278" customFormat="1" ht="16.5" customHeight="1" x14ac:dyDescent="0.25">
      <c r="A122" s="296" t="str">
        <f>'Visi duomenys'!A118</f>
        <v>3.1.1.1.3</v>
      </c>
      <c r="B122" s="241" t="str">
        <f>'Visi duomenys'!B118</f>
        <v>R080014-070600-1215</v>
      </c>
      <c r="C122" s="241" t="str">
        <f>'Visi duomenys'!D118</f>
        <v>Vandens tiekimo ir nuotekų tvarkymo infrastruktūros plėtra Jurbarko rajone</v>
      </c>
      <c r="D122" s="275" t="str">
        <f>('Visi duomenys'!J118&amp;" "&amp;'Visi duomenys'!K118&amp;" "&amp;'Visi duomenys'!L118)</f>
        <v xml:space="preserve">  </v>
      </c>
      <c r="E122" s="276" t="str">
        <f>'Visi duomenys'!C118</f>
        <v>05.3.2-APVA-R-014-71-0001</v>
      </c>
      <c r="F122" s="291" t="str">
        <f>'Visi duomenys'!AP118</f>
        <v>P.S.333</v>
      </c>
      <c r="G122" s="277" t="str">
        <f>'Visi duomenys'!AQ118</f>
        <v>Rekonstruotų vandens tiekimo ir nuotekų surinkimo tinklų ilgis (km)</v>
      </c>
      <c r="H122" s="277">
        <f>'Visi duomenys'!AR118</f>
        <v>1</v>
      </c>
      <c r="I122" s="308"/>
      <c r="J122" s="309"/>
      <c r="K122" s="291" t="str">
        <f>'Visi duomenys'!AS118</f>
        <v>P.N.050</v>
      </c>
      <c r="L122" s="277" t="str">
        <f>'Visi duomenys'!AT118</f>
        <v>Gyventojai, kuriems teikiamos vandens tiekimo paslaugos naujai pastatytais geriamojo vandens tiekimo tinklais (skaičius)</v>
      </c>
      <c r="M122" s="277">
        <f>'Visi duomenys'!AU118</f>
        <v>137</v>
      </c>
      <c r="N122" s="308"/>
      <c r="O122" s="309"/>
      <c r="P122" s="291" t="str">
        <f>'Visi duomenys'!AV118</f>
        <v>P.N.053</v>
      </c>
      <c r="Q122" s="277" t="str">
        <f>'Visi duomenys'!AW118</f>
        <v>Gyventojai, kuriems teikiamos paslaugos naujai pastatytais nuotekų surinkimo tinklais (GE)</v>
      </c>
      <c r="R122" s="277">
        <f>'Visi duomenys'!AX118</f>
        <v>110</v>
      </c>
      <c r="S122" s="308"/>
      <c r="T122" s="309"/>
      <c r="U122" s="303" t="str">
        <f>'Visi duomenys'!AY118</f>
        <v>P.N.051</v>
      </c>
      <c r="V122" s="254" t="str">
        <f>'Visi duomenys'!AZ118</f>
        <v>Gyventojai, kuriems teikiamos vandens tiekimo paslaugos iš naujai pastatytų ir (arba) rekonstruotų geriamojo vandens gerinimo įrenginių (skaičius)</v>
      </c>
      <c r="W122" s="254">
        <f>'Visi duomenys'!BA118</f>
        <v>11310</v>
      </c>
      <c r="X122" s="308"/>
      <c r="Y122" s="309"/>
      <c r="Z122" s="303">
        <f>'Visi duomenys'!BB118</f>
        <v>0</v>
      </c>
      <c r="AA122" s="254">
        <f>'Visi duomenys'!BC118</f>
        <v>0</v>
      </c>
      <c r="AB122" s="254">
        <f>'Visi duomenys'!BD118</f>
        <v>0</v>
      </c>
      <c r="AC122" s="254"/>
      <c r="AD122" s="302"/>
      <c r="AE122" s="291">
        <f>'Visi duomenys'!BE118</f>
        <v>0</v>
      </c>
      <c r="AF122" s="277">
        <f>'Visi duomenys'!BF118</f>
        <v>0</v>
      </c>
      <c r="AG122" s="277">
        <f>'Visi duomenys'!BG118</f>
        <v>0</v>
      </c>
      <c r="AH122" s="308"/>
      <c r="AI122" s="309"/>
    </row>
    <row r="123" spans="1:35" s="278" customFormat="1" ht="16.5" customHeight="1" x14ac:dyDescent="0.25">
      <c r="A123" s="296" t="str">
        <f>'Visi duomenys'!A119</f>
        <v>3.1.1.1.4</v>
      </c>
      <c r="B123" s="241" t="str">
        <f>'Visi duomenys'!B119</f>
        <v>R080014-060700-1216</v>
      </c>
      <c r="C123" s="241" t="str">
        <f>'Visi duomenys'!D119</f>
        <v>Geriamojo vandens tiekimo ir nuotekų tvarkymo sistemų renovavimas ir plėtra Tauragės rajone</v>
      </c>
      <c r="D123" s="275" t="str">
        <f>('Visi duomenys'!J119&amp;" "&amp;'Visi duomenys'!K119&amp;" "&amp;'Visi duomenys'!L119)</f>
        <v xml:space="preserve">  </v>
      </c>
      <c r="E123" s="276" t="str">
        <f>'Visi duomenys'!C119</f>
        <v>05.3.2-APVA-R-014-71-0004</v>
      </c>
      <c r="F123" s="291" t="str">
        <f>'Visi duomenys'!AP119</f>
        <v>P.S.333</v>
      </c>
      <c r="G123" s="277" t="str">
        <f>'Visi duomenys'!AQ119</f>
        <v>Rekonstruotų vandens tiekimo ir nuotekų surinkimo tinklų ilgis (km)</v>
      </c>
      <c r="H123" s="277">
        <f>'Visi duomenys'!AR119</f>
        <v>7.5</v>
      </c>
      <c r="I123" s="308"/>
      <c r="J123" s="309"/>
      <c r="K123" s="291" t="str">
        <f>'Visi duomenys'!AS119</f>
        <v>P.N.050</v>
      </c>
      <c r="L123" s="277" t="str">
        <f>'Visi duomenys'!AT119</f>
        <v>Gyventojai, kuriems teikiamos vandens tiekimo paslaugos naujai pastatytais geriamojo vandens tiekimo tinklais (skaičius)</v>
      </c>
      <c r="M123" s="277">
        <f>'Visi duomenys'!AU119</f>
        <v>29</v>
      </c>
      <c r="N123" s="308"/>
      <c r="O123" s="309"/>
      <c r="P123" s="291" t="str">
        <f>'Visi duomenys'!AV119</f>
        <v>P.N.053</v>
      </c>
      <c r="Q123" s="277" t="str">
        <f>'Visi duomenys'!AW119</f>
        <v>Gyventojai, kuriems teikiamos paslaugos naujai pastatytais nuotekų surinkimo tinklais (GE)</v>
      </c>
      <c r="R123" s="277">
        <f>'Visi duomenys'!AX119</f>
        <v>398</v>
      </c>
      <c r="S123" s="308"/>
      <c r="T123" s="309"/>
      <c r="U123" s="303" t="str">
        <f>'Visi duomenys'!AY119</f>
        <v>P.N.054</v>
      </c>
      <c r="V123" s="254" t="str">
        <f>'Visi duomenys'!AZ119</f>
        <v>Gyventojai, kuriems teikiamos nuotekų valymo paslaugos naujai pastatytais ir (arba) rekonstruotais nuotekų valymo įrenginiais (GE)</v>
      </c>
      <c r="W123" s="254">
        <f>'Visi duomenys'!BA119</f>
        <v>862</v>
      </c>
      <c r="X123" s="308"/>
      <c r="Y123" s="309"/>
      <c r="Z123" s="303">
        <f>'Visi duomenys'!BB119</f>
        <v>0</v>
      </c>
      <c r="AA123" s="254">
        <f>'Visi duomenys'!BC119</f>
        <v>0</v>
      </c>
      <c r="AB123" s="254">
        <f>'Visi duomenys'!BD119</f>
        <v>0</v>
      </c>
      <c r="AC123" s="254"/>
      <c r="AD123" s="302"/>
      <c r="AE123" s="291">
        <f>'Visi duomenys'!BE119</f>
        <v>0</v>
      </c>
      <c r="AF123" s="277">
        <f>'Visi duomenys'!BF119</f>
        <v>0</v>
      </c>
      <c r="AG123" s="277">
        <f>'Visi duomenys'!BG119</f>
        <v>0</v>
      </c>
      <c r="AH123" s="308"/>
      <c r="AI123" s="309"/>
    </row>
    <row r="124" spans="1:35" s="278" customFormat="1" ht="16.5" customHeight="1" x14ac:dyDescent="0.25">
      <c r="A124" s="296" t="str">
        <f>'Visi duomenys'!A120</f>
        <v>3.1.1.1.5</v>
      </c>
      <c r="B124" s="241" t="str">
        <f>'Visi duomenys'!B120</f>
        <v>R080014-060700-1217</v>
      </c>
      <c r="C124" s="241" t="str">
        <f>'Visi duomenys'!D120</f>
        <v>Geriamojo vandens tiekimo ir nuotekų tvarkymo sistemų renovavimas ir plėtra Šilalės rajone (Kaltinėnuose, Traksėdyje)</v>
      </c>
      <c r="D124" s="275" t="str">
        <f>('Visi duomenys'!J120&amp;" "&amp;'Visi duomenys'!K120&amp;" "&amp;'Visi duomenys'!L120)</f>
        <v xml:space="preserve">  </v>
      </c>
      <c r="E124" s="276" t="str">
        <f>'Visi duomenys'!C120</f>
        <v>05.3.2-APVA-R-014-71-0006</v>
      </c>
      <c r="F124" s="291" t="str">
        <f>'Visi duomenys'!AP120</f>
        <v>P.N.051</v>
      </c>
      <c r="G124" s="277" t="str">
        <f>'Visi duomenys'!AQ120</f>
        <v>Gyventojai, kuriems teikiamos vandens tiekimo paslaugos iš naujai pastatytų ir (arba) rekonstruotų geriamojo vandens gerinimo įrenginių (skaičius)</v>
      </c>
      <c r="H124" s="277">
        <f>'Visi duomenys'!AR120</f>
        <v>221</v>
      </c>
      <c r="I124" s="308"/>
      <c r="J124" s="309"/>
      <c r="K124" s="291" t="str">
        <f>'Visi duomenys'!AS120</f>
        <v>P.N.054</v>
      </c>
      <c r="L124" s="277" t="str">
        <f>'Visi duomenys'!AT120</f>
        <v>Gyventojai, kuriems teikiamos nuotekų valymo paslaugos naujai pastatytais ir (arba) rekonstruotais nuotekų valymo įrenginiais (GE)</v>
      </c>
      <c r="M124" s="277">
        <f>'Visi duomenys'!AU120</f>
        <v>600</v>
      </c>
      <c r="N124" s="308"/>
      <c r="O124" s="309"/>
      <c r="P124" s="291">
        <f>'Visi duomenys'!AV120</f>
        <v>0</v>
      </c>
      <c r="Q124" s="277">
        <f>'Visi duomenys'!AW120</f>
        <v>0</v>
      </c>
      <c r="R124" s="277">
        <f>'Visi duomenys'!AX120</f>
        <v>0</v>
      </c>
      <c r="S124" s="308"/>
      <c r="T124" s="309"/>
      <c r="U124" s="303">
        <f>'Visi duomenys'!AY120</f>
        <v>0</v>
      </c>
      <c r="V124" s="254">
        <f>'Visi duomenys'!AZ120</f>
        <v>0</v>
      </c>
      <c r="W124" s="254">
        <f>'Visi duomenys'!BA120</f>
        <v>0</v>
      </c>
      <c r="X124" s="308"/>
      <c r="Y124" s="309"/>
      <c r="Z124" s="303">
        <f>'Visi duomenys'!BB120</f>
        <v>0</v>
      </c>
      <c r="AA124" s="254">
        <f>'Visi duomenys'!BC120</f>
        <v>0</v>
      </c>
      <c r="AB124" s="254">
        <f>'Visi duomenys'!BD120</f>
        <v>0</v>
      </c>
      <c r="AC124" s="254"/>
      <c r="AD124" s="302"/>
      <c r="AE124" s="291">
        <f>'Visi duomenys'!BE120</f>
        <v>0</v>
      </c>
      <c r="AF124" s="277">
        <f>'Visi duomenys'!BF120</f>
        <v>0</v>
      </c>
      <c r="AG124" s="277">
        <f>'Visi duomenys'!BG120</f>
        <v>0</v>
      </c>
      <c r="AH124" s="308"/>
      <c r="AI124" s="309"/>
    </row>
    <row r="125" spans="1:35" s="278" customFormat="1" ht="16.5" customHeight="1" x14ac:dyDescent="0.25">
      <c r="A125" s="296" t="str">
        <f>'Visi duomenys'!A121</f>
        <v>3.1.1.1.6</v>
      </c>
      <c r="B125" s="241" t="str">
        <f>'Visi duomenys'!B121</f>
        <v>R080014-070000-1218</v>
      </c>
      <c r="C125" s="241" t="str">
        <f>'Visi duomenys'!D121</f>
        <v>Nuotekų tinklų plėtra Pagėgių savivaldybėje (Mažaičiuose)</v>
      </c>
      <c r="D125" s="275" t="str">
        <f>('Visi duomenys'!J121&amp;" "&amp;'Visi duomenys'!K121&amp;" "&amp;'Visi duomenys'!L121)</f>
        <v xml:space="preserve">  </v>
      </c>
      <c r="E125" s="276" t="str">
        <f>'Visi duomenys'!C121</f>
        <v>05.3.2-APVA-R-014-71-0005</v>
      </c>
      <c r="F125" s="291" t="str">
        <f>'Visi duomenys'!AP121</f>
        <v>P.N.053</v>
      </c>
      <c r="G125" s="277" t="str">
        <f>'Visi duomenys'!AQ121</f>
        <v>Gyventojai, kuriems teikiamos paslaugos naujai pastatytais nuotekų surinkimo tinklais (GE)</v>
      </c>
      <c r="H125" s="277">
        <f>'Visi duomenys'!AR121</f>
        <v>50</v>
      </c>
      <c r="I125" s="308"/>
      <c r="J125" s="309"/>
      <c r="K125" s="291">
        <f>'Visi duomenys'!AS121</f>
        <v>0</v>
      </c>
      <c r="L125" s="277">
        <f>'Visi duomenys'!AT121</f>
        <v>0</v>
      </c>
      <c r="M125" s="277">
        <f>'Visi duomenys'!AU121</f>
        <v>0</v>
      </c>
      <c r="N125" s="308"/>
      <c r="O125" s="309"/>
      <c r="P125" s="291">
        <f>'Visi duomenys'!AV121</f>
        <v>0</v>
      </c>
      <c r="Q125" s="277">
        <f>'Visi duomenys'!AW121</f>
        <v>0</v>
      </c>
      <c r="R125" s="277">
        <f>'Visi duomenys'!AX121</f>
        <v>0</v>
      </c>
      <c r="S125" s="308"/>
      <c r="T125" s="309"/>
      <c r="U125" s="303">
        <f>'Visi duomenys'!AY121</f>
        <v>0</v>
      </c>
      <c r="V125" s="254">
        <f>'Visi duomenys'!AZ121</f>
        <v>0</v>
      </c>
      <c r="W125" s="254">
        <f>'Visi duomenys'!BA121</f>
        <v>0</v>
      </c>
      <c r="X125" s="308"/>
      <c r="Y125" s="309"/>
      <c r="Z125" s="303">
        <f>'Visi duomenys'!BB121</f>
        <v>0</v>
      </c>
      <c r="AA125" s="254">
        <f>'Visi duomenys'!BC121</f>
        <v>0</v>
      </c>
      <c r="AB125" s="254">
        <f>'Visi duomenys'!BD121</f>
        <v>0</v>
      </c>
      <c r="AC125" s="254"/>
      <c r="AD125" s="302"/>
      <c r="AE125" s="291">
        <f>'Visi duomenys'!BE121</f>
        <v>0</v>
      </c>
      <c r="AF125" s="277">
        <f>'Visi duomenys'!BF121</f>
        <v>0</v>
      </c>
      <c r="AG125" s="277">
        <f>'Visi duomenys'!BG121</f>
        <v>0</v>
      </c>
      <c r="AH125" s="308"/>
      <c r="AI125" s="309"/>
    </row>
    <row r="126" spans="1:35" s="278" customFormat="1" ht="16.5" customHeight="1" x14ac:dyDescent="0.25">
      <c r="A126" s="296" t="str">
        <f>'Visi duomenys'!A122</f>
        <v>3.1.1.1.7</v>
      </c>
      <c r="B126" s="241" t="str">
        <f>'Visi duomenys'!B122</f>
        <v>R080014-070650-1219</v>
      </c>
      <c r="C126" s="241" t="str">
        <f>'Visi duomenys'!D122</f>
        <v>Vandens tiekimo ir nuotekų tvarkymo infrastruktūros plėtra Jurbarko mieste</v>
      </c>
      <c r="D126" s="275" t="str">
        <f>('Visi duomenys'!J122&amp;" "&amp;'Visi duomenys'!K122&amp;" "&amp;'Visi duomenys'!L122)</f>
        <v xml:space="preserve">  </v>
      </c>
      <c r="E126" s="276" t="str">
        <f>'Visi duomenys'!C122</f>
        <v>05.3.2-APVA-R-014-71-0007</v>
      </c>
      <c r="F126" s="291" t="str">
        <f>'Visi duomenys'!AP122</f>
        <v>P.S.333</v>
      </c>
      <c r="G126" s="277" t="str">
        <f>'Visi duomenys'!AQ122</f>
        <v>Rekonstruotų vandens tiekimo ir nuotekų surinkimo tinklų ilgis (km)</v>
      </c>
      <c r="H126" s="277">
        <f>'Visi duomenys'!AR122</f>
        <v>0.22700000000000001</v>
      </c>
      <c r="I126" s="308"/>
      <c r="J126" s="309"/>
      <c r="K126" s="291" t="str">
        <f>'Visi duomenys'!AS122</f>
        <v>P.N.050</v>
      </c>
      <c r="L126" s="277" t="str">
        <f>'Visi duomenys'!AT122</f>
        <v>Gyventojai, kuriems teikiamos vandens tiekimo paslaugos naujai pastatytais geriamojo vandens tiekimo tinklais (skaičius)</v>
      </c>
      <c r="M126" s="277">
        <f>'Visi duomenys'!AU122</f>
        <v>27</v>
      </c>
      <c r="N126" s="308"/>
      <c r="O126" s="309"/>
      <c r="P126" s="291" t="str">
        <f>'Visi duomenys'!AV122</f>
        <v>P.N.053</v>
      </c>
      <c r="Q126" s="277" t="str">
        <f>'Visi duomenys'!AW122</f>
        <v>Gyventojai, kuriems teikiamos paslaugos naujai pastatytais nuotekų surinkimo tinklais (GE)</v>
      </c>
      <c r="R126" s="277">
        <f>'Visi duomenys'!AX122</f>
        <v>93</v>
      </c>
      <c r="S126" s="308"/>
      <c r="T126" s="309"/>
      <c r="U126" s="303">
        <f>'Visi duomenys'!AY122</f>
        <v>0</v>
      </c>
      <c r="V126" s="254">
        <f>'Visi duomenys'!AZ122</f>
        <v>0</v>
      </c>
      <c r="W126" s="254">
        <f>'Visi duomenys'!BA122</f>
        <v>0</v>
      </c>
      <c r="X126" s="308"/>
      <c r="Y126" s="309"/>
      <c r="Z126" s="303">
        <f>'Visi duomenys'!BB122</f>
        <v>0</v>
      </c>
      <c r="AA126" s="254">
        <f>'Visi duomenys'!BC122</f>
        <v>0</v>
      </c>
      <c r="AB126" s="254">
        <f>'Visi duomenys'!BD122</f>
        <v>0</v>
      </c>
      <c r="AC126" s="254"/>
      <c r="AD126" s="302"/>
      <c r="AE126" s="291">
        <f>'Visi duomenys'!BE122</f>
        <v>0</v>
      </c>
      <c r="AF126" s="277">
        <f>'Visi duomenys'!BF122</f>
        <v>0</v>
      </c>
      <c r="AG126" s="277">
        <f>'Visi duomenys'!BG122</f>
        <v>0</v>
      </c>
      <c r="AH126" s="308"/>
      <c r="AI126" s="309"/>
    </row>
    <row r="127" spans="1:35" s="278" customFormat="1" ht="16.5" customHeight="1" x14ac:dyDescent="0.25">
      <c r="A127" s="296" t="str">
        <f>'Visi duomenys'!A123</f>
        <v>3.1.1.1.8</v>
      </c>
      <c r="B127" s="241" t="str">
        <f>'Visi duomenys'!B123</f>
        <v>R080014-060750-1220</v>
      </c>
      <c r="C127" s="241" t="str">
        <f>'Visi duomenys'!D123</f>
        <v>Geriamojo vandens tiekimo ir nuotekų tvarkymo sistemų renovavimas ir plėtra Tauragės rajone (papildomi darbai)</v>
      </c>
      <c r="D127" s="275" t="str">
        <f>('Visi duomenys'!J123&amp;" "&amp;'Visi duomenys'!K123&amp;" "&amp;'Visi duomenys'!L123)</f>
        <v xml:space="preserve">  </v>
      </c>
      <c r="E127" s="276" t="str">
        <f>'Visi duomenys'!C123</f>
        <v>05.3.2-APVA-R-014-71-0008</v>
      </c>
      <c r="F127" s="291" t="str">
        <f>'Visi duomenys'!AP123</f>
        <v>P.S.333</v>
      </c>
      <c r="G127" s="277" t="str">
        <f>'Visi duomenys'!AQ123</f>
        <v>Rekonstruotų vandens tiekimo ir nuotekų surinkimo tinklų ilgis (km)</v>
      </c>
      <c r="H127" s="277">
        <f>'Visi duomenys'!AR123</f>
        <v>3.45</v>
      </c>
      <c r="I127" s="308"/>
      <c r="J127" s="309"/>
      <c r="K127" s="291" t="str">
        <f>'Visi duomenys'!AS123</f>
        <v>P.N.050</v>
      </c>
      <c r="L127" s="277" t="str">
        <f>'Visi duomenys'!AT123</f>
        <v>Gyventojai, kuriems teikiamos vandens tiekimo paslaugos naujai pastatytais geriamojo vandens tiekimo tinklais (skaičius)</v>
      </c>
      <c r="M127" s="277">
        <f>'Visi duomenys'!AU123</f>
        <v>17</v>
      </c>
      <c r="N127" s="308"/>
      <c r="O127" s="309"/>
      <c r="P127" s="291" t="str">
        <f>'Visi duomenys'!AV123</f>
        <v>P.N.053</v>
      </c>
      <c r="Q127" s="277" t="str">
        <f>'Visi duomenys'!AW123</f>
        <v>Gyventojai, kuriems teikiamos paslaugos naujai pastatytais nuotekų surinkimo tinklais (GE)</v>
      </c>
      <c r="R127" s="277">
        <f>'Visi duomenys'!AX123</f>
        <v>32</v>
      </c>
      <c r="S127" s="308"/>
      <c r="T127" s="309"/>
      <c r="U127" s="303">
        <f>'Visi duomenys'!AY123</f>
        <v>0</v>
      </c>
      <c r="V127" s="254">
        <f>'Visi duomenys'!AZ123</f>
        <v>0</v>
      </c>
      <c r="W127" s="254">
        <f>'Visi duomenys'!BA123</f>
        <v>0</v>
      </c>
      <c r="X127" s="308"/>
      <c r="Y127" s="309"/>
      <c r="Z127" s="303">
        <f>'Visi duomenys'!BB123</f>
        <v>0</v>
      </c>
      <c r="AA127" s="254">
        <f>'Visi duomenys'!BC123</f>
        <v>0</v>
      </c>
      <c r="AB127" s="254">
        <f>'Visi duomenys'!BD123</f>
        <v>0</v>
      </c>
      <c r="AC127" s="254"/>
      <c r="AD127" s="302"/>
      <c r="AE127" s="291">
        <f>'Visi duomenys'!BE123</f>
        <v>0</v>
      </c>
      <c r="AF127" s="277">
        <f>'Visi duomenys'!BF123</f>
        <v>0</v>
      </c>
      <c r="AG127" s="277">
        <f>'Visi duomenys'!BG123</f>
        <v>0</v>
      </c>
      <c r="AH127" s="308"/>
      <c r="AI127" s="309"/>
    </row>
    <row r="128" spans="1:35" s="278" customFormat="1" ht="16.5" customHeight="1" x14ac:dyDescent="0.25">
      <c r="A128" s="295" t="str">
        <f>'Visi duomenys'!A124</f>
        <v>3.1.1.2</v>
      </c>
      <c r="B128" s="240" t="str">
        <f>'Visi duomenys'!B124</f>
        <v/>
      </c>
      <c r="C128" s="240" t="str">
        <f>'Visi duomenys'!D124</f>
        <v>Priemonė: Paviršinių nuotekų sistemų tvarkymas</v>
      </c>
      <c r="D128" s="279" t="str">
        <f>('Visi duomenys'!J124&amp;" "&amp;'Visi duomenys'!K124&amp;" "&amp;'Visi duomenys'!L124)</f>
        <v xml:space="preserve">  </v>
      </c>
      <c r="E128" s="280">
        <f>'Visi duomenys'!C124</f>
        <v>0</v>
      </c>
      <c r="F128" s="292">
        <f>'Visi duomenys'!AP124</f>
        <v>0</v>
      </c>
      <c r="G128" s="281">
        <f>'Visi duomenys'!AQ124</f>
        <v>0</v>
      </c>
      <c r="H128" s="281">
        <f>'Visi duomenys'!AR124</f>
        <v>0</v>
      </c>
      <c r="I128" s="306"/>
      <c r="J128" s="307"/>
      <c r="K128" s="292">
        <f>'Visi duomenys'!AS124</f>
        <v>0</v>
      </c>
      <c r="L128" s="281">
        <f>'Visi duomenys'!AT124</f>
        <v>0</v>
      </c>
      <c r="M128" s="281">
        <f>'Visi duomenys'!AU124</f>
        <v>0</v>
      </c>
      <c r="N128" s="306"/>
      <c r="O128" s="307"/>
      <c r="P128" s="292">
        <f>'Visi duomenys'!AV124</f>
        <v>0</v>
      </c>
      <c r="Q128" s="281">
        <f>'Visi duomenys'!AW124</f>
        <v>0</v>
      </c>
      <c r="R128" s="281">
        <f>'Visi duomenys'!AX124</f>
        <v>0</v>
      </c>
      <c r="S128" s="306"/>
      <c r="T128" s="307"/>
      <c r="U128" s="304">
        <f>'Visi duomenys'!AY124</f>
        <v>0</v>
      </c>
      <c r="V128" s="305">
        <f>'Visi duomenys'!AZ124</f>
        <v>0</v>
      </c>
      <c r="W128" s="305">
        <f>'Visi duomenys'!BA124</f>
        <v>0</v>
      </c>
      <c r="X128" s="306"/>
      <c r="Y128" s="307"/>
      <c r="Z128" s="304">
        <f>'Visi duomenys'!BB124</f>
        <v>0</v>
      </c>
      <c r="AA128" s="305">
        <f>'Visi duomenys'!BC124</f>
        <v>0</v>
      </c>
      <c r="AB128" s="305">
        <f>'Visi duomenys'!BD124</f>
        <v>0</v>
      </c>
      <c r="AC128" s="305"/>
      <c r="AD128" s="301"/>
      <c r="AE128" s="292">
        <f>'Visi duomenys'!BE124</f>
        <v>0</v>
      </c>
      <c r="AF128" s="281">
        <f>'Visi duomenys'!BF124</f>
        <v>0</v>
      </c>
      <c r="AG128" s="281">
        <f>'Visi duomenys'!BG124</f>
        <v>0</v>
      </c>
      <c r="AH128" s="306"/>
      <c r="AI128" s="307"/>
    </row>
    <row r="129" spans="1:35" s="278" customFormat="1" ht="16.5" customHeight="1" x14ac:dyDescent="0.25">
      <c r="A129" s="296" t="str">
        <f>'Visi duomenys'!A125</f>
        <v>3.1.1.2.1</v>
      </c>
      <c r="B129" s="241" t="str">
        <f>'Visi duomenys'!B125</f>
        <v>R080007-080000-1222</v>
      </c>
      <c r="C129" s="241" t="str">
        <f>'Visi duomenys'!D125</f>
        <v>Paviršinių nuotekų sistemų tvarkymas Tauragės mieste</v>
      </c>
      <c r="D129" s="275" t="str">
        <f>('Visi duomenys'!J125&amp;" "&amp;'Visi duomenys'!K125&amp;" "&amp;'Visi duomenys'!L125)</f>
        <v xml:space="preserve">  </v>
      </c>
      <c r="E129" s="276" t="str">
        <f>'Visi duomenys'!C125</f>
        <v>05.1.1-APVA-R-007-71-0001</v>
      </c>
      <c r="F129" s="291" t="str">
        <f>'Visi duomenys'!AP125</f>
        <v>P.S.328</v>
      </c>
      <c r="G129" s="277" t="str">
        <f>'Visi duomenys'!AQ125</f>
        <v>Lietaus nuotėkio plotas, iš kurio surenkamam paviršiniam (lietaus) vandeniui tvarkyti, įrengta ir (ar) rekonstruota infrastruktūra (ha)</v>
      </c>
      <c r="H129" s="277">
        <f>'Visi duomenys'!AR125</f>
        <v>148.34</v>
      </c>
      <c r="I129" s="308"/>
      <c r="J129" s="309"/>
      <c r="K129" s="291" t="str">
        <f>'Visi duomenys'!AS125</f>
        <v>P.N.028</v>
      </c>
      <c r="L129" s="277" t="str">
        <f>'Visi duomenys'!AT125</f>
        <v>Inventorizuota neapskaityto paviršinių nuotekų nuotakyno dalis (proc.)</v>
      </c>
      <c r="M129" s="277">
        <f>'Visi duomenys'!AU125</f>
        <v>68.709999999999994</v>
      </c>
      <c r="N129" s="308"/>
      <c r="O129" s="309"/>
      <c r="P129" s="291">
        <f>'Visi duomenys'!AV125</f>
        <v>0</v>
      </c>
      <c r="Q129" s="277">
        <f>'Visi duomenys'!AW125</f>
        <v>0</v>
      </c>
      <c r="R129" s="277">
        <f>'Visi duomenys'!AX125</f>
        <v>0</v>
      </c>
      <c r="S129" s="308"/>
      <c r="T129" s="309"/>
      <c r="U129" s="303">
        <f>'Visi duomenys'!AY125</f>
        <v>0</v>
      </c>
      <c r="V129" s="254">
        <f>'Visi duomenys'!AZ125</f>
        <v>0</v>
      </c>
      <c r="W129" s="254">
        <f>'Visi duomenys'!BA125</f>
        <v>0</v>
      </c>
      <c r="X129" s="308"/>
      <c r="Y129" s="309"/>
      <c r="Z129" s="303">
        <f>'Visi duomenys'!BB125</f>
        <v>0</v>
      </c>
      <c r="AA129" s="254">
        <f>'Visi duomenys'!BC125</f>
        <v>0</v>
      </c>
      <c r="AB129" s="254">
        <f>'Visi duomenys'!BD125</f>
        <v>0</v>
      </c>
      <c r="AC129" s="254"/>
      <c r="AD129" s="302"/>
      <c r="AE129" s="291">
        <f>'Visi duomenys'!BE125</f>
        <v>0</v>
      </c>
      <c r="AF129" s="277">
        <f>'Visi duomenys'!BF125</f>
        <v>0</v>
      </c>
      <c r="AG129" s="277">
        <f>'Visi duomenys'!BG125</f>
        <v>0</v>
      </c>
      <c r="AH129" s="308"/>
      <c r="AI129" s="309"/>
    </row>
    <row r="130" spans="1:35" s="278" customFormat="1" ht="16.5" customHeight="1" x14ac:dyDescent="0.25">
      <c r="A130" s="295" t="str">
        <f>'Visi duomenys'!A126</f>
        <v>3.1.2.</v>
      </c>
      <c r="B130" s="240" t="str">
        <f>'Visi duomenys'!B126</f>
        <v/>
      </c>
      <c r="C130" s="240" t="str">
        <f>'Visi duomenys'!D126</f>
        <v>Uždavinys. Plėsti atliekų tvarkymo infrastruktūrą, mažinti sąvartyne šalinamų atliekų kiekį.</v>
      </c>
      <c r="D130" s="279" t="str">
        <f>('Visi duomenys'!J126&amp;" "&amp;'Visi duomenys'!K126&amp;" "&amp;'Visi duomenys'!L126)</f>
        <v xml:space="preserve">  </v>
      </c>
      <c r="E130" s="280">
        <f>'Visi duomenys'!C126</f>
        <v>0</v>
      </c>
      <c r="F130" s="292">
        <f>'Visi duomenys'!AP126</f>
        <v>0</v>
      </c>
      <c r="G130" s="281">
        <f>'Visi duomenys'!AQ126</f>
        <v>0</v>
      </c>
      <c r="H130" s="281">
        <f>'Visi duomenys'!AR126</f>
        <v>0</v>
      </c>
      <c r="I130" s="306"/>
      <c r="J130" s="307"/>
      <c r="K130" s="292">
        <f>'Visi duomenys'!AS126</f>
        <v>0</v>
      </c>
      <c r="L130" s="281">
        <f>'Visi duomenys'!AT126</f>
        <v>0</v>
      </c>
      <c r="M130" s="281">
        <f>'Visi duomenys'!AU126</f>
        <v>0</v>
      </c>
      <c r="N130" s="306"/>
      <c r="O130" s="307"/>
      <c r="P130" s="292">
        <f>'Visi duomenys'!AV126</f>
        <v>0</v>
      </c>
      <c r="Q130" s="281">
        <f>'Visi duomenys'!AW126</f>
        <v>0</v>
      </c>
      <c r="R130" s="281">
        <f>'Visi duomenys'!AX126</f>
        <v>0</v>
      </c>
      <c r="S130" s="306"/>
      <c r="T130" s="307"/>
      <c r="U130" s="304">
        <f>'Visi duomenys'!AY126</f>
        <v>0</v>
      </c>
      <c r="V130" s="305">
        <f>'Visi duomenys'!AZ126</f>
        <v>0</v>
      </c>
      <c r="W130" s="305">
        <f>'Visi duomenys'!BA126</f>
        <v>0</v>
      </c>
      <c r="X130" s="306"/>
      <c r="Y130" s="307"/>
      <c r="Z130" s="304">
        <f>'Visi duomenys'!BB126</f>
        <v>0</v>
      </c>
      <c r="AA130" s="305">
        <f>'Visi duomenys'!BC126</f>
        <v>0</v>
      </c>
      <c r="AB130" s="305">
        <f>'Visi duomenys'!BD126</f>
        <v>0</v>
      </c>
      <c r="AC130" s="305"/>
      <c r="AD130" s="301"/>
      <c r="AE130" s="292">
        <f>'Visi duomenys'!BE126</f>
        <v>0</v>
      </c>
      <c r="AF130" s="281">
        <f>'Visi duomenys'!BF126</f>
        <v>0</v>
      </c>
      <c r="AG130" s="281">
        <f>'Visi duomenys'!BG126</f>
        <v>0</v>
      </c>
      <c r="AH130" s="306"/>
      <c r="AI130" s="307"/>
    </row>
    <row r="131" spans="1:35" s="278" customFormat="1" ht="16.5" customHeight="1" x14ac:dyDescent="0.25">
      <c r="A131" s="295" t="str">
        <f>'Visi duomenys'!A127</f>
        <v>3.1.2.1</v>
      </c>
      <c r="B131" s="240" t="str">
        <f>'Visi duomenys'!B127</f>
        <v/>
      </c>
      <c r="C131" s="240" t="str">
        <f>'Visi duomenys'!D127</f>
        <v>Priemonė: Komunalinių atliekų tvarkymo infrastruktūros plėtra</v>
      </c>
      <c r="D131" s="279" t="str">
        <f>('Visi duomenys'!J127&amp;" "&amp;'Visi duomenys'!K127&amp;" "&amp;'Visi duomenys'!L127)</f>
        <v xml:space="preserve">  </v>
      </c>
      <c r="E131" s="280">
        <f>'Visi duomenys'!C127</f>
        <v>0</v>
      </c>
      <c r="F131" s="292">
        <f>'Visi duomenys'!AP127</f>
        <v>0</v>
      </c>
      <c r="G131" s="281">
        <f>'Visi duomenys'!AQ127</f>
        <v>0</v>
      </c>
      <c r="H131" s="281">
        <f>'Visi duomenys'!AR127</f>
        <v>0</v>
      </c>
      <c r="I131" s="306"/>
      <c r="J131" s="307"/>
      <c r="K131" s="292">
        <f>'Visi duomenys'!AS127</f>
        <v>0</v>
      </c>
      <c r="L131" s="281">
        <f>'Visi duomenys'!AT127</f>
        <v>0</v>
      </c>
      <c r="M131" s="281">
        <f>'Visi duomenys'!AU127</f>
        <v>0</v>
      </c>
      <c r="N131" s="306"/>
      <c r="O131" s="307"/>
      <c r="P131" s="292">
        <f>'Visi duomenys'!AV127</f>
        <v>0</v>
      </c>
      <c r="Q131" s="281">
        <f>'Visi duomenys'!AW127</f>
        <v>0</v>
      </c>
      <c r="R131" s="281">
        <f>'Visi duomenys'!AX127</f>
        <v>0</v>
      </c>
      <c r="S131" s="306"/>
      <c r="T131" s="307"/>
      <c r="U131" s="304">
        <f>'Visi duomenys'!AY127</f>
        <v>0</v>
      </c>
      <c r="V131" s="305">
        <f>'Visi duomenys'!AZ127</f>
        <v>0</v>
      </c>
      <c r="W131" s="305">
        <f>'Visi duomenys'!BA127</f>
        <v>0</v>
      </c>
      <c r="X131" s="306"/>
      <c r="Y131" s="307"/>
      <c r="Z131" s="304">
        <f>'Visi duomenys'!BB127</f>
        <v>0</v>
      </c>
      <c r="AA131" s="305">
        <f>'Visi duomenys'!BC127</f>
        <v>0</v>
      </c>
      <c r="AB131" s="305">
        <f>'Visi duomenys'!BD127</f>
        <v>0</v>
      </c>
      <c r="AC131" s="305"/>
      <c r="AD131" s="301"/>
      <c r="AE131" s="292">
        <f>'Visi duomenys'!BE127</f>
        <v>0</v>
      </c>
      <c r="AF131" s="281">
        <f>'Visi duomenys'!BF127</f>
        <v>0</v>
      </c>
      <c r="AG131" s="281">
        <f>'Visi duomenys'!BG127</f>
        <v>0</v>
      </c>
      <c r="AH131" s="306"/>
      <c r="AI131" s="307"/>
    </row>
    <row r="132" spans="1:35" s="278" customFormat="1" ht="16.5" customHeight="1" x14ac:dyDescent="0.25">
      <c r="A132" s="296" t="str">
        <f>'Visi duomenys'!A128</f>
        <v>3.1.2.1.1</v>
      </c>
      <c r="B132" s="241" t="str">
        <f>'Visi duomenys'!B128</f>
        <v>R080008-050000-1225</v>
      </c>
      <c r="C132" s="241" t="str">
        <f>'Visi duomenys'!D128</f>
        <v>Tauragės regiono atliekų tvarkymo infrastruktūros plėtra</v>
      </c>
      <c r="D132" s="275" t="str">
        <f>('Visi duomenys'!J128&amp;" "&amp;'Visi duomenys'!K128&amp;" "&amp;'Visi duomenys'!L128)</f>
        <v xml:space="preserve">  </v>
      </c>
      <c r="E132" s="276" t="str">
        <f>'Visi duomenys'!C128</f>
        <v>05.2.1-APVA-R-008-71-0002</v>
      </c>
      <c r="F132" s="291" t="str">
        <f>'Visi duomenys'!AP128</f>
        <v>P.S.329</v>
      </c>
      <c r="G132" s="277" t="str">
        <f>'Visi duomenys'!AQ128</f>
        <v>Sukurti /pagerinti atskiro komunalinių atliekų surinkimo pajėgumai (tonos per metus)</v>
      </c>
      <c r="H132" s="277">
        <f>'Visi duomenys'!AR128</f>
        <v>5100</v>
      </c>
      <c r="I132" s="308"/>
      <c r="J132" s="309"/>
      <c r="K132" s="291">
        <f>'Visi duomenys'!AS128</f>
        <v>0</v>
      </c>
      <c r="L132" s="277">
        <f>'Visi duomenys'!AT128</f>
        <v>0</v>
      </c>
      <c r="M132" s="277">
        <f>'Visi duomenys'!AU128</f>
        <v>0</v>
      </c>
      <c r="N132" s="308"/>
      <c r="O132" s="309"/>
      <c r="P132" s="291">
        <f>'Visi duomenys'!AV128</f>
        <v>0</v>
      </c>
      <c r="Q132" s="277">
        <f>'Visi duomenys'!AW128</f>
        <v>0</v>
      </c>
      <c r="R132" s="277">
        <f>'Visi duomenys'!AX128</f>
        <v>0</v>
      </c>
      <c r="S132" s="308"/>
      <c r="T132" s="309"/>
      <c r="U132" s="303">
        <f>'Visi duomenys'!AY128</f>
        <v>0</v>
      </c>
      <c r="V132" s="254">
        <f>'Visi duomenys'!AZ128</f>
        <v>0</v>
      </c>
      <c r="W132" s="254">
        <f>'Visi duomenys'!BA128</f>
        <v>0</v>
      </c>
      <c r="X132" s="308"/>
      <c r="Y132" s="309"/>
      <c r="Z132" s="303">
        <f>'Visi duomenys'!BB128</f>
        <v>0</v>
      </c>
      <c r="AA132" s="254">
        <f>'Visi duomenys'!BC128</f>
        <v>0</v>
      </c>
      <c r="AB132" s="254">
        <f>'Visi duomenys'!BD128</f>
        <v>0</v>
      </c>
      <c r="AC132" s="254"/>
      <c r="AD132" s="302"/>
      <c r="AE132" s="291">
        <f>'Visi duomenys'!BE128</f>
        <v>0</v>
      </c>
      <c r="AF132" s="277">
        <f>'Visi duomenys'!BF128</f>
        <v>0</v>
      </c>
      <c r="AG132" s="277">
        <f>'Visi duomenys'!BG128</f>
        <v>0</v>
      </c>
      <c r="AH132" s="308"/>
      <c r="AI132" s="309"/>
    </row>
    <row r="133" spans="1:35" s="278" customFormat="1" ht="16.5" customHeight="1" x14ac:dyDescent="0.25">
      <c r="A133" s="295" t="str">
        <f>'Visi duomenys'!A129</f>
        <v>3.2.</v>
      </c>
      <c r="B133" s="240" t="str">
        <f>'Visi duomenys'!B129</f>
        <v/>
      </c>
      <c r="C133" s="240" t="str">
        <f>'Visi duomenys'!D129</f>
        <v>Tikslas. Saugoti ir tausojančiai naudoti regiono kraštovaizdį, užtikrinant tinkamą jo planavimą, naudojimą ir tvarkymą.</v>
      </c>
      <c r="D133" s="279" t="str">
        <f>('Visi duomenys'!J129&amp;" "&amp;'Visi duomenys'!K129&amp;" "&amp;'Visi duomenys'!L129)</f>
        <v xml:space="preserve">  </v>
      </c>
      <c r="E133" s="280">
        <f>'Visi duomenys'!C129</f>
        <v>0</v>
      </c>
      <c r="F133" s="292">
        <f>'Visi duomenys'!AP129</f>
        <v>0</v>
      </c>
      <c r="G133" s="281">
        <f>'Visi duomenys'!AQ129</f>
        <v>0</v>
      </c>
      <c r="H133" s="281">
        <f>'Visi duomenys'!AR129</f>
        <v>0</v>
      </c>
      <c r="I133" s="306"/>
      <c r="J133" s="307"/>
      <c r="K133" s="292">
        <f>'Visi duomenys'!AS129</f>
        <v>0</v>
      </c>
      <c r="L133" s="281">
        <f>'Visi duomenys'!AT129</f>
        <v>0</v>
      </c>
      <c r="M133" s="281">
        <f>'Visi duomenys'!AU129</f>
        <v>0</v>
      </c>
      <c r="N133" s="306"/>
      <c r="O133" s="307"/>
      <c r="P133" s="292">
        <f>'Visi duomenys'!AV129</f>
        <v>0</v>
      </c>
      <c r="Q133" s="281">
        <f>'Visi duomenys'!AW129</f>
        <v>0</v>
      </c>
      <c r="R133" s="281">
        <f>'Visi duomenys'!AX129</f>
        <v>0</v>
      </c>
      <c r="S133" s="306"/>
      <c r="T133" s="307"/>
      <c r="U133" s="304">
        <f>'Visi duomenys'!AY129</f>
        <v>0</v>
      </c>
      <c r="V133" s="305">
        <f>'Visi duomenys'!AZ129</f>
        <v>0</v>
      </c>
      <c r="W133" s="305">
        <f>'Visi duomenys'!BA129</f>
        <v>0</v>
      </c>
      <c r="X133" s="306"/>
      <c r="Y133" s="307"/>
      <c r="Z133" s="304">
        <f>'Visi duomenys'!BB129</f>
        <v>0</v>
      </c>
      <c r="AA133" s="305">
        <f>'Visi duomenys'!BC129</f>
        <v>0</v>
      </c>
      <c r="AB133" s="305">
        <f>'Visi duomenys'!BD129</f>
        <v>0</v>
      </c>
      <c r="AC133" s="305"/>
      <c r="AD133" s="301"/>
      <c r="AE133" s="292">
        <f>'Visi duomenys'!BE129</f>
        <v>0</v>
      </c>
      <c r="AF133" s="281">
        <f>'Visi duomenys'!BF129</f>
        <v>0</v>
      </c>
      <c r="AG133" s="281">
        <f>'Visi duomenys'!BG129</f>
        <v>0</v>
      </c>
      <c r="AH133" s="306"/>
      <c r="AI133" s="307"/>
    </row>
    <row r="134" spans="1:35" s="278" customFormat="1" ht="16.5" customHeight="1" x14ac:dyDescent="0.25">
      <c r="A134" s="295" t="str">
        <f>'Visi duomenys'!A130</f>
        <v>3.2.1.</v>
      </c>
      <c r="B134" s="240" t="str">
        <f>'Visi duomenys'!B130</f>
        <v/>
      </c>
      <c r="C134" s="240" t="str">
        <f>'Visi duomenys'!D130</f>
        <v>Uždavinys. Padidinti kraštovaizdžio planavimo, tvarkymo ir racionalaus naudojimo bei apsaugos efektyvumą.</v>
      </c>
      <c r="D134" s="279" t="str">
        <f>('Visi duomenys'!J130&amp;" "&amp;'Visi duomenys'!K130&amp;" "&amp;'Visi duomenys'!L130)</f>
        <v xml:space="preserve">  </v>
      </c>
      <c r="E134" s="280">
        <f>'Visi duomenys'!C130</f>
        <v>0</v>
      </c>
      <c r="F134" s="292">
        <f>'Visi duomenys'!AP130</f>
        <v>0</v>
      </c>
      <c r="G134" s="281">
        <f>'Visi duomenys'!AQ130</f>
        <v>0</v>
      </c>
      <c r="H134" s="281">
        <f>'Visi duomenys'!AR130</f>
        <v>0</v>
      </c>
      <c r="I134" s="306"/>
      <c r="J134" s="307"/>
      <c r="K134" s="292">
        <f>'Visi duomenys'!AS130</f>
        <v>0</v>
      </c>
      <c r="L134" s="281">
        <f>'Visi duomenys'!AT130</f>
        <v>0</v>
      </c>
      <c r="M134" s="281">
        <f>'Visi duomenys'!AU130</f>
        <v>0</v>
      </c>
      <c r="N134" s="306"/>
      <c r="O134" s="307"/>
      <c r="P134" s="292">
        <f>'Visi duomenys'!AV130</f>
        <v>0</v>
      </c>
      <c r="Q134" s="281">
        <f>'Visi duomenys'!AW130</f>
        <v>0</v>
      </c>
      <c r="R134" s="281">
        <f>'Visi duomenys'!AX130</f>
        <v>0</v>
      </c>
      <c r="S134" s="306"/>
      <c r="T134" s="307"/>
      <c r="U134" s="304">
        <f>'Visi duomenys'!AY130</f>
        <v>0</v>
      </c>
      <c r="V134" s="305">
        <f>'Visi duomenys'!AZ130</f>
        <v>0</v>
      </c>
      <c r="W134" s="305">
        <f>'Visi duomenys'!BA130</f>
        <v>0</v>
      </c>
      <c r="X134" s="306"/>
      <c r="Y134" s="307"/>
      <c r="Z134" s="304">
        <f>'Visi duomenys'!BB130</f>
        <v>0</v>
      </c>
      <c r="AA134" s="305">
        <f>'Visi duomenys'!BC130</f>
        <v>0</v>
      </c>
      <c r="AB134" s="305">
        <f>'Visi duomenys'!BD130</f>
        <v>0</v>
      </c>
      <c r="AC134" s="305"/>
      <c r="AD134" s="301"/>
      <c r="AE134" s="292">
        <f>'Visi duomenys'!BE130</f>
        <v>0</v>
      </c>
      <c r="AF134" s="281">
        <f>'Visi duomenys'!BF130</f>
        <v>0</v>
      </c>
      <c r="AG134" s="281">
        <f>'Visi duomenys'!BG130</f>
        <v>0</v>
      </c>
      <c r="AH134" s="306"/>
      <c r="AI134" s="307"/>
    </row>
    <row r="135" spans="1:35" s="278" customFormat="1" ht="16.5" customHeight="1" x14ac:dyDescent="0.25">
      <c r="A135" s="295" t="str">
        <f>'Visi duomenys'!A131</f>
        <v>3.2.1.1</v>
      </c>
      <c r="B135" s="240" t="str">
        <f>'Visi duomenys'!B131</f>
        <v/>
      </c>
      <c r="C135" s="240" t="str">
        <f>'Visi duomenys'!D131</f>
        <v>Priemonė: Kraštovaizdžio apsauga</v>
      </c>
      <c r="D135" s="279" t="str">
        <f>('Visi duomenys'!J131&amp;" "&amp;'Visi duomenys'!K131&amp;" "&amp;'Visi duomenys'!L131)</f>
        <v xml:space="preserve">  </v>
      </c>
      <c r="E135" s="280">
        <f>'Visi duomenys'!C131</f>
        <v>0</v>
      </c>
      <c r="F135" s="292">
        <f>'Visi duomenys'!AP131</f>
        <v>0</v>
      </c>
      <c r="G135" s="281">
        <f>'Visi duomenys'!AQ131</f>
        <v>0</v>
      </c>
      <c r="H135" s="281">
        <f>'Visi duomenys'!AR131</f>
        <v>0</v>
      </c>
      <c r="I135" s="306"/>
      <c r="J135" s="307"/>
      <c r="K135" s="292">
        <f>'Visi duomenys'!AS131</f>
        <v>0</v>
      </c>
      <c r="L135" s="281">
        <f>'Visi duomenys'!AT131</f>
        <v>0</v>
      </c>
      <c r="M135" s="281">
        <f>'Visi duomenys'!AU131</f>
        <v>0</v>
      </c>
      <c r="N135" s="306"/>
      <c r="O135" s="307"/>
      <c r="P135" s="292">
        <f>'Visi duomenys'!AV131</f>
        <v>0</v>
      </c>
      <c r="Q135" s="281">
        <f>'Visi duomenys'!AW131</f>
        <v>0</v>
      </c>
      <c r="R135" s="281">
        <f>'Visi duomenys'!AX131</f>
        <v>0</v>
      </c>
      <c r="S135" s="306"/>
      <c r="T135" s="307"/>
      <c r="U135" s="304">
        <f>'Visi duomenys'!AY131</f>
        <v>0</v>
      </c>
      <c r="V135" s="305">
        <f>'Visi duomenys'!AZ131</f>
        <v>0</v>
      </c>
      <c r="W135" s="305">
        <f>'Visi duomenys'!BA131</f>
        <v>0</v>
      </c>
      <c r="X135" s="306"/>
      <c r="Y135" s="307"/>
      <c r="Z135" s="304">
        <f>'Visi duomenys'!BB131</f>
        <v>0</v>
      </c>
      <c r="AA135" s="305">
        <f>'Visi duomenys'!BC131</f>
        <v>0</v>
      </c>
      <c r="AB135" s="305">
        <f>'Visi duomenys'!BD131</f>
        <v>0</v>
      </c>
      <c r="AC135" s="305"/>
      <c r="AD135" s="301"/>
      <c r="AE135" s="292">
        <f>'Visi duomenys'!BE131</f>
        <v>0</v>
      </c>
      <c r="AF135" s="281">
        <f>'Visi duomenys'!BF131</f>
        <v>0</v>
      </c>
      <c r="AG135" s="281">
        <f>'Visi duomenys'!BG131</f>
        <v>0</v>
      </c>
      <c r="AH135" s="306"/>
      <c r="AI135" s="307"/>
    </row>
    <row r="136" spans="1:35" s="278" customFormat="1" ht="16.5" customHeight="1" x14ac:dyDescent="0.25">
      <c r="A136" s="296" t="str">
        <f>'Visi duomenys'!A132</f>
        <v>3.2.1.1.1</v>
      </c>
      <c r="B136" s="241" t="str">
        <f>'Visi duomenys'!B132</f>
        <v>R080019-380000-1229</v>
      </c>
      <c r="C136" s="241" t="str">
        <f>'Visi duomenys'!D132</f>
        <v>Kraštovaizdžio apsaugos gerinimas Pagėgių savivaldybėje</v>
      </c>
      <c r="D136" s="275" t="str">
        <f>('Visi duomenys'!J132&amp;" "&amp;'Visi duomenys'!K132&amp;" "&amp;'Visi duomenys'!L132)</f>
        <v xml:space="preserve">  </v>
      </c>
      <c r="E136" s="276" t="str">
        <f>'Visi duomenys'!C132</f>
        <v>05.5.1-APVA-R-019-71-0004</v>
      </c>
      <c r="F136" s="291" t="str">
        <f>'Visi duomenys'!AP132</f>
        <v>R.N.091</v>
      </c>
      <c r="G136" s="277" t="str">
        <f>'Visi duomenys'!AQ132</f>
        <v>Teritorijų, kuriose įgyvendintos kraštovaizdžio formavimo priemonės (plotas)</v>
      </c>
      <c r="H136" s="277">
        <f>'Visi duomenys'!AR132</f>
        <v>5.5</v>
      </c>
      <c r="I136" s="308"/>
      <c r="J136" s="309"/>
      <c r="K136" s="291" t="str">
        <f>'Visi duomenys'!AS132</f>
        <v>P.N.092</v>
      </c>
      <c r="L136" s="277" t="str">
        <f>'Visi duomenys'!AT132</f>
        <v>Kraštovaizdžio ir (ar) gamtinio karkaso formavimo aspektais pakeisti ar pakoreguoti savivaldybių  ar jų dalių bendrieji planai ( skaičius)</v>
      </c>
      <c r="M136" s="277">
        <f>'Visi duomenys'!AU132</f>
        <v>1</v>
      </c>
      <c r="N136" s="308"/>
      <c r="O136" s="309"/>
      <c r="P136" s="291" t="str">
        <f>'Visi duomenys'!AV132</f>
        <v>P.N.093</v>
      </c>
      <c r="Q136" s="277" t="str">
        <f>'Visi duomenys'!AW132</f>
        <v>Likviduoti kraštovaizdį darkantys bešeimininkiai apleisti statiniai ir įrenginiai (skaičius)</v>
      </c>
      <c r="R136" s="277">
        <f>'Visi duomenys'!AX132</f>
        <v>2</v>
      </c>
      <c r="S136" s="308"/>
      <c r="T136" s="309"/>
      <c r="U136" s="303" t="str">
        <f>'Visi duomenys'!AY132</f>
        <v>P.S.338</v>
      </c>
      <c r="V136" s="254" t="str">
        <f>'Visi duomenys'!AZ132</f>
        <v>Išsaugoti, sutvarkyti ar atkurti įvairaus teritorinio lygmens kraštovaizdžio arealai (skaičius)</v>
      </c>
      <c r="W136" s="254">
        <f>'Visi duomenys'!BA132</f>
        <v>2</v>
      </c>
      <c r="X136" s="308"/>
      <c r="Y136" s="309"/>
      <c r="Z136" s="303">
        <f>'Visi duomenys'!BB132</f>
        <v>0</v>
      </c>
      <c r="AA136" s="254">
        <f>'Visi duomenys'!BC132</f>
        <v>0</v>
      </c>
      <c r="AB136" s="254">
        <f>'Visi duomenys'!BD132</f>
        <v>0</v>
      </c>
      <c r="AC136" s="254"/>
      <c r="AD136" s="302"/>
      <c r="AE136" s="291">
        <f>'Visi duomenys'!BE132</f>
        <v>0</v>
      </c>
      <c r="AF136" s="277">
        <f>'Visi duomenys'!BF132</f>
        <v>0</v>
      </c>
      <c r="AG136" s="277">
        <f>'Visi duomenys'!BG132</f>
        <v>0</v>
      </c>
      <c r="AH136" s="308"/>
      <c r="AI136" s="309"/>
    </row>
    <row r="137" spans="1:35" s="278" customFormat="1" ht="16.5" customHeight="1" x14ac:dyDescent="0.25">
      <c r="A137" s="296" t="str">
        <f>'Visi duomenys'!A133</f>
        <v>3.2.1.1.2</v>
      </c>
      <c r="B137" s="241" t="str">
        <f>'Visi duomenys'!B133</f>
        <v>R080019-380000-1230</v>
      </c>
      <c r="C137" s="241" t="str">
        <f>'Visi duomenys'!D133</f>
        <v>Bešeimininkių apleistų statinių likvidavimas Jurbarko rajone</v>
      </c>
      <c r="D137" s="275" t="str">
        <f>('Visi duomenys'!J133&amp;" "&amp;'Visi duomenys'!K133&amp;" "&amp;'Visi duomenys'!L133)</f>
        <v xml:space="preserve">  </v>
      </c>
      <c r="E137" s="276" t="str">
        <f>'Visi duomenys'!C133</f>
        <v>05.5.1-APVA-R-019-71-0002</v>
      </c>
      <c r="F137" s="291" t="str">
        <f>'Visi duomenys'!AP133</f>
        <v>R.N.091</v>
      </c>
      <c r="G137" s="277" t="str">
        <f>'Visi duomenys'!AQ133</f>
        <v>Teritorijų, kuriose įgyvendintos kraštovaizdžio formavimo priemonės (plotas)</v>
      </c>
      <c r="H137" s="277">
        <f>'Visi duomenys'!AR133</f>
        <v>0.52</v>
      </c>
      <c r="I137" s="308"/>
      <c r="J137" s="309"/>
      <c r="K137" s="291" t="str">
        <f>'Visi duomenys'!AS133</f>
        <v>P.N.093</v>
      </c>
      <c r="L137" s="277" t="str">
        <f>'Visi duomenys'!AT133</f>
        <v>Likviduoti kraštovaizdį darkantys bešeimininkiai apleisti statiniai ir įrenginiai (skaičius)</v>
      </c>
      <c r="M137" s="277">
        <f>'Visi duomenys'!AU133</f>
        <v>3</v>
      </c>
      <c r="N137" s="308"/>
      <c r="O137" s="309"/>
      <c r="P137" s="291">
        <f>'Visi duomenys'!AV133</f>
        <v>0</v>
      </c>
      <c r="Q137" s="277">
        <f>'Visi duomenys'!AW133</f>
        <v>0</v>
      </c>
      <c r="R137" s="277">
        <f>'Visi duomenys'!AX133</f>
        <v>0</v>
      </c>
      <c r="S137" s="308"/>
      <c r="T137" s="309"/>
      <c r="U137" s="303">
        <f>'Visi duomenys'!AY133</f>
        <v>0</v>
      </c>
      <c r="V137" s="254">
        <f>'Visi duomenys'!AZ133</f>
        <v>0</v>
      </c>
      <c r="W137" s="254">
        <f>'Visi duomenys'!BA133</f>
        <v>0</v>
      </c>
      <c r="X137" s="308"/>
      <c r="Y137" s="309"/>
      <c r="Z137" s="303">
        <f>'Visi duomenys'!BB133</f>
        <v>0</v>
      </c>
      <c r="AA137" s="254">
        <f>'Visi duomenys'!BC133</f>
        <v>0</v>
      </c>
      <c r="AB137" s="254">
        <f>'Visi duomenys'!BD133</f>
        <v>0</v>
      </c>
      <c r="AC137" s="254"/>
      <c r="AD137" s="302"/>
      <c r="AE137" s="291">
        <f>'Visi duomenys'!BE133</f>
        <v>0</v>
      </c>
      <c r="AF137" s="277">
        <f>'Visi duomenys'!BF133</f>
        <v>0</v>
      </c>
      <c r="AG137" s="277">
        <f>'Visi duomenys'!BG133</f>
        <v>0</v>
      </c>
      <c r="AH137" s="308"/>
      <c r="AI137" s="309"/>
    </row>
    <row r="138" spans="1:35" s="278" customFormat="1" ht="16.5" customHeight="1" x14ac:dyDescent="0.25">
      <c r="A138" s="296" t="str">
        <f>'Visi duomenys'!A134</f>
        <v>3.2.1.1.3</v>
      </c>
      <c r="B138" s="241" t="str">
        <f>'Visi duomenys'!B134</f>
        <v>R080019-380000-1231</v>
      </c>
      <c r="C138" s="241" t="str">
        <f>'Visi duomenys'!D134</f>
        <v>Kraštovaizdžio formavimas Jurbarko rajone</v>
      </c>
      <c r="D138" s="275" t="str">
        <f>('Visi duomenys'!J134&amp;" "&amp;'Visi duomenys'!K134&amp;" "&amp;'Visi duomenys'!L134)</f>
        <v xml:space="preserve">  </v>
      </c>
      <c r="E138" s="276" t="str">
        <f>'Visi duomenys'!C134</f>
        <v>05.5.1-APVA-R-019-71-0005</v>
      </c>
      <c r="F138" s="291" t="str">
        <f>'Visi duomenys'!AP134</f>
        <v>R.N.091</v>
      </c>
      <c r="G138" s="277" t="str">
        <f>'Visi duomenys'!AQ134</f>
        <v>Teritorijų, kuriose įgyvendintos kraštovaizdžio formavimo priemonės (plotas)</v>
      </c>
      <c r="H138" s="277">
        <f>'Visi duomenys'!AR134</f>
        <v>7.4799999999999995</v>
      </c>
      <c r="I138" s="308"/>
      <c r="J138" s="309"/>
      <c r="K138" s="291" t="str">
        <f>'Visi duomenys'!AS134</f>
        <v>P.N.094</v>
      </c>
      <c r="L138" s="277" t="str">
        <f>'Visi duomenys'!AT134</f>
        <v xml:space="preserve">Rekultivuotos atvirais kasiniais pažeistos žemės </v>
      </c>
      <c r="M138" s="277">
        <f>'Visi duomenys'!AU134</f>
        <v>2</v>
      </c>
      <c r="N138" s="308"/>
      <c r="O138" s="309"/>
      <c r="P138" s="291" t="str">
        <f>'Visi duomenys'!AV134</f>
        <v>P.S.338</v>
      </c>
      <c r="Q138" s="277" t="str">
        <f>'Visi duomenys'!AW134</f>
        <v>Išsaugoti, sutvarkyti ar atkurti įvairaus teritorinio lygmens kraštovaizdžio arealai (skaičius)</v>
      </c>
      <c r="R138" s="277">
        <f>'Visi duomenys'!AX134</f>
        <v>1</v>
      </c>
      <c r="S138" s="308"/>
      <c r="T138" s="309"/>
      <c r="U138" s="303">
        <f>'Visi duomenys'!AY134</f>
        <v>0</v>
      </c>
      <c r="V138" s="254">
        <f>'Visi duomenys'!AZ134</f>
        <v>0</v>
      </c>
      <c r="W138" s="254">
        <f>'Visi duomenys'!BA134</f>
        <v>0</v>
      </c>
      <c r="X138" s="308"/>
      <c r="Y138" s="309"/>
      <c r="Z138" s="303">
        <f>'Visi duomenys'!BB134</f>
        <v>0</v>
      </c>
      <c r="AA138" s="254">
        <f>'Visi duomenys'!BC134</f>
        <v>0</v>
      </c>
      <c r="AB138" s="254">
        <f>'Visi duomenys'!BD134</f>
        <v>0</v>
      </c>
      <c r="AC138" s="254"/>
      <c r="AD138" s="302"/>
      <c r="AE138" s="291">
        <f>'Visi duomenys'!BE134</f>
        <v>0</v>
      </c>
      <c r="AF138" s="277">
        <f>'Visi duomenys'!BF134</f>
        <v>0</v>
      </c>
      <c r="AG138" s="277">
        <f>'Visi duomenys'!BG134</f>
        <v>0</v>
      </c>
      <c r="AH138" s="308"/>
      <c r="AI138" s="309"/>
    </row>
    <row r="139" spans="1:35" s="278" customFormat="1" ht="16.5" customHeight="1" x14ac:dyDescent="0.25">
      <c r="A139" s="296" t="str">
        <f>'Visi duomenys'!A135</f>
        <v>3.2.1.1.4</v>
      </c>
      <c r="B139" s="241" t="str">
        <f>'Visi duomenys'!B135</f>
        <v>R080019-380000-1232</v>
      </c>
      <c r="C139" s="241" t="str">
        <f>'Visi duomenys'!D135</f>
        <v>Smalininkų uosto šlaitų ir pylimų tvarkymas</v>
      </c>
      <c r="D139" s="275" t="str">
        <f>('Visi duomenys'!J135&amp;" "&amp;'Visi duomenys'!K135&amp;" "&amp;'Visi duomenys'!L135)</f>
        <v xml:space="preserve">  </v>
      </c>
      <c r="E139" s="276">
        <f>'Visi duomenys'!C135</f>
        <v>0</v>
      </c>
      <c r="F139" s="291">
        <f>'Visi duomenys'!AP135</f>
        <v>0</v>
      </c>
      <c r="G139" s="277">
        <f>'Visi duomenys'!AQ135</f>
        <v>0</v>
      </c>
      <c r="H139" s="277">
        <f>'Visi duomenys'!AR135</f>
        <v>0</v>
      </c>
      <c r="I139" s="308"/>
      <c r="J139" s="309"/>
      <c r="K139" s="291">
        <f>'Visi duomenys'!AS135</f>
        <v>0</v>
      </c>
      <c r="L139" s="277">
        <f>'Visi duomenys'!AT135</f>
        <v>0</v>
      </c>
      <c r="M139" s="277">
        <f>'Visi duomenys'!AU135</f>
        <v>0</v>
      </c>
      <c r="N139" s="308"/>
      <c r="O139" s="309"/>
      <c r="P139" s="291">
        <f>'Visi duomenys'!AV135</f>
        <v>0</v>
      </c>
      <c r="Q139" s="277">
        <f>'Visi duomenys'!AW135</f>
        <v>0</v>
      </c>
      <c r="R139" s="277">
        <f>'Visi duomenys'!AX135</f>
        <v>0</v>
      </c>
      <c r="S139" s="308"/>
      <c r="T139" s="309"/>
      <c r="U139" s="303">
        <f>'Visi duomenys'!AY135</f>
        <v>0</v>
      </c>
      <c r="V139" s="254">
        <f>'Visi duomenys'!AZ135</f>
        <v>0</v>
      </c>
      <c r="W139" s="254">
        <f>'Visi duomenys'!BA135</f>
        <v>0</v>
      </c>
      <c r="X139" s="308"/>
      <c r="Y139" s="309"/>
      <c r="Z139" s="303">
        <f>'Visi duomenys'!BB135</f>
        <v>0</v>
      </c>
      <c r="AA139" s="254">
        <f>'Visi duomenys'!BC135</f>
        <v>0</v>
      </c>
      <c r="AB139" s="254">
        <f>'Visi duomenys'!BD135</f>
        <v>0</v>
      </c>
      <c r="AC139" s="254"/>
      <c r="AD139" s="302"/>
      <c r="AE139" s="291">
        <f>'Visi duomenys'!BE135</f>
        <v>0</v>
      </c>
      <c r="AF139" s="277">
        <f>'Visi duomenys'!BF135</f>
        <v>0</v>
      </c>
      <c r="AG139" s="277">
        <f>'Visi duomenys'!BG135</f>
        <v>0</v>
      </c>
      <c r="AH139" s="308"/>
      <c r="AI139" s="309"/>
    </row>
    <row r="140" spans="1:35" s="278" customFormat="1" ht="16.5" customHeight="1" x14ac:dyDescent="0.25">
      <c r="A140" s="296" t="str">
        <f>'Visi duomenys'!A136</f>
        <v>3.2.1.1.5</v>
      </c>
      <c r="B140" s="241" t="str">
        <f>'Visi duomenys'!B136</f>
        <v>R080019-380000-1233</v>
      </c>
      <c r="C140" s="241" t="str">
        <f>'Visi duomenys'!D136</f>
        <v>Kraštovaizdžio formavimas ir ekologinės būklės gerinimas Tauragės mieste</v>
      </c>
      <c r="D140" s="275" t="str">
        <f>('Visi duomenys'!J136&amp;" "&amp;'Visi duomenys'!K136&amp;" "&amp;'Visi duomenys'!L136)</f>
        <v xml:space="preserve">  </v>
      </c>
      <c r="E140" s="276" t="str">
        <f>'Visi duomenys'!C136</f>
        <v>05.5.1-APVA-R-019-71-0003</v>
      </c>
      <c r="F140" s="291" t="str">
        <f>'Visi duomenys'!AP136</f>
        <v>R.N.091</v>
      </c>
      <c r="G140" s="277" t="str">
        <f>'Visi duomenys'!AQ136</f>
        <v>Teritorijų, kuriose įgyvendintos kraštovaizdžio formavimo priemonės (plotas, ha)</v>
      </c>
      <c r="H140" s="277">
        <f>'Visi duomenys'!AR136</f>
        <v>4</v>
      </c>
      <c r="I140" s="308"/>
      <c r="J140" s="309"/>
      <c r="K140" s="291" t="str">
        <f>'Visi duomenys'!AS136</f>
        <v>P.S.338</v>
      </c>
      <c r="L140" s="277" t="str">
        <f>'Visi duomenys'!AT136</f>
        <v>Išsaugoti, sutvarkyti ar atkurti įvairaus teritorinio lygmens kraštovaizdžio arealai (skaičius)</v>
      </c>
      <c r="M140" s="277">
        <f>'Visi duomenys'!AU136</f>
        <v>1</v>
      </c>
      <c r="N140" s="308"/>
      <c r="O140" s="309"/>
      <c r="P140" s="291">
        <f>'Visi duomenys'!AV136</f>
        <v>0</v>
      </c>
      <c r="Q140" s="277">
        <f>'Visi duomenys'!AW136</f>
        <v>0</v>
      </c>
      <c r="R140" s="277">
        <f>'Visi duomenys'!AX136</f>
        <v>0</v>
      </c>
      <c r="S140" s="308"/>
      <c r="T140" s="309"/>
      <c r="U140" s="303">
        <f>'Visi duomenys'!AY136</f>
        <v>0</v>
      </c>
      <c r="V140" s="254">
        <f>'Visi duomenys'!AZ136</f>
        <v>0</v>
      </c>
      <c r="W140" s="254">
        <f>'Visi duomenys'!BA136</f>
        <v>0</v>
      </c>
      <c r="X140" s="308"/>
      <c r="Y140" s="309"/>
      <c r="Z140" s="303">
        <f>'Visi duomenys'!BB136</f>
        <v>0</v>
      </c>
      <c r="AA140" s="254">
        <f>'Visi duomenys'!BC136</f>
        <v>0</v>
      </c>
      <c r="AB140" s="254">
        <f>'Visi duomenys'!BD136</f>
        <v>0</v>
      </c>
      <c r="AC140" s="254"/>
      <c r="AD140" s="302"/>
      <c r="AE140" s="291">
        <f>'Visi duomenys'!BE136</f>
        <v>0</v>
      </c>
      <c r="AF140" s="277">
        <f>'Visi duomenys'!BF136</f>
        <v>0</v>
      </c>
      <c r="AG140" s="277">
        <f>'Visi duomenys'!BG136</f>
        <v>0</v>
      </c>
      <c r="AH140" s="308"/>
      <c r="AI140" s="309"/>
    </row>
    <row r="141" spans="1:35" s="278" customFormat="1" ht="16.5" customHeight="1" x14ac:dyDescent="0.25">
      <c r="A141" s="296" t="str">
        <f>'Visi duomenys'!A137</f>
        <v>3.2.1.1.6</v>
      </c>
      <c r="B141" s="241" t="str">
        <f>'Visi duomenys'!B137</f>
        <v>R080019-380000-1234</v>
      </c>
      <c r="C141" s="241" t="str">
        <f>'Visi duomenys'!D137</f>
        <v>Kraštovaizdžio formavimas Šilalės mieste</v>
      </c>
      <c r="D141" s="275" t="str">
        <f>('Visi duomenys'!J137&amp;" "&amp;'Visi duomenys'!K137&amp;" "&amp;'Visi duomenys'!L137)</f>
        <v xml:space="preserve">  </v>
      </c>
      <c r="E141" s="276" t="str">
        <f>'Visi duomenys'!C137</f>
        <v>05.5.1-APVA-R-019-71-0001</v>
      </c>
      <c r="F141" s="291" t="str">
        <f>'Visi duomenys'!AP137</f>
        <v>R.N.091</v>
      </c>
      <c r="G141" s="277" t="str">
        <f>'Visi duomenys'!AQ137</f>
        <v>Teritorijų, kuriose įgyvendintos kraštovaizdžio formavimo priemonės (plotas, ha)</v>
      </c>
      <c r="H141" s="277">
        <f>'Visi duomenys'!AR137</f>
        <v>3.47</v>
      </c>
      <c r="I141" s="308"/>
      <c r="J141" s="309"/>
      <c r="K141" s="291" t="str">
        <f>'Visi duomenys'!AS137</f>
        <v>P.S.338</v>
      </c>
      <c r="L141" s="277" t="str">
        <f>'Visi duomenys'!AT137</f>
        <v>Išsaugoti, sutvarkyti ar atkurti įvairaus teritorinio lygmens kraštovaizdžio arealai (skaičius)</v>
      </c>
      <c r="M141" s="277">
        <f>'Visi duomenys'!AU137</f>
        <v>1</v>
      </c>
      <c r="N141" s="308"/>
      <c r="O141" s="309"/>
      <c r="P141" s="291">
        <f>'Visi duomenys'!AV137</f>
        <v>0</v>
      </c>
      <c r="Q141" s="277">
        <f>'Visi duomenys'!AW137</f>
        <v>0</v>
      </c>
      <c r="R141" s="277">
        <f>'Visi duomenys'!AX137</f>
        <v>0</v>
      </c>
      <c r="S141" s="308"/>
      <c r="T141" s="309"/>
      <c r="U141" s="303">
        <f>'Visi duomenys'!AY137</f>
        <v>0</v>
      </c>
      <c r="V141" s="254">
        <f>'Visi duomenys'!AZ137</f>
        <v>0</v>
      </c>
      <c r="W141" s="254">
        <f>'Visi duomenys'!BA137</f>
        <v>0</v>
      </c>
      <c r="X141" s="308"/>
      <c r="Y141" s="309"/>
      <c r="Z141" s="303">
        <f>'Visi duomenys'!BB137</f>
        <v>0</v>
      </c>
      <c r="AA141" s="254">
        <f>'Visi duomenys'!BC137</f>
        <v>0</v>
      </c>
      <c r="AB141" s="254">
        <f>'Visi duomenys'!BD137</f>
        <v>0</v>
      </c>
      <c r="AC141" s="254"/>
      <c r="AD141" s="302"/>
      <c r="AE141" s="291">
        <f>'Visi duomenys'!BE137</f>
        <v>0</v>
      </c>
      <c r="AF141" s="277">
        <f>'Visi duomenys'!BF137</f>
        <v>0</v>
      </c>
      <c r="AG141" s="277">
        <f>'Visi duomenys'!BG137</f>
        <v>0</v>
      </c>
      <c r="AH141" s="308"/>
      <c r="AI141" s="309"/>
    </row>
    <row r="142" spans="1:35" s="278" customFormat="1" ht="16.5" customHeight="1" thickBot="1" x14ac:dyDescent="0.3">
      <c r="A142" s="297" t="str">
        <f>'Visi duomenys'!A138</f>
        <v>3.2.1.1.7</v>
      </c>
      <c r="B142" s="298" t="str">
        <f>'Visi duomenys'!B138</f>
        <v>R080019-380000-1235</v>
      </c>
      <c r="C142" s="298" t="str">
        <f>'Visi duomenys'!D138</f>
        <v>Šilalės rajono savivaldybės teritorijos bendrojo plano  gamtinio karkaso sprendinių koregavimas  ir bešeimininkių apleistų pastatų likvidavimas  rajone</v>
      </c>
      <c r="D142" s="299" t="str">
        <f>('Visi duomenys'!J138&amp;" "&amp;'Visi duomenys'!K138&amp;" "&amp;'Visi duomenys'!L138)</f>
        <v xml:space="preserve">  </v>
      </c>
      <c r="E142" s="300">
        <f>'Visi duomenys'!C138</f>
        <v>0</v>
      </c>
      <c r="F142" s="293" t="str">
        <f>'Visi duomenys'!AP138</f>
        <v>R.N.091</v>
      </c>
      <c r="G142" s="294" t="str">
        <f>'Visi duomenys'!AQ138</f>
        <v>Teritorijų, kuriose įgyvendintos kraštovaizdžio formavimo priemonės (plotas)</v>
      </c>
      <c r="H142" s="294">
        <f>'Visi duomenys'!AR138</f>
        <v>1.1000000000000001</v>
      </c>
      <c r="I142" s="310"/>
      <c r="J142" s="311"/>
      <c r="K142" s="293" t="str">
        <f>'Visi duomenys'!AS138</f>
        <v>P.N.092</v>
      </c>
      <c r="L142" s="294" t="str">
        <f>'Visi duomenys'!AT138</f>
        <v>Kraštovaizdžio ir (ar) gamtinio karkaso formavimo aspektais pakeisti ar pakoreguoti savivaldybių  ar jų dalių bendrieji planai ( skaičius)</v>
      </c>
      <c r="M142" s="294">
        <f>'Visi duomenys'!AU138</f>
        <v>1</v>
      </c>
      <c r="N142" s="310"/>
      <c r="O142" s="311"/>
      <c r="P142" s="293" t="str">
        <f>'Visi duomenys'!AV138</f>
        <v>P.N.093</v>
      </c>
      <c r="Q142" s="294" t="str">
        <f>'Visi duomenys'!AW138</f>
        <v>Likviduoti kraštovaizdį darkantys bešeimininkiai apleisti statiniai ir įrenginiai (skaičius)</v>
      </c>
      <c r="R142" s="294">
        <f>'Visi duomenys'!AX138</f>
        <v>3</v>
      </c>
      <c r="S142" s="310"/>
      <c r="T142" s="311"/>
      <c r="U142" s="312">
        <f>'Visi duomenys'!AY138</f>
        <v>0</v>
      </c>
      <c r="V142" s="313">
        <f>'Visi duomenys'!AZ138</f>
        <v>0</v>
      </c>
      <c r="W142" s="313">
        <f>'Visi duomenys'!BA138</f>
        <v>0</v>
      </c>
      <c r="X142" s="310"/>
      <c r="Y142" s="311"/>
      <c r="Z142" s="312">
        <f>'Visi duomenys'!BB138</f>
        <v>0</v>
      </c>
      <c r="AA142" s="313">
        <f>'Visi duomenys'!BC138</f>
        <v>0</v>
      </c>
      <c r="AB142" s="313">
        <f>'Visi duomenys'!BD138</f>
        <v>0</v>
      </c>
      <c r="AC142" s="313"/>
      <c r="AD142" s="314"/>
      <c r="AE142" s="293">
        <f>'Visi duomenys'!BE138</f>
        <v>0</v>
      </c>
      <c r="AF142" s="294">
        <f>'Visi duomenys'!BF138</f>
        <v>0</v>
      </c>
      <c r="AG142" s="294">
        <f>'Visi duomenys'!BG138</f>
        <v>0</v>
      </c>
      <c r="AH142" s="310"/>
      <c r="AI142" s="311"/>
    </row>
  </sheetData>
  <autoFilter ref="A5:AI142"/>
  <mergeCells count="6">
    <mergeCell ref="F7:AI7"/>
    <mergeCell ref="A7:A8"/>
    <mergeCell ref="B7:B8"/>
    <mergeCell ref="C7:C8"/>
    <mergeCell ref="D7:D8"/>
    <mergeCell ref="E7:E8"/>
  </mergeCells>
  <pageMargins left="0.7" right="0.7" top="0.75" bottom="0.75" header="0.3" footer="0.3"/>
  <pageSetup paperSize="9" scale="3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election activeCell="E32" sqref="E32"/>
    </sheetView>
  </sheetViews>
  <sheetFormatPr defaultRowHeight="15" x14ac:dyDescent="0.25"/>
  <cols>
    <col min="1" max="1" width="32.5703125" style="1" customWidth="1"/>
    <col min="2" max="2" width="32" style="1" customWidth="1"/>
    <col min="3" max="3" width="20.42578125" style="1" customWidth="1"/>
    <col min="4" max="4" width="19.42578125" style="1" customWidth="1"/>
    <col min="5" max="5" width="13.5703125" style="1" customWidth="1"/>
    <col min="6" max="6" width="27.7109375" style="1" customWidth="1"/>
    <col min="7" max="7" width="0" style="1" hidden="1" customWidth="1"/>
    <col min="8" max="8" width="8.7109375" style="1" customWidth="1"/>
    <col min="9" max="9" width="15.140625" style="1" customWidth="1"/>
    <col min="10" max="10" width="18" style="1" customWidth="1"/>
    <col min="11" max="11" width="17.28515625" style="1" customWidth="1"/>
    <col min="12" max="12" width="27.140625" style="1" customWidth="1"/>
    <col min="13" max="13" width="21.5703125" style="1" customWidth="1"/>
    <col min="14" max="14" width="19.28515625" style="1" customWidth="1"/>
    <col min="15" max="15" width="19.7109375" style="1" customWidth="1"/>
    <col min="16" max="256" width="9.140625" style="1"/>
    <col min="257" max="257" width="32.5703125" style="1" customWidth="1"/>
    <col min="258" max="258" width="32" style="1" customWidth="1"/>
    <col min="259" max="259" width="20.42578125" style="1" customWidth="1"/>
    <col min="260" max="260" width="19.42578125" style="1" customWidth="1"/>
    <col min="261" max="261" width="13.5703125" style="1" customWidth="1"/>
    <col min="262" max="262" width="27.7109375" style="1" customWidth="1"/>
    <col min="263" max="263" width="0" style="1" hidden="1" customWidth="1"/>
    <col min="264" max="264" width="8.7109375" style="1" customWidth="1"/>
    <col min="265" max="265" width="15.140625" style="1" customWidth="1"/>
    <col min="266" max="266" width="18" style="1" customWidth="1"/>
    <col min="267" max="267" width="17.28515625" style="1" customWidth="1"/>
    <col min="268" max="268" width="27.140625" style="1" customWidth="1"/>
    <col min="269" max="269" width="21.5703125" style="1" customWidth="1"/>
    <col min="270" max="270" width="19.28515625" style="1" customWidth="1"/>
    <col min="271" max="271" width="19.7109375" style="1" customWidth="1"/>
    <col min="272" max="512" width="9.140625" style="1"/>
    <col min="513" max="513" width="32.5703125" style="1" customWidth="1"/>
    <col min="514" max="514" width="32" style="1" customWidth="1"/>
    <col min="515" max="515" width="20.42578125" style="1" customWidth="1"/>
    <col min="516" max="516" width="19.42578125" style="1" customWidth="1"/>
    <col min="517" max="517" width="13.5703125" style="1" customWidth="1"/>
    <col min="518" max="518" width="27.7109375" style="1" customWidth="1"/>
    <col min="519" max="519" width="0" style="1" hidden="1" customWidth="1"/>
    <col min="520" max="520" width="8.7109375" style="1" customWidth="1"/>
    <col min="521" max="521" width="15.140625" style="1" customWidth="1"/>
    <col min="522" max="522" width="18" style="1" customWidth="1"/>
    <col min="523" max="523" width="17.28515625" style="1" customWidth="1"/>
    <col min="524" max="524" width="27.140625" style="1" customWidth="1"/>
    <col min="525" max="525" width="21.5703125" style="1" customWidth="1"/>
    <col min="526" max="526" width="19.28515625" style="1" customWidth="1"/>
    <col min="527" max="527" width="19.7109375" style="1" customWidth="1"/>
    <col min="528" max="768" width="9.140625" style="1"/>
    <col min="769" max="769" width="32.5703125" style="1" customWidth="1"/>
    <col min="770" max="770" width="32" style="1" customWidth="1"/>
    <col min="771" max="771" width="20.42578125" style="1" customWidth="1"/>
    <col min="772" max="772" width="19.42578125" style="1" customWidth="1"/>
    <col min="773" max="773" width="13.5703125" style="1" customWidth="1"/>
    <col min="774" max="774" width="27.7109375" style="1" customWidth="1"/>
    <col min="775" max="775" width="0" style="1" hidden="1" customWidth="1"/>
    <col min="776" max="776" width="8.7109375" style="1" customWidth="1"/>
    <col min="777" max="777" width="15.140625" style="1" customWidth="1"/>
    <col min="778" max="778" width="18" style="1" customWidth="1"/>
    <col min="779" max="779" width="17.28515625" style="1" customWidth="1"/>
    <col min="780" max="780" width="27.140625" style="1" customWidth="1"/>
    <col min="781" max="781" width="21.5703125" style="1" customWidth="1"/>
    <col min="782" max="782" width="19.28515625" style="1" customWidth="1"/>
    <col min="783" max="783" width="19.7109375" style="1" customWidth="1"/>
    <col min="784" max="1024" width="9.140625" style="1"/>
    <col min="1025" max="1025" width="32.5703125" style="1" customWidth="1"/>
    <col min="1026" max="1026" width="32" style="1" customWidth="1"/>
    <col min="1027" max="1027" width="20.42578125" style="1" customWidth="1"/>
    <col min="1028" max="1028" width="19.42578125" style="1" customWidth="1"/>
    <col min="1029" max="1029" width="13.5703125" style="1" customWidth="1"/>
    <col min="1030" max="1030" width="27.7109375" style="1" customWidth="1"/>
    <col min="1031" max="1031" width="0" style="1" hidden="1" customWidth="1"/>
    <col min="1032" max="1032" width="8.7109375" style="1" customWidth="1"/>
    <col min="1033" max="1033" width="15.140625" style="1" customWidth="1"/>
    <col min="1034" max="1034" width="18" style="1" customWidth="1"/>
    <col min="1035" max="1035" width="17.28515625" style="1" customWidth="1"/>
    <col min="1036" max="1036" width="27.140625" style="1" customWidth="1"/>
    <col min="1037" max="1037" width="21.5703125" style="1" customWidth="1"/>
    <col min="1038" max="1038" width="19.28515625" style="1" customWidth="1"/>
    <col min="1039" max="1039" width="19.7109375" style="1" customWidth="1"/>
    <col min="1040" max="1280" width="9.140625" style="1"/>
    <col min="1281" max="1281" width="32.5703125" style="1" customWidth="1"/>
    <col min="1282" max="1282" width="32" style="1" customWidth="1"/>
    <col min="1283" max="1283" width="20.42578125" style="1" customWidth="1"/>
    <col min="1284" max="1284" width="19.42578125" style="1" customWidth="1"/>
    <col min="1285" max="1285" width="13.5703125" style="1" customWidth="1"/>
    <col min="1286" max="1286" width="27.7109375" style="1" customWidth="1"/>
    <col min="1287" max="1287" width="0" style="1" hidden="1" customWidth="1"/>
    <col min="1288" max="1288" width="8.7109375" style="1" customWidth="1"/>
    <col min="1289" max="1289" width="15.140625" style="1" customWidth="1"/>
    <col min="1290" max="1290" width="18" style="1" customWidth="1"/>
    <col min="1291" max="1291" width="17.28515625" style="1" customWidth="1"/>
    <col min="1292" max="1292" width="27.140625" style="1" customWidth="1"/>
    <col min="1293" max="1293" width="21.5703125" style="1" customWidth="1"/>
    <col min="1294" max="1294" width="19.28515625" style="1" customWidth="1"/>
    <col min="1295" max="1295" width="19.7109375" style="1" customWidth="1"/>
    <col min="1296" max="1536" width="9.140625" style="1"/>
    <col min="1537" max="1537" width="32.5703125" style="1" customWidth="1"/>
    <col min="1538" max="1538" width="32" style="1" customWidth="1"/>
    <col min="1539" max="1539" width="20.42578125" style="1" customWidth="1"/>
    <col min="1540" max="1540" width="19.42578125" style="1" customWidth="1"/>
    <col min="1541" max="1541" width="13.5703125" style="1" customWidth="1"/>
    <col min="1542" max="1542" width="27.7109375" style="1" customWidth="1"/>
    <col min="1543" max="1543" width="0" style="1" hidden="1" customWidth="1"/>
    <col min="1544" max="1544" width="8.7109375" style="1" customWidth="1"/>
    <col min="1545" max="1545" width="15.140625" style="1" customWidth="1"/>
    <col min="1546" max="1546" width="18" style="1" customWidth="1"/>
    <col min="1547" max="1547" width="17.28515625" style="1" customWidth="1"/>
    <col min="1548" max="1548" width="27.140625" style="1" customWidth="1"/>
    <col min="1549" max="1549" width="21.5703125" style="1" customWidth="1"/>
    <col min="1550" max="1550" width="19.28515625" style="1" customWidth="1"/>
    <col min="1551" max="1551" width="19.7109375" style="1" customWidth="1"/>
    <col min="1552" max="1792" width="9.140625" style="1"/>
    <col min="1793" max="1793" width="32.5703125" style="1" customWidth="1"/>
    <col min="1794" max="1794" width="32" style="1" customWidth="1"/>
    <col min="1795" max="1795" width="20.42578125" style="1" customWidth="1"/>
    <col min="1796" max="1796" width="19.42578125" style="1" customWidth="1"/>
    <col min="1797" max="1797" width="13.5703125" style="1" customWidth="1"/>
    <col min="1798" max="1798" width="27.7109375" style="1" customWidth="1"/>
    <col min="1799" max="1799" width="0" style="1" hidden="1" customWidth="1"/>
    <col min="1800" max="1800" width="8.7109375" style="1" customWidth="1"/>
    <col min="1801" max="1801" width="15.140625" style="1" customWidth="1"/>
    <col min="1802" max="1802" width="18" style="1" customWidth="1"/>
    <col min="1803" max="1803" width="17.28515625" style="1" customWidth="1"/>
    <col min="1804" max="1804" width="27.140625" style="1" customWidth="1"/>
    <col min="1805" max="1805" width="21.5703125" style="1" customWidth="1"/>
    <col min="1806" max="1806" width="19.28515625" style="1" customWidth="1"/>
    <col min="1807" max="1807" width="19.7109375" style="1" customWidth="1"/>
    <col min="1808" max="2048" width="9.140625" style="1"/>
    <col min="2049" max="2049" width="32.5703125" style="1" customWidth="1"/>
    <col min="2050" max="2050" width="32" style="1" customWidth="1"/>
    <col min="2051" max="2051" width="20.42578125" style="1" customWidth="1"/>
    <col min="2052" max="2052" width="19.42578125" style="1" customWidth="1"/>
    <col min="2053" max="2053" width="13.5703125" style="1" customWidth="1"/>
    <col min="2054" max="2054" width="27.7109375" style="1" customWidth="1"/>
    <col min="2055" max="2055" width="0" style="1" hidden="1" customWidth="1"/>
    <col min="2056" max="2056" width="8.7109375" style="1" customWidth="1"/>
    <col min="2057" max="2057" width="15.140625" style="1" customWidth="1"/>
    <col min="2058" max="2058" width="18" style="1" customWidth="1"/>
    <col min="2059" max="2059" width="17.28515625" style="1" customWidth="1"/>
    <col min="2060" max="2060" width="27.140625" style="1" customWidth="1"/>
    <col min="2061" max="2061" width="21.5703125" style="1" customWidth="1"/>
    <col min="2062" max="2062" width="19.28515625" style="1" customWidth="1"/>
    <col min="2063" max="2063" width="19.7109375" style="1" customWidth="1"/>
    <col min="2064" max="2304" width="9.140625" style="1"/>
    <col min="2305" max="2305" width="32.5703125" style="1" customWidth="1"/>
    <col min="2306" max="2306" width="32" style="1" customWidth="1"/>
    <col min="2307" max="2307" width="20.42578125" style="1" customWidth="1"/>
    <col min="2308" max="2308" width="19.42578125" style="1" customWidth="1"/>
    <col min="2309" max="2309" width="13.5703125" style="1" customWidth="1"/>
    <col min="2310" max="2310" width="27.7109375" style="1" customWidth="1"/>
    <col min="2311" max="2311" width="0" style="1" hidden="1" customWidth="1"/>
    <col min="2312" max="2312" width="8.7109375" style="1" customWidth="1"/>
    <col min="2313" max="2313" width="15.140625" style="1" customWidth="1"/>
    <col min="2314" max="2314" width="18" style="1" customWidth="1"/>
    <col min="2315" max="2315" width="17.28515625" style="1" customWidth="1"/>
    <col min="2316" max="2316" width="27.140625" style="1" customWidth="1"/>
    <col min="2317" max="2317" width="21.5703125" style="1" customWidth="1"/>
    <col min="2318" max="2318" width="19.28515625" style="1" customWidth="1"/>
    <col min="2319" max="2319" width="19.7109375" style="1" customWidth="1"/>
    <col min="2320" max="2560" width="9.140625" style="1"/>
    <col min="2561" max="2561" width="32.5703125" style="1" customWidth="1"/>
    <col min="2562" max="2562" width="32" style="1" customWidth="1"/>
    <col min="2563" max="2563" width="20.42578125" style="1" customWidth="1"/>
    <col min="2564" max="2564" width="19.42578125" style="1" customWidth="1"/>
    <col min="2565" max="2565" width="13.5703125" style="1" customWidth="1"/>
    <col min="2566" max="2566" width="27.7109375" style="1" customWidth="1"/>
    <col min="2567" max="2567" width="0" style="1" hidden="1" customWidth="1"/>
    <col min="2568" max="2568" width="8.7109375" style="1" customWidth="1"/>
    <col min="2569" max="2569" width="15.140625" style="1" customWidth="1"/>
    <col min="2570" max="2570" width="18" style="1" customWidth="1"/>
    <col min="2571" max="2571" width="17.28515625" style="1" customWidth="1"/>
    <col min="2572" max="2572" width="27.140625" style="1" customWidth="1"/>
    <col min="2573" max="2573" width="21.5703125" style="1" customWidth="1"/>
    <col min="2574" max="2574" width="19.28515625" style="1" customWidth="1"/>
    <col min="2575" max="2575" width="19.7109375" style="1" customWidth="1"/>
    <col min="2576" max="2816" width="9.140625" style="1"/>
    <col min="2817" max="2817" width="32.5703125" style="1" customWidth="1"/>
    <col min="2818" max="2818" width="32" style="1" customWidth="1"/>
    <col min="2819" max="2819" width="20.42578125" style="1" customWidth="1"/>
    <col min="2820" max="2820" width="19.42578125" style="1" customWidth="1"/>
    <col min="2821" max="2821" width="13.5703125" style="1" customWidth="1"/>
    <col min="2822" max="2822" width="27.7109375" style="1" customWidth="1"/>
    <col min="2823" max="2823" width="0" style="1" hidden="1" customWidth="1"/>
    <col min="2824" max="2824" width="8.7109375" style="1" customWidth="1"/>
    <col min="2825" max="2825" width="15.140625" style="1" customWidth="1"/>
    <col min="2826" max="2826" width="18" style="1" customWidth="1"/>
    <col min="2827" max="2827" width="17.28515625" style="1" customWidth="1"/>
    <col min="2828" max="2828" width="27.140625" style="1" customWidth="1"/>
    <col min="2829" max="2829" width="21.5703125" style="1" customWidth="1"/>
    <col min="2830" max="2830" width="19.28515625" style="1" customWidth="1"/>
    <col min="2831" max="2831" width="19.7109375" style="1" customWidth="1"/>
    <col min="2832" max="3072" width="9.140625" style="1"/>
    <col min="3073" max="3073" width="32.5703125" style="1" customWidth="1"/>
    <col min="3074" max="3074" width="32" style="1" customWidth="1"/>
    <col min="3075" max="3075" width="20.42578125" style="1" customWidth="1"/>
    <col min="3076" max="3076" width="19.42578125" style="1" customWidth="1"/>
    <col min="3077" max="3077" width="13.5703125" style="1" customWidth="1"/>
    <col min="3078" max="3078" width="27.7109375" style="1" customWidth="1"/>
    <col min="3079" max="3079" width="0" style="1" hidden="1" customWidth="1"/>
    <col min="3080" max="3080" width="8.7109375" style="1" customWidth="1"/>
    <col min="3081" max="3081" width="15.140625" style="1" customWidth="1"/>
    <col min="3082" max="3082" width="18" style="1" customWidth="1"/>
    <col min="3083" max="3083" width="17.28515625" style="1" customWidth="1"/>
    <col min="3084" max="3084" width="27.140625" style="1" customWidth="1"/>
    <col min="3085" max="3085" width="21.5703125" style="1" customWidth="1"/>
    <col min="3086" max="3086" width="19.28515625" style="1" customWidth="1"/>
    <col min="3087" max="3087" width="19.7109375" style="1" customWidth="1"/>
    <col min="3088" max="3328" width="9.140625" style="1"/>
    <col min="3329" max="3329" width="32.5703125" style="1" customWidth="1"/>
    <col min="3330" max="3330" width="32" style="1" customWidth="1"/>
    <col min="3331" max="3331" width="20.42578125" style="1" customWidth="1"/>
    <col min="3332" max="3332" width="19.42578125" style="1" customWidth="1"/>
    <col min="3333" max="3333" width="13.5703125" style="1" customWidth="1"/>
    <col min="3334" max="3334" width="27.7109375" style="1" customWidth="1"/>
    <col min="3335" max="3335" width="0" style="1" hidden="1" customWidth="1"/>
    <col min="3336" max="3336" width="8.7109375" style="1" customWidth="1"/>
    <col min="3337" max="3337" width="15.140625" style="1" customWidth="1"/>
    <col min="3338" max="3338" width="18" style="1" customWidth="1"/>
    <col min="3339" max="3339" width="17.28515625" style="1" customWidth="1"/>
    <col min="3340" max="3340" width="27.140625" style="1" customWidth="1"/>
    <col min="3341" max="3341" width="21.5703125" style="1" customWidth="1"/>
    <col min="3342" max="3342" width="19.28515625" style="1" customWidth="1"/>
    <col min="3343" max="3343" width="19.7109375" style="1" customWidth="1"/>
    <col min="3344" max="3584" width="9.140625" style="1"/>
    <col min="3585" max="3585" width="32.5703125" style="1" customWidth="1"/>
    <col min="3586" max="3586" width="32" style="1" customWidth="1"/>
    <col min="3587" max="3587" width="20.42578125" style="1" customWidth="1"/>
    <col min="3588" max="3588" width="19.42578125" style="1" customWidth="1"/>
    <col min="3589" max="3589" width="13.5703125" style="1" customWidth="1"/>
    <col min="3590" max="3590" width="27.7109375" style="1" customWidth="1"/>
    <col min="3591" max="3591" width="0" style="1" hidden="1" customWidth="1"/>
    <col min="3592" max="3592" width="8.7109375" style="1" customWidth="1"/>
    <col min="3593" max="3593" width="15.140625" style="1" customWidth="1"/>
    <col min="3594" max="3594" width="18" style="1" customWidth="1"/>
    <col min="3595" max="3595" width="17.28515625" style="1" customWidth="1"/>
    <col min="3596" max="3596" width="27.140625" style="1" customWidth="1"/>
    <col min="3597" max="3597" width="21.5703125" style="1" customWidth="1"/>
    <col min="3598" max="3598" width="19.28515625" style="1" customWidth="1"/>
    <col min="3599" max="3599" width="19.7109375" style="1" customWidth="1"/>
    <col min="3600" max="3840" width="9.140625" style="1"/>
    <col min="3841" max="3841" width="32.5703125" style="1" customWidth="1"/>
    <col min="3842" max="3842" width="32" style="1" customWidth="1"/>
    <col min="3843" max="3843" width="20.42578125" style="1" customWidth="1"/>
    <col min="3844" max="3844" width="19.42578125" style="1" customWidth="1"/>
    <col min="3845" max="3845" width="13.5703125" style="1" customWidth="1"/>
    <col min="3846" max="3846" width="27.7109375" style="1" customWidth="1"/>
    <col min="3847" max="3847" width="0" style="1" hidden="1" customWidth="1"/>
    <col min="3848" max="3848" width="8.7109375" style="1" customWidth="1"/>
    <col min="3849" max="3849" width="15.140625" style="1" customWidth="1"/>
    <col min="3850" max="3850" width="18" style="1" customWidth="1"/>
    <col min="3851" max="3851" width="17.28515625" style="1" customWidth="1"/>
    <col min="3852" max="3852" width="27.140625" style="1" customWidth="1"/>
    <col min="3853" max="3853" width="21.5703125" style="1" customWidth="1"/>
    <col min="3854" max="3854" width="19.28515625" style="1" customWidth="1"/>
    <col min="3855" max="3855" width="19.7109375" style="1" customWidth="1"/>
    <col min="3856" max="4096" width="9.140625" style="1"/>
    <col min="4097" max="4097" width="32.5703125" style="1" customWidth="1"/>
    <col min="4098" max="4098" width="32" style="1" customWidth="1"/>
    <col min="4099" max="4099" width="20.42578125" style="1" customWidth="1"/>
    <col min="4100" max="4100" width="19.42578125" style="1" customWidth="1"/>
    <col min="4101" max="4101" width="13.5703125" style="1" customWidth="1"/>
    <col min="4102" max="4102" width="27.7109375" style="1" customWidth="1"/>
    <col min="4103" max="4103" width="0" style="1" hidden="1" customWidth="1"/>
    <col min="4104" max="4104" width="8.7109375" style="1" customWidth="1"/>
    <col min="4105" max="4105" width="15.140625" style="1" customWidth="1"/>
    <col min="4106" max="4106" width="18" style="1" customWidth="1"/>
    <col min="4107" max="4107" width="17.28515625" style="1" customWidth="1"/>
    <col min="4108" max="4108" width="27.140625" style="1" customWidth="1"/>
    <col min="4109" max="4109" width="21.5703125" style="1" customWidth="1"/>
    <col min="4110" max="4110" width="19.28515625" style="1" customWidth="1"/>
    <col min="4111" max="4111" width="19.7109375" style="1" customWidth="1"/>
    <col min="4112" max="4352" width="9.140625" style="1"/>
    <col min="4353" max="4353" width="32.5703125" style="1" customWidth="1"/>
    <col min="4354" max="4354" width="32" style="1" customWidth="1"/>
    <col min="4355" max="4355" width="20.42578125" style="1" customWidth="1"/>
    <col min="4356" max="4356" width="19.42578125" style="1" customWidth="1"/>
    <col min="4357" max="4357" width="13.5703125" style="1" customWidth="1"/>
    <col min="4358" max="4358" width="27.7109375" style="1" customWidth="1"/>
    <col min="4359" max="4359" width="0" style="1" hidden="1" customWidth="1"/>
    <col min="4360" max="4360" width="8.7109375" style="1" customWidth="1"/>
    <col min="4361" max="4361" width="15.140625" style="1" customWidth="1"/>
    <col min="4362" max="4362" width="18" style="1" customWidth="1"/>
    <col min="4363" max="4363" width="17.28515625" style="1" customWidth="1"/>
    <col min="4364" max="4364" width="27.140625" style="1" customWidth="1"/>
    <col min="4365" max="4365" width="21.5703125" style="1" customWidth="1"/>
    <col min="4366" max="4366" width="19.28515625" style="1" customWidth="1"/>
    <col min="4367" max="4367" width="19.7109375" style="1" customWidth="1"/>
    <col min="4368" max="4608" width="9.140625" style="1"/>
    <col min="4609" max="4609" width="32.5703125" style="1" customWidth="1"/>
    <col min="4610" max="4610" width="32" style="1" customWidth="1"/>
    <col min="4611" max="4611" width="20.42578125" style="1" customWidth="1"/>
    <col min="4612" max="4612" width="19.42578125" style="1" customWidth="1"/>
    <col min="4613" max="4613" width="13.5703125" style="1" customWidth="1"/>
    <col min="4614" max="4614" width="27.7109375" style="1" customWidth="1"/>
    <col min="4615" max="4615" width="0" style="1" hidden="1" customWidth="1"/>
    <col min="4616" max="4616" width="8.7109375" style="1" customWidth="1"/>
    <col min="4617" max="4617" width="15.140625" style="1" customWidth="1"/>
    <col min="4618" max="4618" width="18" style="1" customWidth="1"/>
    <col min="4619" max="4619" width="17.28515625" style="1" customWidth="1"/>
    <col min="4620" max="4620" width="27.140625" style="1" customWidth="1"/>
    <col min="4621" max="4621" width="21.5703125" style="1" customWidth="1"/>
    <col min="4622" max="4622" width="19.28515625" style="1" customWidth="1"/>
    <col min="4623" max="4623" width="19.7109375" style="1" customWidth="1"/>
    <col min="4624" max="4864" width="9.140625" style="1"/>
    <col min="4865" max="4865" width="32.5703125" style="1" customWidth="1"/>
    <col min="4866" max="4866" width="32" style="1" customWidth="1"/>
    <col min="4867" max="4867" width="20.42578125" style="1" customWidth="1"/>
    <col min="4868" max="4868" width="19.42578125" style="1" customWidth="1"/>
    <col min="4869" max="4869" width="13.5703125" style="1" customWidth="1"/>
    <col min="4870" max="4870" width="27.7109375" style="1" customWidth="1"/>
    <col min="4871" max="4871" width="0" style="1" hidden="1" customWidth="1"/>
    <col min="4872" max="4872" width="8.7109375" style="1" customWidth="1"/>
    <col min="4873" max="4873" width="15.140625" style="1" customWidth="1"/>
    <col min="4874" max="4874" width="18" style="1" customWidth="1"/>
    <col min="4875" max="4875" width="17.28515625" style="1" customWidth="1"/>
    <col min="4876" max="4876" width="27.140625" style="1" customWidth="1"/>
    <col min="4877" max="4877" width="21.5703125" style="1" customWidth="1"/>
    <col min="4878" max="4878" width="19.28515625" style="1" customWidth="1"/>
    <col min="4879" max="4879" width="19.7109375" style="1" customWidth="1"/>
    <col min="4880" max="5120" width="9.140625" style="1"/>
    <col min="5121" max="5121" width="32.5703125" style="1" customWidth="1"/>
    <col min="5122" max="5122" width="32" style="1" customWidth="1"/>
    <col min="5123" max="5123" width="20.42578125" style="1" customWidth="1"/>
    <col min="5124" max="5124" width="19.42578125" style="1" customWidth="1"/>
    <col min="5125" max="5125" width="13.5703125" style="1" customWidth="1"/>
    <col min="5126" max="5126" width="27.7109375" style="1" customWidth="1"/>
    <col min="5127" max="5127" width="0" style="1" hidden="1" customWidth="1"/>
    <col min="5128" max="5128" width="8.7109375" style="1" customWidth="1"/>
    <col min="5129" max="5129" width="15.140625" style="1" customWidth="1"/>
    <col min="5130" max="5130" width="18" style="1" customWidth="1"/>
    <col min="5131" max="5131" width="17.28515625" style="1" customWidth="1"/>
    <col min="5132" max="5132" width="27.140625" style="1" customWidth="1"/>
    <col min="5133" max="5133" width="21.5703125" style="1" customWidth="1"/>
    <col min="5134" max="5134" width="19.28515625" style="1" customWidth="1"/>
    <col min="5135" max="5135" width="19.7109375" style="1" customWidth="1"/>
    <col min="5136" max="5376" width="9.140625" style="1"/>
    <col min="5377" max="5377" width="32.5703125" style="1" customWidth="1"/>
    <col min="5378" max="5378" width="32" style="1" customWidth="1"/>
    <col min="5379" max="5379" width="20.42578125" style="1" customWidth="1"/>
    <col min="5380" max="5380" width="19.42578125" style="1" customWidth="1"/>
    <col min="5381" max="5381" width="13.5703125" style="1" customWidth="1"/>
    <col min="5382" max="5382" width="27.7109375" style="1" customWidth="1"/>
    <col min="5383" max="5383" width="0" style="1" hidden="1" customWidth="1"/>
    <col min="5384" max="5384" width="8.7109375" style="1" customWidth="1"/>
    <col min="5385" max="5385" width="15.140625" style="1" customWidth="1"/>
    <col min="5386" max="5386" width="18" style="1" customWidth="1"/>
    <col min="5387" max="5387" width="17.28515625" style="1" customWidth="1"/>
    <col min="5388" max="5388" width="27.140625" style="1" customWidth="1"/>
    <col min="5389" max="5389" width="21.5703125" style="1" customWidth="1"/>
    <col min="5390" max="5390" width="19.28515625" style="1" customWidth="1"/>
    <col min="5391" max="5391" width="19.7109375" style="1" customWidth="1"/>
    <col min="5392" max="5632" width="9.140625" style="1"/>
    <col min="5633" max="5633" width="32.5703125" style="1" customWidth="1"/>
    <col min="5634" max="5634" width="32" style="1" customWidth="1"/>
    <col min="5635" max="5635" width="20.42578125" style="1" customWidth="1"/>
    <col min="5636" max="5636" width="19.42578125" style="1" customWidth="1"/>
    <col min="5637" max="5637" width="13.5703125" style="1" customWidth="1"/>
    <col min="5638" max="5638" width="27.7109375" style="1" customWidth="1"/>
    <col min="5639" max="5639" width="0" style="1" hidden="1" customWidth="1"/>
    <col min="5640" max="5640" width="8.7109375" style="1" customWidth="1"/>
    <col min="5641" max="5641" width="15.140625" style="1" customWidth="1"/>
    <col min="5642" max="5642" width="18" style="1" customWidth="1"/>
    <col min="5643" max="5643" width="17.28515625" style="1" customWidth="1"/>
    <col min="5644" max="5644" width="27.140625" style="1" customWidth="1"/>
    <col min="5645" max="5645" width="21.5703125" style="1" customWidth="1"/>
    <col min="5646" max="5646" width="19.28515625" style="1" customWidth="1"/>
    <col min="5647" max="5647" width="19.7109375" style="1" customWidth="1"/>
    <col min="5648" max="5888" width="9.140625" style="1"/>
    <col min="5889" max="5889" width="32.5703125" style="1" customWidth="1"/>
    <col min="5890" max="5890" width="32" style="1" customWidth="1"/>
    <col min="5891" max="5891" width="20.42578125" style="1" customWidth="1"/>
    <col min="5892" max="5892" width="19.42578125" style="1" customWidth="1"/>
    <col min="5893" max="5893" width="13.5703125" style="1" customWidth="1"/>
    <col min="5894" max="5894" width="27.7109375" style="1" customWidth="1"/>
    <col min="5895" max="5895" width="0" style="1" hidden="1" customWidth="1"/>
    <col min="5896" max="5896" width="8.7109375" style="1" customWidth="1"/>
    <col min="5897" max="5897" width="15.140625" style="1" customWidth="1"/>
    <col min="5898" max="5898" width="18" style="1" customWidth="1"/>
    <col min="5899" max="5899" width="17.28515625" style="1" customWidth="1"/>
    <col min="5900" max="5900" width="27.140625" style="1" customWidth="1"/>
    <col min="5901" max="5901" width="21.5703125" style="1" customWidth="1"/>
    <col min="5902" max="5902" width="19.28515625" style="1" customWidth="1"/>
    <col min="5903" max="5903" width="19.7109375" style="1" customWidth="1"/>
    <col min="5904" max="6144" width="9.140625" style="1"/>
    <col min="6145" max="6145" width="32.5703125" style="1" customWidth="1"/>
    <col min="6146" max="6146" width="32" style="1" customWidth="1"/>
    <col min="6147" max="6147" width="20.42578125" style="1" customWidth="1"/>
    <col min="6148" max="6148" width="19.42578125" style="1" customWidth="1"/>
    <col min="6149" max="6149" width="13.5703125" style="1" customWidth="1"/>
    <col min="6150" max="6150" width="27.7109375" style="1" customWidth="1"/>
    <col min="6151" max="6151" width="0" style="1" hidden="1" customWidth="1"/>
    <col min="6152" max="6152" width="8.7109375" style="1" customWidth="1"/>
    <col min="6153" max="6153" width="15.140625" style="1" customWidth="1"/>
    <col min="6154" max="6154" width="18" style="1" customWidth="1"/>
    <col min="6155" max="6155" width="17.28515625" style="1" customWidth="1"/>
    <col min="6156" max="6156" width="27.140625" style="1" customWidth="1"/>
    <col min="6157" max="6157" width="21.5703125" style="1" customWidth="1"/>
    <col min="6158" max="6158" width="19.28515625" style="1" customWidth="1"/>
    <col min="6159" max="6159" width="19.7109375" style="1" customWidth="1"/>
    <col min="6160" max="6400" width="9.140625" style="1"/>
    <col min="6401" max="6401" width="32.5703125" style="1" customWidth="1"/>
    <col min="6402" max="6402" width="32" style="1" customWidth="1"/>
    <col min="6403" max="6403" width="20.42578125" style="1" customWidth="1"/>
    <col min="6404" max="6404" width="19.42578125" style="1" customWidth="1"/>
    <col min="6405" max="6405" width="13.5703125" style="1" customWidth="1"/>
    <col min="6406" max="6406" width="27.7109375" style="1" customWidth="1"/>
    <col min="6407" max="6407" width="0" style="1" hidden="1" customWidth="1"/>
    <col min="6408" max="6408" width="8.7109375" style="1" customWidth="1"/>
    <col min="6409" max="6409" width="15.140625" style="1" customWidth="1"/>
    <col min="6410" max="6410" width="18" style="1" customWidth="1"/>
    <col min="6411" max="6411" width="17.28515625" style="1" customWidth="1"/>
    <col min="6412" max="6412" width="27.140625" style="1" customWidth="1"/>
    <col min="6413" max="6413" width="21.5703125" style="1" customWidth="1"/>
    <col min="6414" max="6414" width="19.28515625" style="1" customWidth="1"/>
    <col min="6415" max="6415" width="19.7109375" style="1" customWidth="1"/>
    <col min="6416" max="6656" width="9.140625" style="1"/>
    <col min="6657" max="6657" width="32.5703125" style="1" customWidth="1"/>
    <col min="6658" max="6658" width="32" style="1" customWidth="1"/>
    <col min="6659" max="6659" width="20.42578125" style="1" customWidth="1"/>
    <col min="6660" max="6660" width="19.42578125" style="1" customWidth="1"/>
    <col min="6661" max="6661" width="13.5703125" style="1" customWidth="1"/>
    <col min="6662" max="6662" width="27.7109375" style="1" customWidth="1"/>
    <col min="6663" max="6663" width="0" style="1" hidden="1" customWidth="1"/>
    <col min="6664" max="6664" width="8.7109375" style="1" customWidth="1"/>
    <col min="6665" max="6665" width="15.140625" style="1" customWidth="1"/>
    <col min="6666" max="6666" width="18" style="1" customWidth="1"/>
    <col min="6667" max="6667" width="17.28515625" style="1" customWidth="1"/>
    <col min="6668" max="6668" width="27.140625" style="1" customWidth="1"/>
    <col min="6669" max="6669" width="21.5703125" style="1" customWidth="1"/>
    <col min="6670" max="6670" width="19.28515625" style="1" customWidth="1"/>
    <col min="6671" max="6671" width="19.7109375" style="1" customWidth="1"/>
    <col min="6672" max="6912" width="9.140625" style="1"/>
    <col min="6913" max="6913" width="32.5703125" style="1" customWidth="1"/>
    <col min="6914" max="6914" width="32" style="1" customWidth="1"/>
    <col min="6915" max="6915" width="20.42578125" style="1" customWidth="1"/>
    <col min="6916" max="6916" width="19.42578125" style="1" customWidth="1"/>
    <col min="6917" max="6917" width="13.5703125" style="1" customWidth="1"/>
    <col min="6918" max="6918" width="27.7109375" style="1" customWidth="1"/>
    <col min="6919" max="6919" width="0" style="1" hidden="1" customWidth="1"/>
    <col min="6920" max="6920" width="8.7109375" style="1" customWidth="1"/>
    <col min="6921" max="6921" width="15.140625" style="1" customWidth="1"/>
    <col min="6922" max="6922" width="18" style="1" customWidth="1"/>
    <col min="6923" max="6923" width="17.28515625" style="1" customWidth="1"/>
    <col min="6924" max="6924" width="27.140625" style="1" customWidth="1"/>
    <col min="6925" max="6925" width="21.5703125" style="1" customWidth="1"/>
    <col min="6926" max="6926" width="19.28515625" style="1" customWidth="1"/>
    <col min="6927" max="6927" width="19.7109375" style="1" customWidth="1"/>
    <col min="6928" max="7168" width="9.140625" style="1"/>
    <col min="7169" max="7169" width="32.5703125" style="1" customWidth="1"/>
    <col min="7170" max="7170" width="32" style="1" customWidth="1"/>
    <col min="7171" max="7171" width="20.42578125" style="1" customWidth="1"/>
    <col min="7172" max="7172" width="19.42578125" style="1" customWidth="1"/>
    <col min="7173" max="7173" width="13.5703125" style="1" customWidth="1"/>
    <col min="7174" max="7174" width="27.7109375" style="1" customWidth="1"/>
    <col min="7175" max="7175" width="0" style="1" hidden="1" customWidth="1"/>
    <col min="7176" max="7176" width="8.7109375" style="1" customWidth="1"/>
    <col min="7177" max="7177" width="15.140625" style="1" customWidth="1"/>
    <col min="7178" max="7178" width="18" style="1" customWidth="1"/>
    <col min="7179" max="7179" width="17.28515625" style="1" customWidth="1"/>
    <col min="7180" max="7180" width="27.140625" style="1" customWidth="1"/>
    <col min="7181" max="7181" width="21.5703125" style="1" customWidth="1"/>
    <col min="7182" max="7182" width="19.28515625" style="1" customWidth="1"/>
    <col min="7183" max="7183" width="19.7109375" style="1" customWidth="1"/>
    <col min="7184" max="7424" width="9.140625" style="1"/>
    <col min="7425" max="7425" width="32.5703125" style="1" customWidth="1"/>
    <col min="7426" max="7426" width="32" style="1" customWidth="1"/>
    <col min="7427" max="7427" width="20.42578125" style="1" customWidth="1"/>
    <col min="7428" max="7428" width="19.42578125" style="1" customWidth="1"/>
    <col min="7429" max="7429" width="13.5703125" style="1" customWidth="1"/>
    <col min="7430" max="7430" width="27.7109375" style="1" customWidth="1"/>
    <col min="7431" max="7431" width="0" style="1" hidden="1" customWidth="1"/>
    <col min="7432" max="7432" width="8.7109375" style="1" customWidth="1"/>
    <col min="7433" max="7433" width="15.140625" style="1" customWidth="1"/>
    <col min="7434" max="7434" width="18" style="1" customWidth="1"/>
    <col min="7435" max="7435" width="17.28515625" style="1" customWidth="1"/>
    <col min="7436" max="7436" width="27.140625" style="1" customWidth="1"/>
    <col min="7437" max="7437" width="21.5703125" style="1" customWidth="1"/>
    <col min="7438" max="7438" width="19.28515625" style="1" customWidth="1"/>
    <col min="7439" max="7439" width="19.7109375" style="1" customWidth="1"/>
    <col min="7440" max="7680" width="9.140625" style="1"/>
    <col min="7681" max="7681" width="32.5703125" style="1" customWidth="1"/>
    <col min="7682" max="7682" width="32" style="1" customWidth="1"/>
    <col min="7683" max="7683" width="20.42578125" style="1" customWidth="1"/>
    <col min="7684" max="7684" width="19.42578125" style="1" customWidth="1"/>
    <col min="7685" max="7685" width="13.5703125" style="1" customWidth="1"/>
    <col min="7686" max="7686" width="27.7109375" style="1" customWidth="1"/>
    <col min="7687" max="7687" width="0" style="1" hidden="1" customWidth="1"/>
    <col min="7688" max="7688" width="8.7109375" style="1" customWidth="1"/>
    <col min="7689" max="7689" width="15.140625" style="1" customWidth="1"/>
    <col min="7690" max="7690" width="18" style="1" customWidth="1"/>
    <col min="7691" max="7691" width="17.28515625" style="1" customWidth="1"/>
    <col min="7692" max="7692" width="27.140625" style="1" customWidth="1"/>
    <col min="7693" max="7693" width="21.5703125" style="1" customWidth="1"/>
    <col min="7694" max="7694" width="19.28515625" style="1" customWidth="1"/>
    <col min="7695" max="7695" width="19.7109375" style="1" customWidth="1"/>
    <col min="7696" max="7936" width="9.140625" style="1"/>
    <col min="7937" max="7937" width="32.5703125" style="1" customWidth="1"/>
    <col min="7938" max="7938" width="32" style="1" customWidth="1"/>
    <col min="7939" max="7939" width="20.42578125" style="1" customWidth="1"/>
    <col min="7940" max="7940" width="19.42578125" style="1" customWidth="1"/>
    <col min="7941" max="7941" width="13.5703125" style="1" customWidth="1"/>
    <col min="7942" max="7942" width="27.7109375" style="1" customWidth="1"/>
    <col min="7943" max="7943" width="0" style="1" hidden="1" customWidth="1"/>
    <col min="7944" max="7944" width="8.7109375" style="1" customWidth="1"/>
    <col min="7945" max="7945" width="15.140625" style="1" customWidth="1"/>
    <col min="7946" max="7946" width="18" style="1" customWidth="1"/>
    <col min="7947" max="7947" width="17.28515625" style="1" customWidth="1"/>
    <col min="7948" max="7948" width="27.140625" style="1" customWidth="1"/>
    <col min="7949" max="7949" width="21.5703125" style="1" customWidth="1"/>
    <col min="7950" max="7950" width="19.28515625" style="1" customWidth="1"/>
    <col min="7951" max="7951" width="19.7109375" style="1" customWidth="1"/>
    <col min="7952" max="8192" width="9.140625" style="1"/>
    <col min="8193" max="8193" width="32.5703125" style="1" customWidth="1"/>
    <col min="8194" max="8194" width="32" style="1" customWidth="1"/>
    <col min="8195" max="8195" width="20.42578125" style="1" customWidth="1"/>
    <col min="8196" max="8196" width="19.42578125" style="1" customWidth="1"/>
    <col min="8197" max="8197" width="13.5703125" style="1" customWidth="1"/>
    <col min="8198" max="8198" width="27.7109375" style="1" customWidth="1"/>
    <col min="8199" max="8199" width="0" style="1" hidden="1" customWidth="1"/>
    <col min="8200" max="8200" width="8.7109375" style="1" customWidth="1"/>
    <col min="8201" max="8201" width="15.140625" style="1" customWidth="1"/>
    <col min="8202" max="8202" width="18" style="1" customWidth="1"/>
    <col min="8203" max="8203" width="17.28515625" style="1" customWidth="1"/>
    <col min="8204" max="8204" width="27.140625" style="1" customWidth="1"/>
    <col min="8205" max="8205" width="21.5703125" style="1" customWidth="1"/>
    <col min="8206" max="8206" width="19.28515625" style="1" customWidth="1"/>
    <col min="8207" max="8207" width="19.7109375" style="1" customWidth="1"/>
    <col min="8208" max="8448" width="9.140625" style="1"/>
    <col min="8449" max="8449" width="32.5703125" style="1" customWidth="1"/>
    <col min="8450" max="8450" width="32" style="1" customWidth="1"/>
    <col min="8451" max="8451" width="20.42578125" style="1" customWidth="1"/>
    <col min="8452" max="8452" width="19.42578125" style="1" customWidth="1"/>
    <col min="8453" max="8453" width="13.5703125" style="1" customWidth="1"/>
    <col min="8454" max="8454" width="27.7109375" style="1" customWidth="1"/>
    <col min="8455" max="8455" width="0" style="1" hidden="1" customWidth="1"/>
    <col min="8456" max="8456" width="8.7109375" style="1" customWidth="1"/>
    <col min="8457" max="8457" width="15.140625" style="1" customWidth="1"/>
    <col min="8458" max="8458" width="18" style="1" customWidth="1"/>
    <col min="8459" max="8459" width="17.28515625" style="1" customWidth="1"/>
    <col min="8460" max="8460" width="27.140625" style="1" customWidth="1"/>
    <col min="8461" max="8461" width="21.5703125" style="1" customWidth="1"/>
    <col min="8462" max="8462" width="19.28515625" style="1" customWidth="1"/>
    <col min="8463" max="8463" width="19.7109375" style="1" customWidth="1"/>
    <col min="8464" max="8704" width="9.140625" style="1"/>
    <col min="8705" max="8705" width="32.5703125" style="1" customWidth="1"/>
    <col min="8706" max="8706" width="32" style="1" customWidth="1"/>
    <col min="8707" max="8707" width="20.42578125" style="1" customWidth="1"/>
    <col min="8708" max="8708" width="19.42578125" style="1" customWidth="1"/>
    <col min="8709" max="8709" width="13.5703125" style="1" customWidth="1"/>
    <col min="8710" max="8710" width="27.7109375" style="1" customWidth="1"/>
    <col min="8711" max="8711" width="0" style="1" hidden="1" customWidth="1"/>
    <col min="8712" max="8712" width="8.7109375" style="1" customWidth="1"/>
    <col min="8713" max="8713" width="15.140625" style="1" customWidth="1"/>
    <col min="8714" max="8714" width="18" style="1" customWidth="1"/>
    <col min="8715" max="8715" width="17.28515625" style="1" customWidth="1"/>
    <col min="8716" max="8716" width="27.140625" style="1" customWidth="1"/>
    <col min="8717" max="8717" width="21.5703125" style="1" customWidth="1"/>
    <col min="8718" max="8718" width="19.28515625" style="1" customWidth="1"/>
    <col min="8719" max="8719" width="19.7109375" style="1" customWidth="1"/>
    <col min="8720" max="8960" width="9.140625" style="1"/>
    <col min="8961" max="8961" width="32.5703125" style="1" customWidth="1"/>
    <col min="8962" max="8962" width="32" style="1" customWidth="1"/>
    <col min="8963" max="8963" width="20.42578125" style="1" customWidth="1"/>
    <col min="8964" max="8964" width="19.42578125" style="1" customWidth="1"/>
    <col min="8965" max="8965" width="13.5703125" style="1" customWidth="1"/>
    <col min="8966" max="8966" width="27.7109375" style="1" customWidth="1"/>
    <col min="8967" max="8967" width="0" style="1" hidden="1" customWidth="1"/>
    <col min="8968" max="8968" width="8.7109375" style="1" customWidth="1"/>
    <col min="8969" max="8969" width="15.140625" style="1" customWidth="1"/>
    <col min="8970" max="8970" width="18" style="1" customWidth="1"/>
    <col min="8971" max="8971" width="17.28515625" style="1" customWidth="1"/>
    <col min="8972" max="8972" width="27.140625" style="1" customWidth="1"/>
    <col min="8973" max="8973" width="21.5703125" style="1" customWidth="1"/>
    <col min="8974" max="8974" width="19.28515625" style="1" customWidth="1"/>
    <col min="8975" max="8975" width="19.7109375" style="1" customWidth="1"/>
    <col min="8976" max="9216" width="9.140625" style="1"/>
    <col min="9217" max="9217" width="32.5703125" style="1" customWidth="1"/>
    <col min="9218" max="9218" width="32" style="1" customWidth="1"/>
    <col min="9219" max="9219" width="20.42578125" style="1" customWidth="1"/>
    <col min="9220" max="9220" width="19.42578125" style="1" customWidth="1"/>
    <col min="9221" max="9221" width="13.5703125" style="1" customWidth="1"/>
    <col min="9222" max="9222" width="27.7109375" style="1" customWidth="1"/>
    <col min="9223" max="9223" width="0" style="1" hidden="1" customWidth="1"/>
    <col min="9224" max="9224" width="8.7109375" style="1" customWidth="1"/>
    <col min="9225" max="9225" width="15.140625" style="1" customWidth="1"/>
    <col min="9226" max="9226" width="18" style="1" customWidth="1"/>
    <col min="9227" max="9227" width="17.28515625" style="1" customWidth="1"/>
    <col min="9228" max="9228" width="27.140625" style="1" customWidth="1"/>
    <col min="9229" max="9229" width="21.5703125" style="1" customWidth="1"/>
    <col min="9230" max="9230" width="19.28515625" style="1" customWidth="1"/>
    <col min="9231" max="9231" width="19.7109375" style="1" customWidth="1"/>
    <col min="9232" max="9472" width="9.140625" style="1"/>
    <col min="9473" max="9473" width="32.5703125" style="1" customWidth="1"/>
    <col min="9474" max="9474" width="32" style="1" customWidth="1"/>
    <col min="9475" max="9475" width="20.42578125" style="1" customWidth="1"/>
    <col min="9476" max="9476" width="19.42578125" style="1" customWidth="1"/>
    <col min="9477" max="9477" width="13.5703125" style="1" customWidth="1"/>
    <col min="9478" max="9478" width="27.7109375" style="1" customWidth="1"/>
    <col min="9479" max="9479" width="0" style="1" hidden="1" customWidth="1"/>
    <col min="9480" max="9480" width="8.7109375" style="1" customWidth="1"/>
    <col min="9481" max="9481" width="15.140625" style="1" customWidth="1"/>
    <col min="9482" max="9482" width="18" style="1" customWidth="1"/>
    <col min="9483" max="9483" width="17.28515625" style="1" customWidth="1"/>
    <col min="9484" max="9484" width="27.140625" style="1" customWidth="1"/>
    <col min="9485" max="9485" width="21.5703125" style="1" customWidth="1"/>
    <col min="9486" max="9486" width="19.28515625" style="1" customWidth="1"/>
    <col min="9487" max="9487" width="19.7109375" style="1" customWidth="1"/>
    <col min="9488" max="9728" width="9.140625" style="1"/>
    <col min="9729" max="9729" width="32.5703125" style="1" customWidth="1"/>
    <col min="9730" max="9730" width="32" style="1" customWidth="1"/>
    <col min="9731" max="9731" width="20.42578125" style="1" customWidth="1"/>
    <col min="9732" max="9732" width="19.42578125" style="1" customWidth="1"/>
    <col min="9733" max="9733" width="13.5703125" style="1" customWidth="1"/>
    <col min="9734" max="9734" width="27.7109375" style="1" customWidth="1"/>
    <col min="9735" max="9735" width="0" style="1" hidden="1" customWidth="1"/>
    <col min="9736" max="9736" width="8.7109375" style="1" customWidth="1"/>
    <col min="9737" max="9737" width="15.140625" style="1" customWidth="1"/>
    <col min="9738" max="9738" width="18" style="1" customWidth="1"/>
    <col min="9739" max="9739" width="17.28515625" style="1" customWidth="1"/>
    <col min="9740" max="9740" width="27.140625" style="1" customWidth="1"/>
    <col min="9741" max="9741" width="21.5703125" style="1" customWidth="1"/>
    <col min="9742" max="9742" width="19.28515625" style="1" customWidth="1"/>
    <col min="9743" max="9743" width="19.7109375" style="1" customWidth="1"/>
    <col min="9744" max="9984" width="9.140625" style="1"/>
    <col min="9985" max="9985" width="32.5703125" style="1" customWidth="1"/>
    <col min="9986" max="9986" width="32" style="1" customWidth="1"/>
    <col min="9987" max="9987" width="20.42578125" style="1" customWidth="1"/>
    <col min="9988" max="9988" width="19.42578125" style="1" customWidth="1"/>
    <col min="9989" max="9989" width="13.5703125" style="1" customWidth="1"/>
    <col min="9990" max="9990" width="27.7109375" style="1" customWidth="1"/>
    <col min="9991" max="9991" width="0" style="1" hidden="1" customWidth="1"/>
    <col min="9992" max="9992" width="8.7109375" style="1" customWidth="1"/>
    <col min="9993" max="9993" width="15.140625" style="1" customWidth="1"/>
    <col min="9994" max="9994" width="18" style="1" customWidth="1"/>
    <col min="9995" max="9995" width="17.28515625" style="1" customWidth="1"/>
    <col min="9996" max="9996" width="27.140625" style="1" customWidth="1"/>
    <col min="9997" max="9997" width="21.5703125" style="1" customWidth="1"/>
    <col min="9998" max="9998" width="19.28515625" style="1" customWidth="1"/>
    <col min="9999" max="9999" width="19.7109375" style="1" customWidth="1"/>
    <col min="10000" max="10240" width="9.140625" style="1"/>
    <col min="10241" max="10241" width="32.5703125" style="1" customWidth="1"/>
    <col min="10242" max="10242" width="32" style="1" customWidth="1"/>
    <col min="10243" max="10243" width="20.42578125" style="1" customWidth="1"/>
    <col min="10244" max="10244" width="19.42578125" style="1" customWidth="1"/>
    <col min="10245" max="10245" width="13.5703125" style="1" customWidth="1"/>
    <col min="10246" max="10246" width="27.7109375" style="1" customWidth="1"/>
    <col min="10247" max="10247" width="0" style="1" hidden="1" customWidth="1"/>
    <col min="10248" max="10248" width="8.7109375" style="1" customWidth="1"/>
    <col min="10249" max="10249" width="15.140625" style="1" customWidth="1"/>
    <col min="10250" max="10250" width="18" style="1" customWidth="1"/>
    <col min="10251" max="10251" width="17.28515625" style="1" customWidth="1"/>
    <col min="10252" max="10252" width="27.140625" style="1" customWidth="1"/>
    <col min="10253" max="10253" width="21.5703125" style="1" customWidth="1"/>
    <col min="10254" max="10254" width="19.28515625" style="1" customWidth="1"/>
    <col min="10255" max="10255" width="19.7109375" style="1" customWidth="1"/>
    <col min="10256" max="10496" width="9.140625" style="1"/>
    <col min="10497" max="10497" width="32.5703125" style="1" customWidth="1"/>
    <col min="10498" max="10498" width="32" style="1" customWidth="1"/>
    <col min="10499" max="10499" width="20.42578125" style="1" customWidth="1"/>
    <col min="10500" max="10500" width="19.42578125" style="1" customWidth="1"/>
    <col min="10501" max="10501" width="13.5703125" style="1" customWidth="1"/>
    <col min="10502" max="10502" width="27.7109375" style="1" customWidth="1"/>
    <col min="10503" max="10503" width="0" style="1" hidden="1" customWidth="1"/>
    <col min="10504" max="10504" width="8.7109375" style="1" customWidth="1"/>
    <col min="10505" max="10505" width="15.140625" style="1" customWidth="1"/>
    <col min="10506" max="10506" width="18" style="1" customWidth="1"/>
    <col min="10507" max="10507" width="17.28515625" style="1" customWidth="1"/>
    <col min="10508" max="10508" width="27.140625" style="1" customWidth="1"/>
    <col min="10509" max="10509" width="21.5703125" style="1" customWidth="1"/>
    <col min="10510" max="10510" width="19.28515625" style="1" customWidth="1"/>
    <col min="10511" max="10511" width="19.7109375" style="1" customWidth="1"/>
    <col min="10512" max="10752" width="9.140625" style="1"/>
    <col min="10753" max="10753" width="32.5703125" style="1" customWidth="1"/>
    <col min="10754" max="10754" width="32" style="1" customWidth="1"/>
    <col min="10755" max="10755" width="20.42578125" style="1" customWidth="1"/>
    <col min="10756" max="10756" width="19.42578125" style="1" customWidth="1"/>
    <col min="10757" max="10757" width="13.5703125" style="1" customWidth="1"/>
    <col min="10758" max="10758" width="27.7109375" style="1" customWidth="1"/>
    <col min="10759" max="10759" width="0" style="1" hidden="1" customWidth="1"/>
    <col min="10760" max="10760" width="8.7109375" style="1" customWidth="1"/>
    <col min="10761" max="10761" width="15.140625" style="1" customWidth="1"/>
    <col min="10762" max="10762" width="18" style="1" customWidth="1"/>
    <col min="10763" max="10763" width="17.28515625" style="1" customWidth="1"/>
    <col min="10764" max="10764" width="27.140625" style="1" customWidth="1"/>
    <col min="10765" max="10765" width="21.5703125" style="1" customWidth="1"/>
    <col min="10766" max="10766" width="19.28515625" style="1" customWidth="1"/>
    <col min="10767" max="10767" width="19.7109375" style="1" customWidth="1"/>
    <col min="10768" max="11008" width="9.140625" style="1"/>
    <col min="11009" max="11009" width="32.5703125" style="1" customWidth="1"/>
    <col min="11010" max="11010" width="32" style="1" customWidth="1"/>
    <col min="11011" max="11011" width="20.42578125" style="1" customWidth="1"/>
    <col min="11012" max="11012" width="19.42578125" style="1" customWidth="1"/>
    <col min="11013" max="11013" width="13.5703125" style="1" customWidth="1"/>
    <col min="11014" max="11014" width="27.7109375" style="1" customWidth="1"/>
    <col min="11015" max="11015" width="0" style="1" hidden="1" customWidth="1"/>
    <col min="11016" max="11016" width="8.7109375" style="1" customWidth="1"/>
    <col min="11017" max="11017" width="15.140625" style="1" customWidth="1"/>
    <col min="11018" max="11018" width="18" style="1" customWidth="1"/>
    <col min="11019" max="11019" width="17.28515625" style="1" customWidth="1"/>
    <col min="11020" max="11020" width="27.140625" style="1" customWidth="1"/>
    <col min="11021" max="11021" width="21.5703125" style="1" customWidth="1"/>
    <col min="11022" max="11022" width="19.28515625" style="1" customWidth="1"/>
    <col min="11023" max="11023" width="19.7109375" style="1" customWidth="1"/>
    <col min="11024" max="11264" width="9.140625" style="1"/>
    <col min="11265" max="11265" width="32.5703125" style="1" customWidth="1"/>
    <col min="11266" max="11266" width="32" style="1" customWidth="1"/>
    <col min="11267" max="11267" width="20.42578125" style="1" customWidth="1"/>
    <col min="11268" max="11268" width="19.42578125" style="1" customWidth="1"/>
    <col min="11269" max="11269" width="13.5703125" style="1" customWidth="1"/>
    <col min="11270" max="11270" width="27.7109375" style="1" customWidth="1"/>
    <col min="11271" max="11271" width="0" style="1" hidden="1" customWidth="1"/>
    <col min="11272" max="11272" width="8.7109375" style="1" customWidth="1"/>
    <col min="11273" max="11273" width="15.140625" style="1" customWidth="1"/>
    <col min="11274" max="11274" width="18" style="1" customWidth="1"/>
    <col min="11275" max="11275" width="17.28515625" style="1" customWidth="1"/>
    <col min="11276" max="11276" width="27.140625" style="1" customWidth="1"/>
    <col min="11277" max="11277" width="21.5703125" style="1" customWidth="1"/>
    <col min="11278" max="11278" width="19.28515625" style="1" customWidth="1"/>
    <col min="11279" max="11279" width="19.7109375" style="1" customWidth="1"/>
    <col min="11280" max="11520" width="9.140625" style="1"/>
    <col min="11521" max="11521" width="32.5703125" style="1" customWidth="1"/>
    <col min="11522" max="11522" width="32" style="1" customWidth="1"/>
    <col min="11523" max="11523" width="20.42578125" style="1" customWidth="1"/>
    <col min="11524" max="11524" width="19.42578125" style="1" customWidth="1"/>
    <col min="11525" max="11525" width="13.5703125" style="1" customWidth="1"/>
    <col min="11526" max="11526" width="27.7109375" style="1" customWidth="1"/>
    <col min="11527" max="11527" width="0" style="1" hidden="1" customWidth="1"/>
    <col min="11528" max="11528" width="8.7109375" style="1" customWidth="1"/>
    <col min="11529" max="11529" width="15.140625" style="1" customWidth="1"/>
    <col min="11530" max="11530" width="18" style="1" customWidth="1"/>
    <col min="11531" max="11531" width="17.28515625" style="1" customWidth="1"/>
    <col min="11532" max="11532" width="27.140625" style="1" customWidth="1"/>
    <col min="11533" max="11533" width="21.5703125" style="1" customWidth="1"/>
    <col min="11534" max="11534" width="19.28515625" style="1" customWidth="1"/>
    <col min="11535" max="11535" width="19.7109375" style="1" customWidth="1"/>
    <col min="11536" max="11776" width="9.140625" style="1"/>
    <col min="11777" max="11777" width="32.5703125" style="1" customWidth="1"/>
    <col min="11778" max="11778" width="32" style="1" customWidth="1"/>
    <col min="11779" max="11779" width="20.42578125" style="1" customWidth="1"/>
    <col min="11780" max="11780" width="19.42578125" style="1" customWidth="1"/>
    <col min="11781" max="11781" width="13.5703125" style="1" customWidth="1"/>
    <col min="11782" max="11782" width="27.7109375" style="1" customWidth="1"/>
    <col min="11783" max="11783" width="0" style="1" hidden="1" customWidth="1"/>
    <col min="11784" max="11784" width="8.7109375" style="1" customWidth="1"/>
    <col min="11785" max="11785" width="15.140625" style="1" customWidth="1"/>
    <col min="11786" max="11786" width="18" style="1" customWidth="1"/>
    <col min="11787" max="11787" width="17.28515625" style="1" customWidth="1"/>
    <col min="11788" max="11788" width="27.140625" style="1" customWidth="1"/>
    <col min="11789" max="11789" width="21.5703125" style="1" customWidth="1"/>
    <col min="11790" max="11790" width="19.28515625" style="1" customWidth="1"/>
    <col min="11791" max="11791" width="19.7109375" style="1" customWidth="1"/>
    <col min="11792" max="12032" width="9.140625" style="1"/>
    <col min="12033" max="12033" width="32.5703125" style="1" customWidth="1"/>
    <col min="12034" max="12034" width="32" style="1" customWidth="1"/>
    <col min="12035" max="12035" width="20.42578125" style="1" customWidth="1"/>
    <col min="12036" max="12036" width="19.42578125" style="1" customWidth="1"/>
    <col min="12037" max="12037" width="13.5703125" style="1" customWidth="1"/>
    <col min="12038" max="12038" width="27.7109375" style="1" customWidth="1"/>
    <col min="12039" max="12039" width="0" style="1" hidden="1" customWidth="1"/>
    <col min="12040" max="12040" width="8.7109375" style="1" customWidth="1"/>
    <col min="12041" max="12041" width="15.140625" style="1" customWidth="1"/>
    <col min="12042" max="12042" width="18" style="1" customWidth="1"/>
    <col min="12043" max="12043" width="17.28515625" style="1" customWidth="1"/>
    <col min="12044" max="12044" width="27.140625" style="1" customWidth="1"/>
    <col min="12045" max="12045" width="21.5703125" style="1" customWidth="1"/>
    <col min="12046" max="12046" width="19.28515625" style="1" customWidth="1"/>
    <col min="12047" max="12047" width="19.7109375" style="1" customWidth="1"/>
    <col min="12048" max="12288" width="9.140625" style="1"/>
    <col min="12289" max="12289" width="32.5703125" style="1" customWidth="1"/>
    <col min="12290" max="12290" width="32" style="1" customWidth="1"/>
    <col min="12291" max="12291" width="20.42578125" style="1" customWidth="1"/>
    <col min="12292" max="12292" width="19.42578125" style="1" customWidth="1"/>
    <col min="12293" max="12293" width="13.5703125" style="1" customWidth="1"/>
    <col min="12294" max="12294" width="27.7109375" style="1" customWidth="1"/>
    <col min="12295" max="12295" width="0" style="1" hidden="1" customWidth="1"/>
    <col min="12296" max="12296" width="8.7109375" style="1" customWidth="1"/>
    <col min="12297" max="12297" width="15.140625" style="1" customWidth="1"/>
    <col min="12298" max="12298" width="18" style="1" customWidth="1"/>
    <col min="12299" max="12299" width="17.28515625" style="1" customWidth="1"/>
    <col min="12300" max="12300" width="27.140625" style="1" customWidth="1"/>
    <col min="12301" max="12301" width="21.5703125" style="1" customWidth="1"/>
    <col min="12302" max="12302" width="19.28515625" style="1" customWidth="1"/>
    <col min="12303" max="12303" width="19.7109375" style="1" customWidth="1"/>
    <col min="12304" max="12544" width="9.140625" style="1"/>
    <col min="12545" max="12545" width="32.5703125" style="1" customWidth="1"/>
    <col min="12546" max="12546" width="32" style="1" customWidth="1"/>
    <col min="12547" max="12547" width="20.42578125" style="1" customWidth="1"/>
    <col min="12548" max="12548" width="19.42578125" style="1" customWidth="1"/>
    <col min="12549" max="12549" width="13.5703125" style="1" customWidth="1"/>
    <col min="12550" max="12550" width="27.7109375" style="1" customWidth="1"/>
    <col min="12551" max="12551" width="0" style="1" hidden="1" customWidth="1"/>
    <col min="12552" max="12552" width="8.7109375" style="1" customWidth="1"/>
    <col min="12553" max="12553" width="15.140625" style="1" customWidth="1"/>
    <col min="12554" max="12554" width="18" style="1" customWidth="1"/>
    <col min="12555" max="12555" width="17.28515625" style="1" customWidth="1"/>
    <col min="12556" max="12556" width="27.140625" style="1" customWidth="1"/>
    <col min="12557" max="12557" width="21.5703125" style="1" customWidth="1"/>
    <col min="12558" max="12558" width="19.28515625" style="1" customWidth="1"/>
    <col min="12559" max="12559" width="19.7109375" style="1" customWidth="1"/>
    <col min="12560" max="12800" width="9.140625" style="1"/>
    <col min="12801" max="12801" width="32.5703125" style="1" customWidth="1"/>
    <col min="12802" max="12802" width="32" style="1" customWidth="1"/>
    <col min="12803" max="12803" width="20.42578125" style="1" customWidth="1"/>
    <col min="12804" max="12804" width="19.42578125" style="1" customWidth="1"/>
    <col min="12805" max="12805" width="13.5703125" style="1" customWidth="1"/>
    <col min="12806" max="12806" width="27.7109375" style="1" customWidth="1"/>
    <col min="12807" max="12807" width="0" style="1" hidden="1" customWidth="1"/>
    <col min="12808" max="12808" width="8.7109375" style="1" customWidth="1"/>
    <col min="12809" max="12809" width="15.140625" style="1" customWidth="1"/>
    <col min="12810" max="12810" width="18" style="1" customWidth="1"/>
    <col min="12811" max="12811" width="17.28515625" style="1" customWidth="1"/>
    <col min="12812" max="12812" width="27.140625" style="1" customWidth="1"/>
    <col min="12813" max="12813" width="21.5703125" style="1" customWidth="1"/>
    <col min="12814" max="12814" width="19.28515625" style="1" customWidth="1"/>
    <col min="12815" max="12815" width="19.7109375" style="1" customWidth="1"/>
    <col min="12816" max="13056" width="9.140625" style="1"/>
    <col min="13057" max="13057" width="32.5703125" style="1" customWidth="1"/>
    <col min="13058" max="13058" width="32" style="1" customWidth="1"/>
    <col min="13059" max="13059" width="20.42578125" style="1" customWidth="1"/>
    <col min="13060" max="13060" width="19.42578125" style="1" customWidth="1"/>
    <col min="13061" max="13061" width="13.5703125" style="1" customWidth="1"/>
    <col min="13062" max="13062" width="27.7109375" style="1" customWidth="1"/>
    <col min="13063" max="13063" width="0" style="1" hidden="1" customWidth="1"/>
    <col min="13064" max="13064" width="8.7109375" style="1" customWidth="1"/>
    <col min="13065" max="13065" width="15.140625" style="1" customWidth="1"/>
    <col min="13066" max="13066" width="18" style="1" customWidth="1"/>
    <col min="13067" max="13067" width="17.28515625" style="1" customWidth="1"/>
    <col min="13068" max="13068" width="27.140625" style="1" customWidth="1"/>
    <col min="13069" max="13069" width="21.5703125" style="1" customWidth="1"/>
    <col min="13070" max="13070" width="19.28515625" style="1" customWidth="1"/>
    <col min="13071" max="13071" width="19.7109375" style="1" customWidth="1"/>
    <col min="13072" max="13312" width="9.140625" style="1"/>
    <col min="13313" max="13313" width="32.5703125" style="1" customWidth="1"/>
    <col min="13314" max="13314" width="32" style="1" customWidth="1"/>
    <col min="13315" max="13315" width="20.42578125" style="1" customWidth="1"/>
    <col min="13316" max="13316" width="19.42578125" style="1" customWidth="1"/>
    <col min="13317" max="13317" width="13.5703125" style="1" customWidth="1"/>
    <col min="13318" max="13318" width="27.7109375" style="1" customWidth="1"/>
    <col min="13319" max="13319" width="0" style="1" hidden="1" customWidth="1"/>
    <col min="13320" max="13320" width="8.7109375" style="1" customWidth="1"/>
    <col min="13321" max="13321" width="15.140625" style="1" customWidth="1"/>
    <col min="13322" max="13322" width="18" style="1" customWidth="1"/>
    <col min="13323" max="13323" width="17.28515625" style="1" customWidth="1"/>
    <col min="13324" max="13324" width="27.140625" style="1" customWidth="1"/>
    <col min="13325" max="13325" width="21.5703125" style="1" customWidth="1"/>
    <col min="13326" max="13326" width="19.28515625" style="1" customWidth="1"/>
    <col min="13327" max="13327" width="19.7109375" style="1" customWidth="1"/>
    <col min="13328" max="13568" width="9.140625" style="1"/>
    <col min="13569" max="13569" width="32.5703125" style="1" customWidth="1"/>
    <col min="13570" max="13570" width="32" style="1" customWidth="1"/>
    <col min="13571" max="13571" width="20.42578125" style="1" customWidth="1"/>
    <col min="13572" max="13572" width="19.42578125" style="1" customWidth="1"/>
    <col min="13573" max="13573" width="13.5703125" style="1" customWidth="1"/>
    <col min="13574" max="13574" width="27.7109375" style="1" customWidth="1"/>
    <col min="13575" max="13575" width="0" style="1" hidden="1" customWidth="1"/>
    <col min="13576" max="13576" width="8.7109375" style="1" customWidth="1"/>
    <col min="13577" max="13577" width="15.140625" style="1" customWidth="1"/>
    <col min="13578" max="13578" width="18" style="1" customWidth="1"/>
    <col min="13579" max="13579" width="17.28515625" style="1" customWidth="1"/>
    <col min="13580" max="13580" width="27.140625" style="1" customWidth="1"/>
    <col min="13581" max="13581" width="21.5703125" style="1" customWidth="1"/>
    <col min="13582" max="13582" width="19.28515625" style="1" customWidth="1"/>
    <col min="13583" max="13583" width="19.7109375" style="1" customWidth="1"/>
    <col min="13584" max="13824" width="9.140625" style="1"/>
    <col min="13825" max="13825" width="32.5703125" style="1" customWidth="1"/>
    <col min="13826" max="13826" width="32" style="1" customWidth="1"/>
    <col min="13827" max="13827" width="20.42578125" style="1" customWidth="1"/>
    <col min="13828" max="13828" width="19.42578125" style="1" customWidth="1"/>
    <col min="13829" max="13829" width="13.5703125" style="1" customWidth="1"/>
    <col min="13830" max="13830" width="27.7109375" style="1" customWidth="1"/>
    <col min="13831" max="13831" width="0" style="1" hidden="1" customWidth="1"/>
    <col min="13832" max="13832" width="8.7109375" style="1" customWidth="1"/>
    <col min="13833" max="13833" width="15.140625" style="1" customWidth="1"/>
    <col min="13834" max="13834" width="18" style="1" customWidth="1"/>
    <col min="13835" max="13835" width="17.28515625" style="1" customWidth="1"/>
    <col min="13836" max="13836" width="27.140625" style="1" customWidth="1"/>
    <col min="13837" max="13837" width="21.5703125" style="1" customWidth="1"/>
    <col min="13838" max="13838" width="19.28515625" style="1" customWidth="1"/>
    <col min="13839" max="13839" width="19.7109375" style="1" customWidth="1"/>
    <col min="13840" max="14080" width="9.140625" style="1"/>
    <col min="14081" max="14081" width="32.5703125" style="1" customWidth="1"/>
    <col min="14082" max="14082" width="32" style="1" customWidth="1"/>
    <col min="14083" max="14083" width="20.42578125" style="1" customWidth="1"/>
    <col min="14084" max="14084" width="19.42578125" style="1" customWidth="1"/>
    <col min="14085" max="14085" width="13.5703125" style="1" customWidth="1"/>
    <col min="14086" max="14086" width="27.7109375" style="1" customWidth="1"/>
    <col min="14087" max="14087" width="0" style="1" hidden="1" customWidth="1"/>
    <col min="14088" max="14088" width="8.7109375" style="1" customWidth="1"/>
    <col min="14089" max="14089" width="15.140625" style="1" customWidth="1"/>
    <col min="14090" max="14090" width="18" style="1" customWidth="1"/>
    <col min="14091" max="14091" width="17.28515625" style="1" customWidth="1"/>
    <col min="14092" max="14092" width="27.140625" style="1" customWidth="1"/>
    <col min="14093" max="14093" width="21.5703125" style="1" customWidth="1"/>
    <col min="14094" max="14094" width="19.28515625" style="1" customWidth="1"/>
    <col min="14095" max="14095" width="19.7109375" style="1" customWidth="1"/>
    <col min="14096" max="14336" width="9.140625" style="1"/>
    <col min="14337" max="14337" width="32.5703125" style="1" customWidth="1"/>
    <col min="14338" max="14338" width="32" style="1" customWidth="1"/>
    <col min="14339" max="14339" width="20.42578125" style="1" customWidth="1"/>
    <col min="14340" max="14340" width="19.42578125" style="1" customWidth="1"/>
    <col min="14341" max="14341" width="13.5703125" style="1" customWidth="1"/>
    <col min="14342" max="14342" width="27.7109375" style="1" customWidth="1"/>
    <col min="14343" max="14343" width="0" style="1" hidden="1" customWidth="1"/>
    <col min="14344" max="14344" width="8.7109375" style="1" customWidth="1"/>
    <col min="14345" max="14345" width="15.140625" style="1" customWidth="1"/>
    <col min="14346" max="14346" width="18" style="1" customWidth="1"/>
    <col min="14347" max="14347" width="17.28515625" style="1" customWidth="1"/>
    <col min="14348" max="14348" width="27.140625" style="1" customWidth="1"/>
    <col min="14349" max="14349" width="21.5703125" style="1" customWidth="1"/>
    <col min="14350" max="14350" width="19.28515625" style="1" customWidth="1"/>
    <col min="14351" max="14351" width="19.7109375" style="1" customWidth="1"/>
    <col min="14352" max="14592" width="9.140625" style="1"/>
    <col min="14593" max="14593" width="32.5703125" style="1" customWidth="1"/>
    <col min="14594" max="14594" width="32" style="1" customWidth="1"/>
    <col min="14595" max="14595" width="20.42578125" style="1" customWidth="1"/>
    <col min="14596" max="14596" width="19.42578125" style="1" customWidth="1"/>
    <col min="14597" max="14597" width="13.5703125" style="1" customWidth="1"/>
    <col min="14598" max="14598" width="27.7109375" style="1" customWidth="1"/>
    <col min="14599" max="14599" width="0" style="1" hidden="1" customWidth="1"/>
    <col min="14600" max="14600" width="8.7109375" style="1" customWidth="1"/>
    <col min="14601" max="14601" width="15.140625" style="1" customWidth="1"/>
    <col min="14602" max="14602" width="18" style="1" customWidth="1"/>
    <col min="14603" max="14603" width="17.28515625" style="1" customWidth="1"/>
    <col min="14604" max="14604" width="27.140625" style="1" customWidth="1"/>
    <col min="14605" max="14605" width="21.5703125" style="1" customWidth="1"/>
    <col min="14606" max="14606" width="19.28515625" style="1" customWidth="1"/>
    <col min="14607" max="14607" width="19.7109375" style="1" customWidth="1"/>
    <col min="14608" max="14848" width="9.140625" style="1"/>
    <col min="14849" max="14849" width="32.5703125" style="1" customWidth="1"/>
    <col min="14850" max="14850" width="32" style="1" customWidth="1"/>
    <col min="14851" max="14851" width="20.42578125" style="1" customWidth="1"/>
    <col min="14852" max="14852" width="19.42578125" style="1" customWidth="1"/>
    <col min="14853" max="14853" width="13.5703125" style="1" customWidth="1"/>
    <col min="14854" max="14854" width="27.7109375" style="1" customWidth="1"/>
    <col min="14855" max="14855" width="0" style="1" hidden="1" customWidth="1"/>
    <col min="14856" max="14856" width="8.7109375" style="1" customWidth="1"/>
    <col min="14857" max="14857" width="15.140625" style="1" customWidth="1"/>
    <col min="14858" max="14858" width="18" style="1" customWidth="1"/>
    <col min="14859" max="14859" width="17.28515625" style="1" customWidth="1"/>
    <col min="14860" max="14860" width="27.140625" style="1" customWidth="1"/>
    <col min="14861" max="14861" width="21.5703125" style="1" customWidth="1"/>
    <col min="14862" max="14862" width="19.28515625" style="1" customWidth="1"/>
    <col min="14863" max="14863" width="19.7109375" style="1" customWidth="1"/>
    <col min="14864" max="15104" width="9.140625" style="1"/>
    <col min="15105" max="15105" width="32.5703125" style="1" customWidth="1"/>
    <col min="15106" max="15106" width="32" style="1" customWidth="1"/>
    <col min="15107" max="15107" width="20.42578125" style="1" customWidth="1"/>
    <col min="15108" max="15108" width="19.42578125" style="1" customWidth="1"/>
    <col min="15109" max="15109" width="13.5703125" style="1" customWidth="1"/>
    <col min="15110" max="15110" width="27.7109375" style="1" customWidth="1"/>
    <col min="15111" max="15111" width="0" style="1" hidden="1" customWidth="1"/>
    <col min="15112" max="15112" width="8.7109375" style="1" customWidth="1"/>
    <col min="15113" max="15113" width="15.140625" style="1" customWidth="1"/>
    <col min="15114" max="15114" width="18" style="1" customWidth="1"/>
    <col min="15115" max="15115" width="17.28515625" style="1" customWidth="1"/>
    <col min="15116" max="15116" width="27.140625" style="1" customWidth="1"/>
    <col min="15117" max="15117" width="21.5703125" style="1" customWidth="1"/>
    <col min="15118" max="15118" width="19.28515625" style="1" customWidth="1"/>
    <col min="15119" max="15119" width="19.7109375" style="1" customWidth="1"/>
    <col min="15120" max="15360" width="9.140625" style="1"/>
    <col min="15361" max="15361" width="32.5703125" style="1" customWidth="1"/>
    <col min="15362" max="15362" width="32" style="1" customWidth="1"/>
    <col min="15363" max="15363" width="20.42578125" style="1" customWidth="1"/>
    <col min="15364" max="15364" width="19.42578125" style="1" customWidth="1"/>
    <col min="15365" max="15365" width="13.5703125" style="1" customWidth="1"/>
    <col min="15366" max="15366" width="27.7109375" style="1" customWidth="1"/>
    <col min="15367" max="15367" width="0" style="1" hidden="1" customWidth="1"/>
    <col min="15368" max="15368" width="8.7109375" style="1" customWidth="1"/>
    <col min="15369" max="15369" width="15.140625" style="1" customWidth="1"/>
    <col min="15370" max="15370" width="18" style="1" customWidth="1"/>
    <col min="15371" max="15371" width="17.28515625" style="1" customWidth="1"/>
    <col min="15372" max="15372" width="27.140625" style="1" customWidth="1"/>
    <col min="15373" max="15373" width="21.5703125" style="1" customWidth="1"/>
    <col min="15374" max="15374" width="19.28515625" style="1" customWidth="1"/>
    <col min="15375" max="15375" width="19.7109375" style="1" customWidth="1"/>
    <col min="15376" max="15616" width="9.140625" style="1"/>
    <col min="15617" max="15617" width="32.5703125" style="1" customWidth="1"/>
    <col min="15618" max="15618" width="32" style="1" customWidth="1"/>
    <col min="15619" max="15619" width="20.42578125" style="1" customWidth="1"/>
    <col min="15620" max="15620" width="19.42578125" style="1" customWidth="1"/>
    <col min="15621" max="15621" width="13.5703125" style="1" customWidth="1"/>
    <col min="15622" max="15622" width="27.7109375" style="1" customWidth="1"/>
    <col min="15623" max="15623" width="0" style="1" hidden="1" customWidth="1"/>
    <col min="15624" max="15624" width="8.7109375" style="1" customWidth="1"/>
    <col min="15625" max="15625" width="15.140625" style="1" customWidth="1"/>
    <col min="15626" max="15626" width="18" style="1" customWidth="1"/>
    <col min="15627" max="15627" width="17.28515625" style="1" customWidth="1"/>
    <col min="15628" max="15628" width="27.140625" style="1" customWidth="1"/>
    <col min="15629" max="15629" width="21.5703125" style="1" customWidth="1"/>
    <col min="15630" max="15630" width="19.28515625" style="1" customWidth="1"/>
    <col min="15631" max="15631" width="19.7109375" style="1" customWidth="1"/>
    <col min="15632" max="15872" width="9.140625" style="1"/>
    <col min="15873" max="15873" width="32.5703125" style="1" customWidth="1"/>
    <col min="15874" max="15874" width="32" style="1" customWidth="1"/>
    <col min="15875" max="15875" width="20.42578125" style="1" customWidth="1"/>
    <col min="15876" max="15876" width="19.42578125" style="1" customWidth="1"/>
    <col min="15877" max="15877" width="13.5703125" style="1" customWidth="1"/>
    <col min="15878" max="15878" width="27.7109375" style="1" customWidth="1"/>
    <col min="15879" max="15879" width="0" style="1" hidden="1" customWidth="1"/>
    <col min="15880" max="15880" width="8.7109375" style="1" customWidth="1"/>
    <col min="15881" max="15881" width="15.140625" style="1" customWidth="1"/>
    <col min="15882" max="15882" width="18" style="1" customWidth="1"/>
    <col min="15883" max="15883" width="17.28515625" style="1" customWidth="1"/>
    <col min="15884" max="15884" width="27.140625" style="1" customWidth="1"/>
    <col min="15885" max="15885" width="21.5703125" style="1" customWidth="1"/>
    <col min="15886" max="15886" width="19.28515625" style="1" customWidth="1"/>
    <col min="15887" max="15887" width="19.7109375" style="1" customWidth="1"/>
    <col min="15888" max="16128" width="9.140625" style="1"/>
    <col min="16129" max="16129" width="32.5703125" style="1" customWidth="1"/>
    <col min="16130" max="16130" width="32" style="1" customWidth="1"/>
    <col min="16131" max="16131" width="20.42578125" style="1" customWidth="1"/>
    <col min="16132" max="16132" width="19.42578125" style="1" customWidth="1"/>
    <col min="16133" max="16133" width="13.5703125" style="1" customWidth="1"/>
    <col min="16134" max="16134" width="27.7109375" style="1" customWidth="1"/>
    <col min="16135" max="16135" width="0" style="1" hidden="1" customWidth="1"/>
    <col min="16136" max="16136" width="8.7109375" style="1" customWidth="1"/>
    <col min="16137" max="16137" width="15.140625" style="1" customWidth="1"/>
    <col min="16138" max="16138" width="18" style="1" customWidth="1"/>
    <col min="16139" max="16139" width="17.28515625" style="1" customWidth="1"/>
    <col min="16140" max="16140" width="27.140625" style="1" customWidth="1"/>
    <col min="16141" max="16141" width="21.5703125" style="1" customWidth="1"/>
    <col min="16142" max="16142" width="19.28515625" style="1" customWidth="1"/>
    <col min="16143" max="16143" width="19.7109375" style="1" customWidth="1"/>
    <col min="16144" max="16384" width="9.140625" style="1"/>
  </cols>
  <sheetData>
    <row r="1" spans="1:15" ht="25.5" x14ac:dyDescent="0.25">
      <c r="A1" s="255" t="s">
        <v>229</v>
      </c>
      <c r="B1" s="255" t="s">
        <v>934</v>
      </c>
      <c r="C1" s="255" t="s">
        <v>935</v>
      </c>
      <c r="D1" s="255" t="s">
        <v>936</v>
      </c>
      <c r="E1" s="255" t="s">
        <v>229</v>
      </c>
      <c r="F1" s="382" t="s">
        <v>934</v>
      </c>
      <c r="G1" s="383"/>
      <c r="H1" s="384"/>
      <c r="I1" s="259" t="s">
        <v>927</v>
      </c>
      <c r="J1" s="259" t="s">
        <v>928</v>
      </c>
      <c r="K1" s="259" t="s">
        <v>929</v>
      </c>
      <c r="L1" s="259" t="s">
        <v>930</v>
      </c>
      <c r="M1" s="259" t="s">
        <v>931</v>
      </c>
      <c r="N1" s="259" t="s">
        <v>932</v>
      </c>
      <c r="O1" s="259" t="s">
        <v>933</v>
      </c>
    </row>
    <row r="2" spans="1:15" ht="25.5" x14ac:dyDescent="0.25">
      <c r="A2" s="256" t="s">
        <v>937</v>
      </c>
      <c r="B2" s="256" t="s">
        <v>938</v>
      </c>
      <c r="C2" s="256" t="s">
        <v>939</v>
      </c>
      <c r="D2" s="256" t="s">
        <v>940</v>
      </c>
      <c r="E2" s="256" t="s">
        <v>941</v>
      </c>
      <c r="F2" s="385" t="s">
        <v>942</v>
      </c>
      <c r="G2" s="383"/>
      <c r="H2" s="384"/>
      <c r="I2" s="257">
        <v>43402</v>
      </c>
      <c r="J2" s="258">
        <v>772237</v>
      </c>
      <c r="K2" s="258">
        <v>656401</v>
      </c>
      <c r="L2" s="256"/>
      <c r="M2" s="256"/>
      <c r="N2" s="257">
        <v>43402</v>
      </c>
      <c r="O2" s="256"/>
    </row>
    <row r="3" spans="1:15" ht="25.5" x14ac:dyDescent="0.25">
      <c r="A3" s="256" t="s">
        <v>1012</v>
      </c>
      <c r="B3" s="256" t="s">
        <v>938</v>
      </c>
      <c r="C3" s="256" t="s">
        <v>951</v>
      </c>
      <c r="D3" s="256" t="s">
        <v>1013</v>
      </c>
      <c r="E3" s="256" t="s">
        <v>941</v>
      </c>
      <c r="F3" s="385" t="s">
        <v>942</v>
      </c>
      <c r="G3" s="383"/>
      <c r="H3" s="384"/>
      <c r="I3" s="257">
        <v>43584</v>
      </c>
      <c r="J3" s="258">
        <v>1182760.29</v>
      </c>
      <c r="K3" s="258">
        <v>656401</v>
      </c>
      <c r="L3" s="256"/>
      <c r="M3" s="256"/>
      <c r="N3" s="257">
        <v>43584</v>
      </c>
      <c r="O3" s="256"/>
    </row>
    <row r="4" spans="1:15" ht="25.5" x14ac:dyDescent="0.25">
      <c r="A4" s="256" t="s">
        <v>363</v>
      </c>
      <c r="B4" s="256" t="s">
        <v>364</v>
      </c>
      <c r="C4" s="256" t="s">
        <v>943</v>
      </c>
      <c r="D4" s="256" t="s">
        <v>944</v>
      </c>
      <c r="E4" s="256" t="s">
        <v>941</v>
      </c>
      <c r="F4" s="385" t="s">
        <v>942</v>
      </c>
      <c r="G4" s="383"/>
      <c r="H4" s="384"/>
      <c r="I4" s="257">
        <v>42853</v>
      </c>
      <c r="J4" s="258">
        <v>142676.60999999999</v>
      </c>
      <c r="K4" s="258">
        <v>111269</v>
      </c>
      <c r="L4" s="257">
        <v>42921</v>
      </c>
      <c r="M4" s="257">
        <v>43097</v>
      </c>
      <c r="N4" s="257">
        <v>42850</v>
      </c>
      <c r="O4" s="257">
        <v>42923</v>
      </c>
    </row>
    <row r="5" spans="1:15" ht="25.5" x14ac:dyDescent="0.25">
      <c r="A5" s="256" t="s">
        <v>356</v>
      </c>
      <c r="B5" s="256" t="s">
        <v>357</v>
      </c>
      <c r="C5" s="256" t="s">
        <v>945</v>
      </c>
      <c r="D5" s="256" t="s">
        <v>946</v>
      </c>
      <c r="E5" s="256" t="s">
        <v>947</v>
      </c>
      <c r="F5" s="385" t="s">
        <v>948</v>
      </c>
      <c r="G5" s="383"/>
      <c r="H5" s="384"/>
      <c r="I5" s="257">
        <v>43026</v>
      </c>
      <c r="J5" s="258">
        <v>69389.47</v>
      </c>
      <c r="K5" s="258">
        <v>27382</v>
      </c>
      <c r="L5" s="257">
        <v>43124</v>
      </c>
      <c r="M5" s="256"/>
      <c r="N5" s="257">
        <v>43027</v>
      </c>
      <c r="O5" s="257">
        <v>43124</v>
      </c>
    </row>
    <row r="6" spans="1:15" ht="25.5" x14ac:dyDescent="0.25">
      <c r="A6" s="256" t="s">
        <v>351</v>
      </c>
      <c r="B6" s="256" t="s">
        <v>352</v>
      </c>
      <c r="C6" s="256" t="s">
        <v>943</v>
      </c>
      <c r="D6" s="256" t="s">
        <v>944</v>
      </c>
      <c r="E6" s="256" t="s">
        <v>949</v>
      </c>
      <c r="F6" s="385" t="s">
        <v>950</v>
      </c>
      <c r="G6" s="383"/>
      <c r="H6" s="384"/>
      <c r="I6" s="257">
        <v>43084</v>
      </c>
      <c r="J6" s="258">
        <v>83796.47</v>
      </c>
      <c r="K6" s="258">
        <v>71227</v>
      </c>
      <c r="L6" s="257">
        <v>43185</v>
      </c>
      <c r="M6" s="257">
        <v>43462</v>
      </c>
      <c r="N6" s="257">
        <v>43084</v>
      </c>
      <c r="O6" s="257">
        <v>43186</v>
      </c>
    </row>
    <row r="7" spans="1:15" ht="25.5" x14ac:dyDescent="0.25">
      <c r="A7" s="256" t="s">
        <v>885</v>
      </c>
      <c r="B7" s="256" t="s">
        <v>360</v>
      </c>
      <c r="C7" s="256" t="s">
        <v>951</v>
      </c>
      <c r="D7" s="256" t="s">
        <v>952</v>
      </c>
      <c r="E7" s="256" t="s">
        <v>953</v>
      </c>
      <c r="F7" s="385" t="s">
        <v>954</v>
      </c>
      <c r="G7" s="383"/>
      <c r="H7" s="384"/>
      <c r="I7" s="257">
        <v>43552</v>
      </c>
      <c r="J7" s="258">
        <v>187680.87</v>
      </c>
      <c r="K7" s="258">
        <v>80490</v>
      </c>
      <c r="L7" s="256"/>
      <c r="M7" s="256"/>
      <c r="N7" s="257">
        <v>43552</v>
      </c>
      <c r="O7" s="256"/>
    </row>
    <row r="8" spans="1:15" ht="38.25" x14ac:dyDescent="0.25">
      <c r="A8" s="256" t="s">
        <v>370</v>
      </c>
      <c r="B8" s="256" t="s">
        <v>371</v>
      </c>
      <c r="C8" s="256" t="s">
        <v>945</v>
      </c>
      <c r="D8" s="256" t="s">
        <v>946</v>
      </c>
      <c r="E8" s="256" t="s">
        <v>941</v>
      </c>
      <c r="F8" s="385" t="s">
        <v>942</v>
      </c>
      <c r="G8" s="383"/>
      <c r="H8" s="384"/>
      <c r="I8" s="257">
        <v>43179</v>
      </c>
      <c r="J8" s="258">
        <v>798964</v>
      </c>
      <c r="K8" s="258">
        <v>679119</v>
      </c>
      <c r="L8" s="257">
        <v>43236</v>
      </c>
      <c r="M8" s="256"/>
      <c r="N8" s="257">
        <v>43179</v>
      </c>
      <c r="O8" s="257">
        <v>43237</v>
      </c>
    </row>
    <row r="9" spans="1:15" ht="25.5" x14ac:dyDescent="0.25">
      <c r="A9" s="256" t="s">
        <v>345</v>
      </c>
      <c r="B9" s="256" t="s">
        <v>346</v>
      </c>
      <c r="C9" s="256" t="s">
        <v>943</v>
      </c>
      <c r="D9" s="256" t="s">
        <v>944</v>
      </c>
      <c r="E9" s="256" t="s">
        <v>941</v>
      </c>
      <c r="F9" s="385" t="s">
        <v>942</v>
      </c>
      <c r="G9" s="383"/>
      <c r="H9" s="384"/>
      <c r="I9" s="257">
        <v>42692</v>
      </c>
      <c r="J9" s="258">
        <v>11900</v>
      </c>
      <c r="K9" s="258">
        <v>10115</v>
      </c>
      <c r="L9" s="257">
        <v>42759</v>
      </c>
      <c r="M9" s="257">
        <v>43017</v>
      </c>
      <c r="N9" s="257">
        <v>42696</v>
      </c>
      <c r="O9" s="257">
        <v>42760</v>
      </c>
    </row>
    <row r="10" spans="1:15" ht="25.5" x14ac:dyDescent="0.25">
      <c r="A10" s="256" t="s">
        <v>677</v>
      </c>
      <c r="B10" s="256" t="s">
        <v>678</v>
      </c>
      <c r="C10" s="256" t="s">
        <v>945</v>
      </c>
      <c r="D10" s="256" t="s">
        <v>946</v>
      </c>
      <c r="E10" s="256" t="s">
        <v>955</v>
      </c>
      <c r="F10" s="385" t="s">
        <v>956</v>
      </c>
      <c r="G10" s="383"/>
      <c r="H10" s="384"/>
      <c r="I10" s="257">
        <v>42704</v>
      </c>
      <c r="J10" s="258">
        <v>1439067.07</v>
      </c>
      <c r="K10" s="258">
        <v>1223207.01</v>
      </c>
      <c r="L10" s="257">
        <v>42810</v>
      </c>
      <c r="M10" s="256"/>
      <c r="N10" s="257">
        <v>42705</v>
      </c>
      <c r="O10" s="257">
        <v>42823</v>
      </c>
    </row>
    <row r="11" spans="1:15" ht="25.5" x14ac:dyDescent="0.25">
      <c r="A11" s="256" t="s">
        <v>957</v>
      </c>
      <c r="B11" s="256" t="s">
        <v>686</v>
      </c>
      <c r="C11" s="256" t="s">
        <v>939</v>
      </c>
      <c r="D11" s="256" t="s">
        <v>940</v>
      </c>
      <c r="E11" s="256" t="s">
        <v>958</v>
      </c>
      <c r="F11" s="385" t="s">
        <v>959</v>
      </c>
      <c r="G11" s="383"/>
      <c r="H11" s="384"/>
      <c r="I11" s="257">
        <v>42768</v>
      </c>
      <c r="J11" s="258">
        <v>2800256.02</v>
      </c>
      <c r="K11" s="258">
        <v>2380217.62</v>
      </c>
      <c r="L11" s="256"/>
      <c r="M11" s="256"/>
      <c r="N11" s="257">
        <v>42769</v>
      </c>
      <c r="O11" s="256"/>
    </row>
    <row r="12" spans="1:15" ht="25.5" x14ac:dyDescent="0.25">
      <c r="A12" s="256" t="s">
        <v>685</v>
      </c>
      <c r="B12" s="256" t="s">
        <v>686</v>
      </c>
      <c r="C12" s="256" t="s">
        <v>945</v>
      </c>
      <c r="D12" s="256" t="s">
        <v>946</v>
      </c>
      <c r="E12" s="256" t="s">
        <v>958</v>
      </c>
      <c r="F12" s="385" t="s">
        <v>959</v>
      </c>
      <c r="G12" s="383"/>
      <c r="H12" s="384"/>
      <c r="I12" s="257">
        <v>42916</v>
      </c>
      <c r="J12" s="258">
        <v>2800256.02</v>
      </c>
      <c r="K12" s="258">
        <v>2380217.62</v>
      </c>
      <c r="L12" s="257">
        <v>42999</v>
      </c>
      <c r="M12" s="256"/>
      <c r="N12" s="257">
        <v>42857</v>
      </c>
      <c r="O12" s="257">
        <v>43005</v>
      </c>
    </row>
    <row r="13" spans="1:15" ht="38.25" x14ac:dyDescent="0.25">
      <c r="A13" s="256" t="s">
        <v>649</v>
      </c>
      <c r="B13" s="256" t="s">
        <v>650</v>
      </c>
      <c r="C13" s="256" t="s">
        <v>945</v>
      </c>
      <c r="D13" s="256" t="s">
        <v>946</v>
      </c>
      <c r="E13" s="256" t="s">
        <v>960</v>
      </c>
      <c r="F13" s="385" t="s">
        <v>961</v>
      </c>
      <c r="G13" s="383"/>
      <c r="H13" s="384"/>
      <c r="I13" s="257">
        <v>42646</v>
      </c>
      <c r="J13" s="258">
        <v>1902679.07</v>
      </c>
      <c r="K13" s="258">
        <v>1158669.95</v>
      </c>
      <c r="L13" s="257">
        <v>42853</v>
      </c>
      <c r="M13" s="256"/>
      <c r="N13" s="257">
        <v>42647</v>
      </c>
      <c r="O13" s="257">
        <v>42853</v>
      </c>
    </row>
    <row r="14" spans="1:15" ht="51" x14ac:dyDescent="0.25">
      <c r="A14" s="256" t="s">
        <v>644</v>
      </c>
      <c r="B14" s="256" t="s">
        <v>645</v>
      </c>
      <c r="C14" s="256" t="s">
        <v>945</v>
      </c>
      <c r="D14" s="256" t="s">
        <v>946</v>
      </c>
      <c r="E14" s="256" t="s">
        <v>962</v>
      </c>
      <c r="F14" s="385" t="s">
        <v>963</v>
      </c>
      <c r="G14" s="383"/>
      <c r="H14" s="384"/>
      <c r="I14" s="257">
        <v>42650</v>
      </c>
      <c r="J14" s="258">
        <v>617660.84</v>
      </c>
      <c r="K14" s="258">
        <v>355275.04</v>
      </c>
      <c r="L14" s="257">
        <v>42726</v>
      </c>
      <c r="M14" s="256"/>
      <c r="N14" s="257">
        <v>42656</v>
      </c>
      <c r="O14" s="257">
        <v>42726</v>
      </c>
    </row>
    <row r="15" spans="1:15" ht="38.25" x14ac:dyDescent="0.25">
      <c r="A15" s="256" t="s">
        <v>639</v>
      </c>
      <c r="B15" s="256" t="s">
        <v>640</v>
      </c>
      <c r="C15" s="256" t="s">
        <v>945</v>
      </c>
      <c r="D15" s="256" t="s">
        <v>946</v>
      </c>
      <c r="E15" s="256" t="s">
        <v>964</v>
      </c>
      <c r="F15" s="385" t="s">
        <v>965</v>
      </c>
      <c r="G15" s="383"/>
      <c r="H15" s="384"/>
      <c r="I15" s="257">
        <v>42657</v>
      </c>
      <c r="J15" s="258">
        <v>1538175.43</v>
      </c>
      <c r="K15" s="258">
        <v>1187911.25</v>
      </c>
      <c r="L15" s="257">
        <v>42719</v>
      </c>
      <c r="M15" s="256"/>
      <c r="N15" s="257">
        <v>42667</v>
      </c>
      <c r="O15" s="257">
        <v>42719</v>
      </c>
    </row>
    <row r="16" spans="1:15" ht="51" x14ac:dyDescent="0.25">
      <c r="A16" s="256" t="s">
        <v>654</v>
      </c>
      <c r="B16" s="256" t="s">
        <v>655</v>
      </c>
      <c r="C16" s="256" t="s">
        <v>945</v>
      </c>
      <c r="D16" s="256" t="s">
        <v>946</v>
      </c>
      <c r="E16" s="256" t="s">
        <v>955</v>
      </c>
      <c r="F16" s="385" t="s">
        <v>956</v>
      </c>
      <c r="G16" s="383"/>
      <c r="H16" s="384"/>
      <c r="I16" s="257">
        <v>42704</v>
      </c>
      <c r="J16" s="258">
        <v>2854494.11</v>
      </c>
      <c r="K16" s="258">
        <v>1647376.95</v>
      </c>
      <c r="L16" s="257">
        <v>42877</v>
      </c>
      <c r="M16" s="256"/>
      <c r="N16" s="257">
        <v>42705</v>
      </c>
      <c r="O16" s="257">
        <v>42884</v>
      </c>
    </row>
    <row r="17" spans="1:15" ht="25.5" x14ac:dyDescent="0.25">
      <c r="A17" s="256" t="s">
        <v>663</v>
      </c>
      <c r="B17" s="256" t="s">
        <v>664</v>
      </c>
      <c r="C17" s="256" t="s">
        <v>945</v>
      </c>
      <c r="D17" s="256" t="s">
        <v>946</v>
      </c>
      <c r="E17" s="256" t="s">
        <v>962</v>
      </c>
      <c r="F17" s="385" t="s">
        <v>963</v>
      </c>
      <c r="G17" s="383"/>
      <c r="H17" s="384"/>
      <c r="I17" s="257">
        <v>43220</v>
      </c>
      <c r="J17" s="258">
        <v>136161.48000000001</v>
      </c>
      <c r="K17" s="258">
        <v>106438.27</v>
      </c>
      <c r="L17" s="257">
        <v>43332</v>
      </c>
      <c r="M17" s="256"/>
      <c r="N17" s="257">
        <v>43220</v>
      </c>
      <c r="O17" s="257">
        <v>43342</v>
      </c>
    </row>
    <row r="18" spans="1:15" ht="51" x14ac:dyDescent="0.25">
      <c r="A18" s="256" t="s">
        <v>659</v>
      </c>
      <c r="B18" s="256" t="s">
        <v>660</v>
      </c>
      <c r="C18" s="256" t="s">
        <v>945</v>
      </c>
      <c r="D18" s="256" t="s">
        <v>946</v>
      </c>
      <c r="E18" s="256" t="s">
        <v>964</v>
      </c>
      <c r="F18" s="385" t="s">
        <v>965</v>
      </c>
      <c r="G18" s="383"/>
      <c r="H18" s="384"/>
      <c r="I18" s="257">
        <v>43307</v>
      </c>
      <c r="J18" s="258">
        <v>444868.24</v>
      </c>
      <c r="K18" s="258">
        <v>147107.41</v>
      </c>
      <c r="L18" s="257">
        <v>43342</v>
      </c>
      <c r="M18" s="256"/>
      <c r="N18" s="257">
        <v>43276</v>
      </c>
      <c r="O18" s="257">
        <v>43342</v>
      </c>
    </row>
    <row r="19" spans="1:15" ht="38.25" x14ac:dyDescent="0.25">
      <c r="A19" s="256" t="s">
        <v>667</v>
      </c>
      <c r="B19" s="256" t="s">
        <v>668</v>
      </c>
      <c r="C19" s="256" t="s">
        <v>945</v>
      </c>
      <c r="D19" s="256" t="s">
        <v>946</v>
      </c>
      <c r="E19" s="256" t="s">
        <v>960</v>
      </c>
      <c r="F19" s="385" t="s">
        <v>961</v>
      </c>
      <c r="G19" s="383"/>
      <c r="H19" s="384"/>
      <c r="I19" s="257">
        <v>43388</v>
      </c>
      <c r="J19" s="258">
        <v>548947.86</v>
      </c>
      <c r="K19" s="258">
        <v>274473.93</v>
      </c>
      <c r="L19" s="257">
        <v>43425</v>
      </c>
      <c r="M19" s="256"/>
      <c r="N19" s="257">
        <v>43343</v>
      </c>
      <c r="O19" s="257">
        <v>43437</v>
      </c>
    </row>
    <row r="20" spans="1:15" ht="51" x14ac:dyDescent="0.25">
      <c r="A20" s="256" t="s">
        <v>671</v>
      </c>
      <c r="B20" s="256" t="s">
        <v>672</v>
      </c>
      <c r="C20" s="256" t="s">
        <v>945</v>
      </c>
      <c r="D20" s="256" t="s">
        <v>946</v>
      </c>
      <c r="E20" s="256" t="s">
        <v>955</v>
      </c>
      <c r="F20" s="385" t="s">
        <v>956</v>
      </c>
      <c r="G20" s="383"/>
      <c r="H20" s="384"/>
      <c r="I20" s="257">
        <v>43399</v>
      </c>
      <c r="J20" s="258">
        <v>627591.48</v>
      </c>
      <c r="K20" s="258">
        <v>323127.92</v>
      </c>
      <c r="L20" s="257">
        <v>43607</v>
      </c>
      <c r="M20" s="256"/>
      <c r="N20" s="257">
        <v>43399</v>
      </c>
      <c r="O20" s="257">
        <v>43609</v>
      </c>
    </row>
    <row r="21" spans="1:15" ht="51" x14ac:dyDescent="0.25">
      <c r="A21" s="256" t="s">
        <v>388</v>
      </c>
      <c r="B21" s="256" t="s">
        <v>389</v>
      </c>
      <c r="C21" s="256" t="s">
        <v>943</v>
      </c>
      <c r="D21" s="256" t="s">
        <v>944</v>
      </c>
      <c r="E21" s="256" t="s">
        <v>941</v>
      </c>
      <c r="F21" s="385" t="s">
        <v>942</v>
      </c>
      <c r="G21" s="383"/>
      <c r="H21" s="384"/>
      <c r="I21" s="257">
        <v>42793</v>
      </c>
      <c r="J21" s="258">
        <v>518106.26</v>
      </c>
      <c r="K21" s="258">
        <v>394804</v>
      </c>
      <c r="L21" s="257">
        <v>42908</v>
      </c>
      <c r="M21" s="257">
        <v>43556</v>
      </c>
      <c r="N21" s="257">
        <v>42794</v>
      </c>
      <c r="O21" s="257">
        <v>42915</v>
      </c>
    </row>
    <row r="22" spans="1:15" ht="25.5" x14ac:dyDescent="0.25">
      <c r="A22" s="256" t="s">
        <v>966</v>
      </c>
      <c r="B22" s="256" t="s">
        <v>402</v>
      </c>
      <c r="C22" s="256" t="s">
        <v>939</v>
      </c>
      <c r="D22" s="256" t="s">
        <v>940</v>
      </c>
      <c r="E22" s="256" t="s">
        <v>953</v>
      </c>
      <c r="F22" s="385" t="s">
        <v>954</v>
      </c>
      <c r="G22" s="383"/>
      <c r="H22" s="384"/>
      <c r="I22" s="257">
        <v>42857</v>
      </c>
      <c r="J22" s="258">
        <v>391816.83</v>
      </c>
      <c r="K22" s="258">
        <v>285594.05</v>
      </c>
      <c r="L22" s="256"/>
      <c r="M22" s="256"/>
      <c r="N22" s="257">
        <v>42859</v>
      </c>
      <c r="O22" s="256"/>
    </row>
    <row r="23" spans="1:15" ht="63.75" x14ac:dyDescent="0.25">
      <c r="A23" s="256" t="s">
        <v>397</v>
      </c>
      <c r="B23" s="256" t="s">
        <v>398</v>
      </c>
      <c r="C23" s="256" t="s">
        <v>945</v>
      </c>
      <c r="D23" s="256" t="s">
        <v>946</v>
      </c>
      <c r="E23" s="256" t="s">
        <v>947</v>
      </c>
      <c r="F23" s="385" t="s">
        <v>948</v>
      </c>
      <c r="G23" s="383"/>
      <c r="H23" s="384"/>
      <c r="I23" s="257">
        <v>42891</v>
      </c>
      <c r="J23" s="258">
        <v>129468.93</v>
      </c>
      <c r="K23" s="258">
        <v>97155</v>
      </c>
      <c r="L23" s="257">
        <v>42968</v>
      </c>
      <c r="M23" s="256"/>
      <c r="N23" s="257">
        <v>42892</v>
      </c>
      <c r="O23" s="257">
        <v>42972</v>
      </c>
    </row>
    <row r="24" spans="1:15" ht="63.75" x14ac:dyDescent="0.25">
      <c r="A24" s="256" t="s">
        <v>392</v>
      </c>
      <c r="B24" s="256" t="s">
        <v>967</v>
      </c>
      <c r="C24" s="256" t="s">
        <v>943</v>
      </c>
      <c r="D24" s="256" t="s">
        <v>944</v>
      </c>
      <c r="E24" s="256" t="s">
        <v>949</v>
      </c>
      <c r="F24" s="385" t="s">
        <v>950</v>
      </c>
      <c r="G24" s="383"/>
      <c r="H24" s="384"/>
      <c r="I24" s="257">
        <v>42919</v>
      </c>
      <c r="J24" s="258">
        <v>241370.59</v>
      </c>
      <c r="K24" s="258">
        <v>205165</v>
      </c>
      <c r="L24" s="257">
        <v>43006</v>
      </c>
      <c r="M24" s="257">
        <v>43532</v>
      </c>
      <c r="N24" s="257">
        <v>42921</v>
      </c>
      <c r="O24" s="257">
        <v>43017</v>
      </c>
    </row>
    <row r="25" spans="1:15" ht="25.5" x14ac:dyDescent="0.25">
      <c r="A25" s="256" t="s">
        <v>401</v>
      </c>
      <c r="B25" s="256" t="s">
        <v>402</v>
      </c>
      <c r="C25" s="256" t="s">
        <v>945</v>
      </c>
      <c r="D25" s="256" t="s">
        <v>946</v>
      </c>
      <c r="E25" s="256" t="s">
        <v>953</v>
      </c>
      <c r="F25" s="385" t="s">
        <v>954</v>
      </c>
      <c r="G25" s="383"/>
      <c r="H25" s="384"/>
      <c r="I25" s="257">
        <v>43187</v>
      </c>
      <c r="J25" s="258">
        <v>357846.76</v>
      </c>
      <c r="K25" s="258">
        <v>285594.05</v>
      </c>
      <c r="L25" s="257">
        <v>43305</v>
      </c>
      <c r="M25" s="256"/>
      <c r="N25" s="257">
        <v>43187</v>
      </c>
      <c r="O25" s="257">
        <v>43305</v>
      </c>
    </row>
    <row r="26" spans="1:15" ht="51" x14ac:dyDescent="0.25">
      <c r="A26" s="256" t="s">
        <v>410</v>
      </c>
      <c r="B26" s="256" t="s">
        <v>411</v>
      </c>
      <c r="C26" s="256" t="s">
        <v>945</v>
      </c>
      <c r="D26" s="256" t="s">
        <v>946</v>
      </c>
      <c r="E26" s="256" t="s">
        <v>953</v>
      </c>
      <c r="F26" s="385" t="s">
        <v>954</v>
      </c>
      <c r="G26" s="383"/>
      <c r="H26" s="384"/>
      <c r="I26" s="257">
        <v>42830</v>
      </c>
      <c r="J26" s="258">
        <v>465062.52</v>
      </c>
      <c r="K26" s="258">
        <v>395303.14</v>
      </c>
      <c r="L26" s="257">
        <v>42930</v>
      </c>
      <c r="M26" s="256"/>
      <c r="N26" s="257">
        <v>42830</v>
      </c>
      <c r="O26" s="257">
        <v>42937</v>
      </c>
    </row>
    <row r="27" spans="1:15" ht="25.5" x14ac:dyDescent="0.25">
      <c r="A27" s="256" t="s">
        <v>715</v>
      </c>
      <c r="B27" s="256" t="s">
        <v>716</v>
      </c>
      <c r="C27" s="256" t="s">
        <v>943</v>
      </c>
      <c r="D27" s="256" t="s">
        <v>944</v>
      </c>
      <c r="E27" s="256" t="s">
        <v>949</v>
      </c>
      <c r="F27" s="385" t="s">
        <v>950</v>
      </c>
      <c r="G27" s="383"/>
      <c r="H27" s="384"/>
      <c r="I27" s="257">
        <v>42732</v>
      </c>
      <c r="J27" s="258">
        <v>419348</v>
      </c>
      <c r="K27" s="258">
        <v>356445.8</v>
      </c>
      <c r="L27" s="257">
        <v>42845</v>
      </c>
      <c r="M27" s="257">
        <v>43500</v>
      </c>
      <c r="N27" s="257">
        <v>42733</v>
      </c>
      <c r="O27" s="257">
        <v>42850</v>
      </c>
    </row>
    <row r="28" spans="1:15" ht="25.5" x14ac:dyDescent="0.25">
      <c r="A28" s="256" t="s">
        <v>701</v>
      </c>
      <c r="B28" s="256" t="s">
        <v>702</v>
      </c>
      <c r="C28" s="256" t="s">
        <v>943</v>
      </c>
      <c r="D28" s="256" t="s">
        <v>944</v>
      </c>
      <c r="E28" s="256" t="s">
        <v>953</v>
      </c>
      <c r="F28" s="385" t="s">
        <v>954</v>
      </c>
      <c r="G28" s="383"/>
      <c r="H28" s="384"/>
      <c r="I28" s="257">
        <v>42734</v>
      </c>
      <c r="J28" s="258">
        <v>53554.71</v>
      </c>
      <c r="K28" s="258">
        <v>45521.5</v>
      </c>
      <c r="L28" s="257">
        <v>42961</v>
      </c>
      <c r="M28" s="257">
        <v>43272</v>
      </c>
      <c r="N28" s="257">
        <v>42737</v>
      </c>
      <c r="O28" s="257">
        <v>42968</v>
      </c>
    </row>
    <row r="29" spans="1:15" ht="38.25" x14ac:dyDescent="0.25">
      <c r="A29" s="256" t="s">
        <v>711</v>
      </c>
      <c r="B29" s="256" t="s">
        <v>712</v>
      </c>
      <c r="C29" s="256" t="s">
        <v>943</v>
      </c>
      <c r="D29" s="256" t="s">
        <v>944</v>
      </c>
      <c r="E29" s="256" t="s">
        <v>941</v>
      </c>
      <c r="F29" s="385" t="s">
        <v>942</v>
      </c>
      <c r="G29" s="383"/>
      <c r="H29" s="384"/>
      <c r="I29" s="257">
        <v>42738</v>
      </c>
      <c r="J29" s="258">
        <v>280477.84999999998</v>
      </c>
      <c r="K29" s="258">
        <v>238406.17</v>
      </c>
      <c r="L29" s="257">
        <v>42835</v>
      </c>
      <c r="M29" s="257">
        <v>43524</v>
      </c>
      <c r="N29" s="257">
        <v>42739</v>
      </c>
      <c r="O29" s="257">
        <v>42857</v>
      </c>
    </row>
    <row r="30" spans="1:15" ht="25.5" x14ac:dyDescent="0.25">
      <c r="A30" s="256" t="s">
        <v>696</v>
      </c>
      <c r="B30" s="256" t="s">
        <v>697</v>
      </c>
      <c r="C30" s="256" t="s">
        <v>945</v>
      </c>
      <c r="D30" s="256" t="s">
        <v>946</v>
      </c>
      <c r="E30" s="256" t="s">
        <v>947</v>
      </c>
      <c r="F30" s="385" t="s">
        <v>948</v>
      </c>
      <c r="G30" s="383"/>
      <c r="H30" s="384"/>
      <c r="I30" s="257">
        <v>42796</v>
      </c>
      <c r="J30" s="258">
        <v>363047.26</v>
      </c>
      <c r="K30" s="258">
        <v>308590.17</v>
      </c>
      <c r="L30" s="257">
        <v>42878</v>
      </c>
      <c r="M30" s="256"/>
      <c r="N30" s="257">
        <v>42797</v>
      </c>
      <c r="O30" s="257">
        <v>42888</v>
      </c>
    </row>
    <row r="31" spans="1:15" ht="25.5" x14ac:dyDescent="0.25">
      <c r="A31" s="256" t="s">
        <v>1014</v>
      </c>
      <c r="B31" s="256" t="s">
        <v>705</v>
      </c>
      <c r="C31" s="256" t="s">
        <v>951</v>
      </c>
      <c r="D31" s="256" t="s">
        <v>1015</v>
      </c>
      <c r="E31" s="256" t="s">
        <v>953</v>
      </c>
      <c r="F31" s="385" t="s">
        <v>954</v>
      </c>
      <c r="G31" s="383"/>
      <c r="H31" s="384"/>
      <c r="I31" s="257">
        <v>43585</v>
      </c>
      <c r="J31" s="258">
        <v>920732.19</v>
      </c>
      <c r="K31" s="258">
        <v>782622.37</v>
      </c>
      <c r="L31" s="256"/>
      <c r="M31" s="256"/>
      <c r="N31" s="257">
        <v>43585</v>
      </c>
      <c r="O31" s="256"/>
    </row>
    <row r="32" spans="1:15" ht="38.25" x14ac:dyDescent="0.25">
      <c r="A32" s="256" t="s">
        <v>336</v>
      </c>
      <c r="B32" s="256" t="s">
        <v>337</v>
      </c>
      <c r="C32" s="256" t="s">
        <v>945</v>
      </c>
      <c r="D32" s="256" t="s">
        <v>946</v>
      </c>
      <c r="E32" s="256" t="s">
        <v>941</v>
      </c>
      <c r="F32" s="385" t="s">
        <v>942</v>
      </c>
      <c r="G32" s="383"/>
      <c r="H32" s="384"/>
      <c r="I32" s="257">
        <v>42822</v>
      </c>
      <c r="J32" s="258">
        <v>1284188.24</v>
      </c>
      <c r="K32" s="258">
        <v>1091560</v>
      </c>
      <c r="L32" s="257">
        <v>42921</v>
      </c>
      <c r="M32" s="256"/>
      <c r="N32" s="257">
        <v>42824</v>
      </c>
      <c r="O32" s="257">
        <v>42923</v>
      </c>
    </row>
    <row r="33" spans="1:15" ht="25.5" x14ac:dyDescent="0.25">
      <c r="A33" s="256" t="s">
        <v>318</v>
      </c>
      <c r="B33" s="256" t="s">
        <v>319</v>
      </c>
      <c r="C33" s="256" t="s">
        <v>945</v>
      </c>
      <c r="D33" s="256" t="s">
        <v>946</v>
      </c>
      <c r="E33" s="256" t="s">
        <v>949</v>
      </c>
      <c r="F33" s="385" t="s">
        <v>950</v>
      </c>
      <c r="G33" s="383"/>
      <c r="H33" s="384"/>
      <c r="I33" s="257">
        <v>42915</v>
      </c>
      <c r="J33" s="258">
        <v>799037.74</v>
      </c>
      <c r="K33" s="258">
        <v>679182.07</v>
      </c>
      <c r="L33" s="257">
        <v>42993</v>
      </c>
      <c r="M33" s="256"/>
      <c r="N33" s="257">
        <v>42916</v>
      </c>
      <c r="O33" s="257">
        <v>42996</v>
      </c>
    </row>
    <row r="34" spans="1:15" ht="25.5" x14ac:dyDescent="0.25">
      <c r="A34" s="256" t="s">
        <v>328</v>
      </c>
      <c r="B34" s="256" t="s">
        <v>329</v>
      </c>
      <c r="C34" s="256" t="s">
        <v>945</v>
      </c>
      <c r="D34" s="256" t="s">
        <v>946</v>
      </c>
      <c r="E34" s="256" t="s">
        <v>953</v>
      </c>
      <c r="F34" s="385" t="s">
        <v>954</v>
      </c>
      <c r="G34" s="383"/>
      <c r="H34" s="384"/>
      <c r="I34" s="257">
        <v>42947</v>
      </c>
      <c r="J34" s="258">
        <v>510164.55</v>
      </c>
      <c r="K34" s="258">
        <v>433639.87</v>
      </c>
      <c r="L34" s="257">
        <v>43021</v>
      </c>
      <c r="M34" s="256"/>
      <c r="N34" s="257">
        <v>42947</v>
      </c>
      <c r="O34" s="257">
        <v>43024</v>
      </c>
    </row>
    <row r="35" spans="1:15" ht="38.25" x14ac:dyDescent="0.25">
      <c r="A35" s="256" t="s">
        <v>323</v>
      </c>
      <c r="B35" s="256" t="s">
        <v>324</v>
      </c>
      <c r="C35" s="256" t="s">
        <v>943</v>
      </c>
      <c r="D35" s="256" t="s">
        <v>944</v>
      </c>
      <c r="E35" s="256" t="s">
        <v>947</v>
      </c>
      <c r="F35" s="385" t="s">
        <v>948</v>
      </c>
      <c r="G35" s="383"/>
      <c r="H35" s="384"/>
      <c r="I35" s="257">
        <v>43026</v>
      </c>
      <c r="J35" s="258">
        <v>288232.69</v>
      </c>
      <c r="K35" s="258">
        <v>244997.78</v>
      </c>
      <c r="L35" s="257">
        <v>43133</v>
      </c>
      <c r="M35" s="257">
        <v>43587</v>
      </c>
      <c r="N35" s="257">
        <v>43032</v>
      </c>
      <c r="O35" s="257">
        <v>43133</v>
      </c>
    </row>
    <row r="36" spans="1:15" ht="25.5" x14ac:dyDescent="0.25">
      <c r="A36" s="256" t="s">
        <v>382</v>
      </c>
      <c r="B36" s="256" t="s">
        <v>383</v>
      </c>
      <c r="C36" s="256" t="s">
        <v>945</v>
      </c>
      <c r="D36" s="256" t="s">
        <v>946</v>
      </c>
      <c r="E36" s="256" t="s">
        <v>953</v>
      </c>
      <c r="F36" s="385" t="s">
        <v>954</v>
      </c>
      <c r="G36" s="383"/>
      <c r="H36" s="384"/>
      <c r="I36" s="257">
        <v>42719</v>
      </c>
      <c r="J36" s="258">
        <v>515526.52</v>
      </c>
      <c r="K36" s="258">
        <v>191794.23</v>
      </c>
      <c r="L36" s="257">
        <v>42809</v>
      </c>
      <c r="M36" s="256"/>
      <c r="N36" s="257">
        <v>42720</v>
      </c>
      <c r="O36" s="257">
        <v>42815</v>
      </c>
    </row>
    <row r="37" spans="1:15" ht="25.5" x14ac:dyDescent="0.25">
      <c r="A37" s="256" t="s">
        <v>378</v>
      </c>
      <c r="B37" s="256" t="s">
        <v>379</v>
      </c>
      <c r="C37" s="256" t="s">
        <v>945</v>
      </c>
      <c r="D37" s="256" t="s">
        <v>946</v>
      </c>
      <c r="E37" s="256" t="s">
        <v>941</v>
      </c>
      <c r="F37" s="385" t="s">
        <v>942</v>
      </c>
      <c r="G37" s="383"/>
      <c r="H37" s="384"/>
      <c r="I37" s="257">
        <v>42734</v>
      </c>
      <c r="J37" s="258">
        <v>728508.61</v>
      </c>
      <c r="K37" s="258">
        <v>500104.16</v>
      </c>
      <c r="L37" s="257">
        <v>42835</v>
      </c>
      <c r="M37" s="256"/>
      <c r="N37" s="257">
        <v>42737</v>
      </c>
      <c r="O37" s="257">
        <v>42838</v>
      </c>
    </row>
    <row r="38" spans="1:15" ht="38.25" x14ac:dyDescent="0.25">
      <c r="A38" s="256" t="s">
        <v>299</v>
      </c>
      <c r="B38" s="256" t="s">
        <v>300</v>
      </c>
      <c r="C38" s="256" t="s">
        <v>943</v>
      </c>
      <c r="D38" s="256" t="s">
        <v>944</v>
      </c>
      <c r="E38" s="256" t="s">
        <v>953</v>
      </c>
      <c r="F38" s="385" t="s">
        <v>954</v>
      </c>
      <c r="G38" s="383"/>
      <c r="H38" s="384"/>
      <c r="I38" s="257">
        <v>42674</v>
      </c>
      <c r="J38" s="258">
        <v>364031.13</v>
      </c>
      <c r="K38" s="258">
        <v>336728.79</v>
      </c>
      <c r="L38" s="257">
        <v>42821</v>
      </c>
      <c r="M38" s="257">
        <v>43391</v>
      </c>
      <c r="N38" s="257">
        <v>42674</v>
      </c>
      <c r="O38" s="257">
        <v>42831</v>
      </c>
    </row>
    <row r="39" spans="1:15" ht="51" x14ac:dyDescent="0.25">
      <c r="A39" s="256" t="s">
        <v>288</v>
      </c>
      <c r="B39" s="256" t="s">
        <v>289</v>
      </c>
      <c r="C39" s="256" t="s">
        <v>943</v>
      </c>
      <c r="D39" s="256" t="s">
        <v>944</v>
      </c>
      <c r="E39" s="256" t="s">
        <v>947</v>
      </c>
      <c r="F39" s="385" t="s">
        <v>948</v>
      </c>
      <c r="G39" s="383"/>
      <c r="H39" s="384"/>
      <c r="I39" s="257">
        <v>42724</v>
      </c>
      <c r="J39" s="258">
        <v>351133</v>
      </c>
      <c r="K39" s="258">
        <v>342354.67</v>
      </c>
      <c r="L39" s="257">
        <v>42815</v>
      </c>
      <c r="M39" s="257">
        <v>43439</v>
      </c>
      <c r="N39" s="257">
        <v>42725</v>
      </c>
      <c r="O39" s="257">
        <v>42828</v>
      </c>
    </row>
    <row r="40" spans="1:15" ht="25.5" x14ac:dyDescent="0.25">
      <c r="A40" s="256" t="s">
        <v>282</v>
      </c>
      <c r="B40" s="256" t="s">
        <v>283</v>
      </c>
      <c r="C40" s="256" t="s">
        <v>943</v>
      </c>
      <c r="D40" s="256" t="s">
        <v>944</v>
      </c>
      <c r="E40" s="256" t="s">
        <v>947</v>
      </c>
      <c r="F40" s="385" t="s">
        <v>948</v>
      </c>
      <c r="G40" s="383"/>
      <c r="H40" s="384"/>
      <c r="I40" s="257">
        <v>42761</v>
      </c>
      <c r="J40" s="258">
        <v>477665.92</v>
      </c>
      <c r="K40" s="258">
        <v>465724.26</v>
      </c>
      <c r="L40" s="257">
        <v>42837</v>
      </c>
      <c r="M40" s="257">
        <v>43544</v>
      </c>
      <c r="N40" s="257">
        <v>42725</v>
      </c>
      <c r="O40" s="257">
        <v>42844</v>
      </c>
    </row>
    <row r="41" spans="1:15" ht="63.75" x14ac:dyDescent="0.25">
      <c r="A41" s="256" t="s">
        <v>292</v>
      </c>
      <c r="B41" s="256" t="s">
        <v>293</v>
      </c>
      <c r="C41" s="256" t="s">
        <v>943</v>
      </c>
      <c r="D41" s="256" t="s">
        <v>944</v>
      </c>
      <c r="E41" s="256" t="s">
        <v>941</v>
      </c>
      <c r="F41" s="385" t="s">
        <v>942</v>
      </c>
      <c r="G41" s="383"/>
      <c r="H41" s="384"/>
      <c r="I41" s="257">
        <v>42523</v>
      </c>
      <c r="J41" s="258">
        <v>1436769.54</v>
      </c>
      <c r="K41" s="258">
        <v>945568</v>
      </c>
      <c r="L41" s="257">
        <v>42725</v>
      </c>
      <c r="M41" s="257">
        <v>43339</v>
      </c>
      <c r="N41" s="257">
        <v>42527</v>
      </c>
      <c r="O41" s="257">
        <v>42732</v>
      </c>
    </row>
    <row r="42" spans="1:15" ht="38.25" x14ac:dyDescent="0.25">
      <c r="A42" s="256" t="s">
        <v>596</v>
      </c>
      <c r="B42" s="256" t="s">
        <v>597</v>
      </c>
      <c r="C42" s="256" t="s">
        <v>943</v>
      </c>
      <c r="D42" s="256" t="s">
        <v>944</v>
      </c>
      <c r="E42" s="256" t="s">
        <v>947</v>
      </c>
      <c r="F42" s="385" t="s">
        <v>948</v>
      </c>
      <c r="G42" s="383"/>
      <c r="H42" s="384"/>
      <c r="I42" s="257">
        <v>42758</v>
      </c>
      <c r="J42" s="258">
        <v>77916.53</v>
      </c>
      <c r="K42" s="258">
        <v>55462</v>
      </c>
      <c r="L42" s="257">
        <v>42853</v>
      </c>
      <c r="M42" s="257">
        <v>43276</v>
      </c>
      <c r="N42" s="257">
        <v>42705</v>
      </c>
      <c r="O42" s="257">
        <v>42866</v>
      </c>
    </row>
    <row r="43" spans="1:15" ht="38.25" x14ac:dyDescent="0.25">
      <c r="A43" s="256" t="s">
        <v>599</v>
      </c>
      <c r="B43" s="256" t="s">
        <v>600</v>
      </c>
      <c r="C43" s="256" t="s">
        <v>945</v>
      </c>
      <c r="D43" s="256" t="s">
        <v>946</v>
      </c>
      <c r="E43" s="256" t="s">
        <v>953</v>
      </c>
      <c r="F43" s="385" t="s">
        <v>954</v>
      </c>
      <c r="G43" s="383"/>
      <c r="H43" s="384"/>
      <c r="I43" s="257">
        <v>42705</v>
      </c>
      <c r="J43" s="258">
        <v>191806.42</v>
      </c>
      <c r="K43" s="258">
        <v>163035.45000000001</v>
      </c>
      <c r="L43" s="257">
        <v>42839</v>
      </c>
      <c r="M43" s="256"/>
      <c r="N43" s="257">
        <v>42706</v>
      </c>
      <c r="O43" s="257">
        <v>42851</v>
      </c>
    </row>
    <row r="44" spans="1:15" ht="51" x14ac:dyDescent="0.25">
      <c r="A44" s="256" t="s">
        <v>591</v>
      </c>
      <c r="B44" s="256" t="s">
        <v>592</v>
      </c>
      <c r="C44" s="256" t="s">
        <v>943</v>
      </c>
      <c r="D44" s="256" t="s">
        <v>944</v>
      </c>
      <c r="E44" s="256" t="s">
        <v>949</v>
      </c>
      <c r="F44" s="385" t="s">
        <v>950</v>
      </c>
      <c r="G44" s="383"/>
      <c r="H44" s="384"/>
      <c r="I44" s="257">
        <v>42737</v>
      </c>
      <c r="J44" s="258">
        <v>169733.46</v>
      </c>
      <c r="K44" s="258">
        <v>144273.44</v>
      </c>
      <c r="L44" s="257">
        <v>42845</v>
      </c>
      <c r="M44" s="257">
        <v>43425</v>
      </c>
      <c r="N44" s="257">
        <v>42739</v>
      </c>
      <c r="O44" s="257">
        <v>42850</v>
      </c>
    </row>
    <row r="45" spans="1:15" ht="38.25" x14ac:dyDescent="0.25">
      <c r="A45" s="256" t="s">
        <v>602</v>
      </c>
      <c r="B45" s="256" t="s">
        <v>603</v>
      </c>
      <c r="C45" s="256" t="s">
        <v>945</v>
      </c>
      <c r="D45" s="256" t="s">
        <v>946</v>
      </c>
      <c r="E45" s="256" t="s">
        <v>968</v>
      </c>
      <c r="F45" s="385" t="s">
        <v>969</v>
      </c>
      <c r="G45" s="383"/>
      <c r="H45" s="384"/>
      <c r="I45" s="257">
        <v>42797</v>
      </c>
      <c r="J45" s="258">
        <v>416817.53</v>
      </c>
      <c r="K45" s="258">
        <v>225380.11</v>
      </c>
      <c r="L45" s="257">
        <v>42902</v>
      </c>
      <c r="M45" s="256"/>
      <c r="N45" s="257">
        <v>42801</v>
      </c>
      <c r="O45" s="257">
        <v>42905</v>
      </c>
    </row>
    <row r="46" spans="1:15" ht="25.5" x14ac:dyDescent="0.25">
      <c r="A46" s="256" t="s">
        <v>614</v>
      </c>
      <c r="B46" s="256" t="s">
        <v>615</v>
      </c>
      <c r="C46" s="256" t="s">
        <v>945</v>
      </c>
      <c r="D46" s="256" t="s">
        <v>946</v>
      </c>
      <c r="E46" s="256" t="s">
        <v>953</v>
      </c>
      <c r="F46" s="385" t="s">
        <v>954</v>
      </c>
      <c r="G46" s="383"/>
      <c r="H46" s="384"/>
      <c r="I46" s="257">
        <v>42563</v>
      </c>
      <c r="J46" s="258">
        <v>297849</v>
      </c>
      <c r="K46" s="258">
        <v>253171</v>
      </c>
      <c r="L46" s="257">
        <v>42607</v>
      </c>
      <c r="M46" s="256"/>
      <c r="N46" s="257">
        <v>42516</v>
      </c>
      <c r="O46" s="257">
        <v>42615</v>
      </c>
    </row>
    <row r="47" spans="1:15" ht="25.5" x14ac:dyDescent="0.25">
      <c r="A47" s="256" t="s">
        <v>606</v>
      </c>
      <c r="B47" s="256" t="s">
        <v>607</v>
      </c>
      <c r="C47" s="256" t="s">
        <v>945</v>
      </c>
      <c r="D47" s="256" t="s">
        <v>946</v>
      </c>
      <c r="E47" s="256" t="s">
        <v>949</v>
      </c>
      <c r="F47" s="385" t="s">
        <v>950</v>
      </c>
      <c r="G47" s="383"/>
      <c r="H47" s="384"/>
      <c r="I47" s="257">
        <v>42548</v>
      </c>
      <c r="J47" s="258">
        <v>557789.41</v>
      </c>
      <c r="K47" s="258">
        <v>474120</v>
      </c>
      <c r="L47" s="257">
        <v>42614</v>
      </c>
      <c r="M47" s="256"/>
      <c r="N47" s="257">
        <v>42517</v>
      </c>
      <c r="O47" s="257">
        <v>42629</v>
      </c>
    </row>
    <row r="48" spans="1:15" ht="25.5" x14ac:dyDescent="0.25">
      <c r="A48" s="256" t="s">
        <v>617</v>
      </c>
      <c r="B48" s="256" t="s">
        <v>618</v>
      </c>
      <c r="C48" s="256" t="s">
        <v>945</v>
      </c>
      <c r="D48" s="256" t="s">
        <v>946</v>
      </c>
      <c r="E48" s="256" t="s">
        <v>941</v>
      </c>
      <c r="F48" s="385" t="s">
        <v>942</v>
      </c>
      <c r="G48" s="383"/>
      <c r="H48" s="384"/>
      <c r="I48" s="257">
        <v>42573</v>
      </c>
      <c r="J48" s="258">
        <v>1467582</v>
      </c>
      <c r="K48" s="258">
        <v>1247444</v>
      </c>
      <c r="L48" s="257">
        <v>42643</v>
      </c>
      <c r="M48" s="256"/>
      <c r="N48" s="257">
        <v>42522</v>
      </c>
      <c r="O48" s="257">
        <v>42647</v>
      </c>
    </row>
    <row r="49" spans="1:15" ht="25.5" x14ac:dyDescent="0.25">
      <c r="A49" s="256" t="s">
        <v>610</v>
      </c>
      <c r="B49" s="256" t="s">
        <v>611</v>
      </c>
      <c r="C49" s="256" t="s">
        <v>945</v>
      </c>
      <c r="D49" s="256" t="s">
        <v>946</v>
      </c>
      <c r="E49" s="256" t="s">
        <v>947</v>
      </c>
      <c r="F49" s="385" t="s">
        <v>948</v>
      </c>
      <c r="G49" s="383"/>
      <c r="H49" s="384"/>
      <c r="I49" s="257">
        <v>42569</v>
      </c>
      <c r="J49" s="258">
        <v>203981</v>
      </c>
      <c r="K49" s="258">
        <v>173383.85</v>
      </c>
      <c r="L49" s="257">
        <v>42615</v>
      </c>
      <c r="M49" s="256"/>
      <c r="N49" s="257">
        <v>42527</v>
      </c>
      <c r="O49" s="257">
        <v>42622</v>
      </c>
    </row>
    <row r="50" spans="1:15" ht="25.5" x14ac:dyDescent="0.25">
      <c r="A50" s="256" t="s">
        <v>575</v>
      </c>
      <c r="B50" s="256" t="s">
        <v>576</v>
      </c>
      <c r="C50" s="256" t="s">
        <v>945</v>
      </c>
      <c r="D50" s="256" t="s">
        <v>946</v>
      </c>
      <c r="E50" s="256" t="s">
        <v>970</v>
      </c>
      <c r="F50" s="385" t="s">
        <v>971</v>
      </c>
      <c r="G50" s="383"/>
      <c r="H50" s="384"/>
      <c r="I50" s="257">
        <v>43315</v>
      </c>
      <c r="J50" s="258">
        <v>47242</v>
      </c>
      <c r="K50" s="258">
        <v>43698.85</v>
      </c>
      <c r="L50" s="257">
        <v>43465</v>
      </c>
      <c r="M50" s="256"/>
      <c r="N50" s="257">
        <v>43315</v>
      </c>
      <c r="O50" s="257">
        <v>43465</v>
      </c>
    </row>
    <row r="51" spans="1:15" ht="25.5" x14ac:dyDescent="0.25">
      <c r="A51" s="256" t="s">
        <v>554</v>
      </c>
      <c r="B51" s="256" t="s">
        <v>555</v>
      </c>
      <c r="C51" s="256" t="s">
        <v>945</v>
      </c>
      <c r="D51" s="256" t="s">
        <v>946</v>
      </c>
      <c r="E51" s="256" t="s">
        <v>972</v>
      </c>
      <c r="F51" s="385" t="s">
        <v>556</v>
      </c>
      <c r="G51" s="383"/>
      <c r="H51" s="384"/>
      <c r="I51" s="257">
        <v>43340</v>
      </c>
      <c r="J51" s="258">
        <v>18170.59</v>
      </c>
      <c r="K51" s="258">
        <v>16807.79</v>
      </c>
      <c r="L51" s="257">
        <v>43465</v>
      </c>
      <c r="M51" s="256"/>
      <c r="N51" s="257">
        <v>43340</v>
      </c>
      <c r="O51" s="257">
        <v>43467</v>
      </c>
    </row>
    <row r="52" spans="1:15" ht="25.5" x14ac:dyDescent="0.25">
      <c r="A52" s="256" t="s">
        <v>508</v>
      </c>
      <c r="B52" s="256" t="s">
        <v>509</v>
      </c>
      <c r="C52" s="256" t="s">
        <v>945</v>
      </c>
      <c r="D52" s="256" t="s">
        <v>946</v>
      </c>
      <c r="E52" s="256" t="s">
        <v>973</v>
      </c>
      <c r="F52" s="385" t="s">
        <v>510</v>
      </c>
      <c r="G52" s="383"/>
      <c r="H52" s="384"/>
      <c r="I52" s="257">
        <v>43343</v>
      </c>
      <c r="J52" s="258">
        <v>34079.07</v>
      </c>
      <c r="K52" s="258">
        <v>31523.14</v>
      </c>
      <c r="L52" s="257">
        <v>43452</v>
      </c>
      <c r="M52" s="256"/>
      <c r="N52" s="257">
        <v>43343</v>
      </c>
      <c r="O52" s="257">
        <v>43453</v>
      </c>
    </row>
    <row r="53" spans="1:15" ht="38.25" x14ac:dyDescent="0.25">
      <c r="A53" s="256" t="s">
        <v>585</v>
      </c>
      <c r="B53" s="256" t="s">
        <v>586</v>
      </c>
      <c r="C53" s="256" t="s">
        <v>945</v>
      </c>
      <c r="D53" s="256" t="s">
        <v>946</v>
      </c>
      <c r="E53" s="256" t="s">
        <v>974</v>
      </c>
      <c r="F53" s="385" t="s">
        <v>168</v>
      </c>
      <c r="G53" s="383"/>
      <c r="H53" s="384"/>
      <c r="I53" s="257">
        <v>43346</v>
      </c>
      <c r="J53" s="258">
        <v>107171</v>
      </c>
      <c r="K53" s="258">
        <v>99133.17</v>
      </c>
      <c r="L53" s="257">
        <v>43462</v>
      </c>
      <c r="M53" s="256"/>
      <c r="N53" s="257">
        <v>43346</v>
      </c>
      <c r="O53" s="257">
        <v>43465</v>
      </c>
    </row>
    <row r="54" spans="1:15" ht="38.25" x14ac:dyDescent="0.25">
      <c r="A54" s="256" t="s">
        <v>580</v>
      </c>
      <c r="B54" s="256" t="s">
        <v>581</v>
      </c>
      <c r="C54" s="256" t="s">
        <v>943</v>
      </c>
      <c r="D54" s="256" t="s">
        <v>944</v>
      </c>
      <c r="E54" s="256" t="s">
        <v>975</v>
      </c>
      <c r="F54" s="385" t="s">
        <v>976</v>
      </c>
      <c r="G54" s="383"/>
      <c r="H54" s="384"/>
      <c r="I54" s="257">
        <v>43348</v>
      </c>
      <c r="J54" s="258">
        <v>26893</v>
      </c>
      <c r="K54" s="258">
        <v>21944.7</v>
      </c>
      <c r="L54" s="257">
        <v>43461</v>
      </c>
      <c r="M54" s="257">
        <v>43573</v>
      </c>
      <c r="N54" s="257">
        <v>43348</v>
      </c>
      <c r="O54" s="257">
        <v>43461</v>
      </c>
    </row>
    <row r="55" spans="1:15" ht="38.25" x14ac:dyDescent="0.25">
      <c r="A55" s="256" t="s">
        <v>539</v>
      </c>
      <c r="B55" s="256" t="s">
        <v>540</v>
      </c>
      <c r="C55" s="256" t="s">
        <v>945</v>
      </c>
      <c r="D55" s="256" t="s">
        <v>946</v>
      </c>
      <c r="E55" s="256" t="s">
        <v>977</v>
      </c>
      <c r="F55" s="385" t="s">
        <v>978</v>
      </c>
      <c r="G55" s="383"/>
      <c r="H55" s="384"/>
      <c r="I55" s="257">
        <v>43357</v>
      </c>
      <c r="J55" s="258">
        <v>100219.43</v>
      </c>
      <c r="K55" s="258">
        <v>92702.97</v>
      </c>
      <c r="L55" s="257">
        <v>43455</v>
      </c>
      <c r="M55" s="256"/>
      <c r="N55" s="257">
        <v>43357</v>
      </c>
      <c r="O55" s="257">
        <v>43461</v>
      </c>
    </row>
    <row r="56" spans="1:15" ht="51" x14ac:dyDescent="0.25">
      <c r="A56" s="256" t="s">
        <v>544</v>
      </c>
      <c r="B56" s="256" t="s">
        <v>545</v>
      </c>
      <c r="C56" s="256" t="s">
        <v>945</v>
      </c>
      <c r="D56" s="256" t="s">
        <v>946</v>
      </c>
      <c r="E56" s="256" t="s">
        <v>979</v>
      </c>
      <c r="F56" s="385" t="s">
        <v>980</v>
      </c>
      <c r="G56" s="383"/>
      <c r="H56" s="384"/>
      <c r="I56" s="257">
        <v>43357</v>
      </c>
      <c r="J56" s="258">
        <v>52792.94</v>
      </c>
      <c r="K56" s="258">
        <v>48833.47</v>
      </c>
      <c r="L56" s="257">
        <v>43462</v>
      </c>
      <c r="M56" s="256"/>
      <c r="N56" s="257">
        <v>43357</v>
      </c>
      <c r="O56" s="257">
        <v>43465</v>
      </c>
    </row>
    <row r="57" spans="1:15" ht="38.25" x14ac:dyDescent="0.25">
      <c r="A57" s="256" t="s">
        <v>569</v>
      </c>
      <c r="B57" s="256" t="s">
        <v>570</v>
      </c>
      <c r="C57" s="256" t="s">
        <v>945</v>
      </c>
      <c r="D57" s="256" t="s">
        <v>946</v>
      </c>
      <c r="E57" s="256" t="s">
        <v>981</v>
      </c>
      <c r="F57" s="385" t="s">
        <v>982</v>
      </c>
      <c r="G57" s="383"/>
      <c r="H57" s="384"/>
      <c r="I57" s="257">
        <v>43362</v>
      </c>
      <c r="J57" s="258">
        <v>240523</v>
      </c>
      <c r="K57" s="258">
        <v>222483.77</v>
      </c>
      <c r="L57" s="257">
        <v>43504</v>
      </c>
      <c r="M57" s="256"/>
      <c r="N57" s="257">
        <v>43362</v>
      </c>
      <c r="O57" s="257">
        <v>43514</v>
      </c>
    </row>
    <row r="58" spans="1:15" ht="51" x14ac:dyDescent="0.25">
      <c r="A58" s="256" t="s">
        <v>549</v>
      </c>
      <c r="B58" s="256" t="s">
        <v>550</v>
      </c>
      <c r="C58" s="256" t="s">
        <v>945</v>
      </c>
      <c r="D58" s="256" t="s">
        <v>946</v>
      </c>
      <c r="E58" s="256" t="s">
        <v>983</v>
      </c>
      <c r="F58" s="385" t="s">
        <v>551</v>
      </c>
      <c r="G58" s="383"/>
      <c r="H58" s="384"/>
      <c r="I58" s="257">
        <v>43363</v>
      </c>
      <c r="J58" s="258">
        <v>21270.58</v>
      </c>
      <c r="K58" s="258">
        <v>19675.28</v>
      </c>
      <c r="L58" s="257">
        <v>43502</v>
      </c>
      <c r="M58" s="256"/>
      <c r="N58" s="257">
        <v>43363</v>
      </c>
      <c r="O58" s="257">
        <v>43503</v>
      </c>
    </row>
    <row r="59" spans="1:15" ht="38.25" x14ac:dyDescent="0.25">
      <c r="A59" s="256" t="s">
        <v>559</v>
      </c>
      <c r="B59" s="256" t="s">
        <v>560</v>
      </c>
      <c r="C59" s="256" t="s">
        <v>945</v>
      </c>
      <c r="D59" s="256" t="s">
        <v>946</v>
      </c>
      <c r="E59" s="256" t="s">
        <v>984</v>
      </c>
      <c r="F59" s="385" t="s">
        <v>561</v>
      </c>
      <c r="G59" s="383"/>
      <c r="H59" s="384"/>
      <c r="I59" s="257">
        <v>43364</v>
      </c>
      <c r="J59" s="258">
        <v>24982.35</v>
      </c>
      <c r="K59" s="258">
        <v>23108.67</v>
      </c>
      <c r="L59" s="257">
        <v>43480</v>
      </c>
      <c r="M59" s="256"/>
      <c r="N59" s="257">
        <v>43364</v>
      </c>
      <c r="O59" s="257">
        <v>43482</v>
      </c>
    </row>
    <row r="60" spans="1:15" ht="51" x14ac:dyDescent="0.25">
      <c r="A60" s="256" t="s">
        <v>519</v>
      </c>
      <c r="B60" s="256" t="s">
        <v>520</v>
      </c>
      <c r="C60" s="256" t="s">
        <v>945</v>
      </c>
      <c r="D60" s="256" t="s">
        <v>946</v>
      </c>
      <c r="E60" s="256" t="s">
        <v>985</v>
      </c>
      <c r="F60" s="385" t="s">
        <v>986</v>
      </c>
      <c r="G60" s="383"/>
      <c r="H60" s="384"/>
      <c r="I60" s="257">
        <v>43368</v>
      </c>
      <c r="J60" s="258">
        <v>25966.25</v>
      </c>
      <c r="K60" s="258">
        <v>22374.91</v>
      </c>
      <c r="L60" s="257">
        <v>43489</v>
      </c>
      <c r="M60" s="256"/>
      <c r="N60" s="257">
        <v>43368</v>
      </c>
      <c r="O60" s="257">
        <v>43489</v>
      </c>
    </row>
    <row r="61" spans="1:15" ht="51" x14ac:dyDescent="0.25">
      <c r="A61" s="256" t="s">
        <v>524</v>
      </c>
      <c r="B61" s="256" t="s">
        <v>525</v>
      </c>
      <c r="C61" s="256" t="s">
        <v>945</v>
      </c>
      <c r="D61" s="256" t="s">
        <v>946</v>
      </c>
      <c r="E61" s="256" t="s">
        <v>987</v>
      </c>
      <c r="F61" s="385" t="s">
        <v>526</v>
      </c>
      <c r="G61" s="383"/>
      <c r="H61" s="384"/>
      <c r="I61" s="257">
        <v>43369</v>
      </c>
      <c r="J61" s="258">
        <v>23626.35</v>
      </c>
      <c r="K61" s="258">
        <v>21854.37</v>
      </c>
      <c r="L61" s="257">
        <v>43461</v>
      </c>
      <c r="M61" s="256"/>
      <c r="N61" s="257">
        <v>43369</v>
      </c>
      <c r="O61" s="257">
        <v>43465</v>
      </c>
    </row>
    <row r="62" spans="1:15" ht="38.25" x14ac:dyDescent="0.25">
      <c r="A62" s="256" t="s">
        <v>513</v>
      </c>
      <c r="B62" s="256" t="s">
        <v>514</v>
      </c>
      <c r="C62" s="256" t="s">
        <v>945</v>
      </c>
      <c r="D62" s="256" t="s">
        <v>946</v>
      </c>
      <c r="E62" s="256" t="s">
        <v>988</v>
      </c>
      <c r="F62" s="385" t="s">
        <v>989</v>
      </c>
      <c r="G62" s="383"/>
      <c r="H62" s="384"/>
      <c r="I62" s="257">
        <v>43370</v>
      </c>
      <c r="J62" s="258">
        <v>178018.17</v>
      </c>
      <c r="K62" s="258">
        <v>164666.79999999999</v>
      </c>
      <c r="L62" s="257">
        <v>43502</v>
      </c>
      <c r="M62" s="256"/>
      <c r="N62" s="257">
        <v>43370</v>
      </c>
      <c r="O62" s="257">
        <v>43502</v>
      </c>
    </row>
    <row r="63" spans="1:15" ht="25.5" x14ac:dyDescent="0.25">
      <c r="A63" s="256" t="s">
        <v>505</v>
      </c>
      <c r="B63" s="256" t="s">
        <v>506</v>
      </c>
      <c r="C63" s="256" t="s">
        <v>945</v>
      </c>
      <c r="D63" s="256" t="s">
        <v>946</v>
      </c>
      <c r="E63" s="256" t="s">
        <v>947</v>
      </c>
      <c r="F63" s="385" t="s">
        <v>948</v>
      </c>
      <c r="G63" s="383"/>
      <c r="H63" s="384"/>
      <c r="I63" s="257">
        <v>43371</v>
      </c>
      <c r="J63" s="258">
        <v>33913.86</v>
      </c>
      <c r="K63" s="258">
        <v>31370.32</v>
      </c>
      <c r="L63" s="257">
        <v>43497</v>
      </c>
      <c r="M63" s="256"/>
      <c r="N63" s="257">
        <v>43371</v>
      </c>
      <c r="O63" s="257">
        <v>43508</v>
      </c>
    </row>
    <row r="64" spans="1:15" ht="51" x14ac:dyDescent="0.25">
      <c r="A64" s="256" t="s">
        <v>534</v>
      </c>
      <c r="B64" s="256" t="s">
        <v>535</v>
      </c>
      <c r="C64" s="256" t="s">
        <v>945</v>
      </c>
      <c r="D64" s="256" t="s">
        <v>946</v>
      </c>
      <c r="E64" s="256" t="s">
        <v>990</v>
      </c>
      <c r="F64" s="385" t="s">
        <v>991</v>
      </c>
      <c r="G64" s="383"/>
      <c r="H64" s="384"/>
      <c r="I64" s="257">
        <v>43371</v>
      </c>
      <c r="J64" s="258">
        <v>21476.83</v>
      </c>
      <c r="K64" s="258">
        <v>19866.060000000001</v>
      </c>
      <c r="L64" s="257">
        <v>43487</v>
      </c>
      <c r="M64" s="256"/>
      <c r="N64" s="257">
        <v>43371</v>
      </c>
      <c r="O64" s="257">
        <v>43495</v>
      </c>
    </row>
    <row r="65" spans="1:15" ht="51" x14ac:dyDescent="0.25">
      <c r="A65" s="256" t="s">
        <v>529</v>
      </c>
      <c r="B65" s="256" t="s">
        <v>530</v>
      </c>
      <c r="C65" s="256" t="s">
        <v>945</v>
      </c>
      <c r="D65" s="256" t="s">
        <v>946</v>
      </c>
      <c r="E65" s="256" t="s">
        <v>992</v>
      </c>
      <c r="F65" s="385" t="s">
        <v>531</v>
      </c>
      <c r="G65" s="383"/>
      <c r="H65" s="384"/>
      <c r="I65" s="257">
        <v>43371</v>
      </c>
      <c r="J65" s="258">
        <v>14262.54</v>
      </c>
      <c r="K65" s="258">
        <v>13192.84</v>
      </c>
      <c r="L65" s="257">
        <v>43477</v>
      </c>
      <c r="M65" s="256"/>
      <c r="N65" s="257">
        <v>43371</v>
      </c>
      <c r="O65" s="257">
        <v>43480</v>
      </c>
    </row>
    <row r="66" spans="1:15" ht="25.5" x14ac:dyDescent="0.25">
      <c r="A66" s="256" t="s">
        <v>564</v>
      </c>
      <c r="B66" s="256" t="s">
        <v>565</v>
      </c>
      <c r="C66" s="256" t="s">
        <v>945</v>
      </c>
      <c r="D66" s="256" t="s">
        <v>946</v>
      </c>
      <c r="E66" s="256" t="s">
        <v>993</v>
      </c>
      <c r="F66" s="385" t="s">
        <v>994</v>
      </c>
      <c r="G66" s="383"/>
      <c r="H66" s="384"/>
      <c r="I66" s="257">
        <v>43409</v>
      </c>
      <c r="J66" s="258">
        <v>19449.150000000001</v>
      </c>
      <c r="K66" s="258">
        <v>16268.01</v>
      </c>
      <c r="L66" s="257">
        <v>43508</v>
      </c>
      <c r="M66" s="256"/>
      <c r="N66" s="257">
        <v>43409</v>
      </c>
      <c r="O66" s="257">
        <v>43508</v>
      </c>
    </row>
    <row r="67" spans="1:15" ht="51" x14ac:dyDescent="0.25">
      <c r="A67" s="256" t="s">
        <v>995</v>
      </c>
      <c r="B67" s="256" t="s">
        <v>545</v>
      </c>
      <c r="C67" s="256" t="s">
        <v>939</v>
      </c>
      <c r="D67" s="256" t="s">
        <v>996</v>
      </c>
      <c r="E67" s="256" t="s">
        <v>979</v>
      </c>
      <c r="F67" s="385" t="s">
        <v>997</v>
      </c>
      <c r="G67" s="383"/>
      <c r="H67" s="384"/>
      <c r="I67" s="257">
        <v>43409</v>
      </c>
      <c r="J67" s="258">
        <v>52792.94</v>
      </c>
      <c r="K67" s="258">
        <v>48833.47</v>
      </c>
      <c r="L67" s="256"/>
      <c r="M67" s="256"/>
      <c r="N67" s="257">
        <v>43409</v>
      </c>
      <c r="O67" s="256"/>
    </row>
    <row r="68" spans="1:15" ht="25.5" x14ac:dyDescent="0.25">
      <c r="A68" s="256" t="s">
        <v>998</v>
      </c>
      <c r="B68" s="256" t="s">
        <v>565</v>
      </c>
      <c r="C68" s="256" t="s">
        <v>939</v>
      </c>
      <c r="D68" s="256" t="s">
        <v>996</v>
      </c>
      <c r="E68" s="256" t="s">
        <v>993</v>
      </c>
      <c r="F68" s="385" t="s">
        <v>999</v>
      </c>
      <c r="G68" s="383"/>
      <c r="H68" s="384"/>
      <c r="I68" s="257">
        <v>43465</v>
      </c>
      <c r="J68" s="258">
        <v>19449.150000000001</v>
      </c>
      <c r="K68" s="258">
        <v>16268.01</v>
      </c>
      <c r="L68" s="256"/>
      <c r="M68" s="256"/>
      <c r="N68" s="257">
        <v>43465</v>
      </c>
      <c r="O68" s="256"/>
    </row>
    <row r="69" spans="1:15" ht="25.5" x14ac:dyDescent="0.25">
      <c r="A69" s="256" t="s">
        <v>1000</v>
      </c>
      <c r="B69" s="256" t="s">
        <v>275</v>
      </c>
      <c r="C69" s="256" t="s">
        <v>939</v>
      </c>
      <c r="D69" s="256" t="s">
        <v>940</v>
      </c>
      <c r="E69" s="256" t="s">
        <v>941</v>
      </c>
      <c r="F69" s="385" t="s">
        <v>942</v>
      </c>
      <c r="G69" s="383"/>
      <c r="H69" s="384"/>
      <c r="I69" s="257">
        <v>42669</v>
      </c>
      <c r="J69" s="258">
        <v>881463.25</v>
      </c>
      <c r="K69" s="258">
        <v>823761.25</v>
      </c>
      <c r="L69" s="256"/>
      <c r="M69" s="256"/>
      <c r="N69" s="257">
        <v>42669</v>
      </c>
      <c r="O69" s="256"/>
    </row>
    <row r="70" spans="1:15" ht="25.5" x14ac:dyDescent="0.25">
      <c r="A70" s="256" t="s">
        <v>274</v>
      </c>
      <c r="B70" s="256" t="s">
        <v>275</v>
      </c>
      <c r="C70" s="256" t="s">
        <v>945</v>
      </c>
      <c r="D70" s="256" t="s">
        <v>946</v>
      </c>
      <c r="E70" s="256" t="s">
        <v>941</v>
      </c>
      <c r="F70" s="385" t="s">
        <v>942</v>
      </c>
      <c r="G70" s="383"/>
      <c r="H70" s="384"/>
      <c r="I70" s="257">
        <v>42765</v>
      </c>
      <c r="J70" s="258">
        <v>865441.34</v>
      </c>
      <c r="K70" s="258">
        <v>800533.23</v>
      </c>
      <c r="L70" s="257">
        <v>42870</v>
      </c>
      <c r="M70" s="256"/>
      <c r="N70" s="257">
        <v>42766</v>
      </c>
      <c r="O70" s="257">
        <v>42873</v>
      </c>
    </row>
    <row r="71" spans="1:15" ht="25.5" x14ac:dyDescent="0.25">
      <c r="A71" s="256" t="s">
        <v>1001</v>
      </c>
      <c r="B71" s="256" t="s">
        <v>269</v>
      </c>
      <c r="C71" s="256" t="s">
        <v>939</v>
      </c>
      <c r="D71" s="256" t="s">
        <v>940</v>
      </c>
      <c r="E71" s="256" t="s">
        <v>949</v>
      </c>
      <c r="F71" s="385" t="s">
        <v>950</v>
      </c>
      <c r="G71" s="383"/>
      <c r="H71" s="384"/>
      <c r="I71" s="257">
        <v>42796</v>
      </c>
      <c r="J71" s="258">
        <v>996471.76</v>
      </c>
      <c r="K71" s="258">
        <v>921736.38</v>
      </c>
      <c r="L71" s="256"/>
      <c r="M71" s="256"/>
      <c r="N71" s="257">
        <v>42797</v>
      </c>
      <c r="O71" s="256"/>
    </row>
    <row r="72" spans="1:15" ht="25.5" x14ac:dyDescent="0.25">
      <c r="A72" s="256" t="s">
        <v>268</v>
      </c>
      <c r="B72" s="256" t="s">
        <v>269</v>
      </c>
      <c r="C72" s="256" t="s">
        <v>945</v>
      </c>
      <c r="D72" s="256" t="s">
        <v>946</v>
      </c>
      <c r="E72" s="256" t="s">
        <v>949</v>
      </c>
      <c r="F72" s="385" t="s">
        <v>950</v>
      </c>
      <c r="G72" s="383"/>
      <c r="H72" s="384"/>
      <c r="I72" s="257">
        <v>43007</v>
      </c>
      <c r="J72" s="258">
        <v>975848.52</v>
      </c>
      <c r="K72" s="258">
        <v>902659.88</v>
      </c>
      <c r="L72" s="257">
        <v>43104</v>
      </c>
      <c r="M72" s="256"/>
      <c r="N72" s="257">
        <v>43007</v>
      </c>
      <c r="O72" s="257">
        <v>43111</v>
      </c>
    </row>
    <row r="73" spans="1:15" ht="51" x14ac:dyDescent="0.25">
      <c r="A73" s="256" t="s">
        <v>494</v>
      </c>
      <c r="B73" s="256" t="s">
        <v>495</v>
      </c>
      <c r="C73" s="256" t="s">
        <v>945</v>
      </c>
      <c r="D73" s="256" t="s">
        <v>946</v>
      </c>
      <c r="E73" s="256" t="s">
        <v>977</v>
      </c>
      <c r="F73" s="385" t="s">
        <v>978</v>
      </c>
      <c r="G73" s="383"/>
      <c r="H73" s="384"/>
      <c r="I73" s="257">
        <v>43216</v>
      </c>
      <c r="J73" s="258">
        <v>10980</v>
      </c>
      <c r="K73" s="258">
        <v>10156.5</v>
      </c>
      <c r="L73" s="257">
        <v>43285</v>
      </c>
      <c r="M73" s="256"/>
      <c r="N73" s="257">
        <v>43216</v>
      </c>
      <c r="O73" s="257">
        <v>43290</v>
      </c>
    </row>
    <row r="74" spans="1:15" ht="51" x14ac:dyDescent="0.25">
      <c r="A74" s="256" t="s">
        <v>489</v>
      </c>
      <c r="B74" s="256" t="s">
        <v>490</v>
      </c>
      <c r="C74" s="256" t="s">
        <v>945</v>
      </c>
      <c r="D74" s="256" t="s">
        <v>946</v>
      </c>
      <c r="E74" s="256" t="s">
        <v>947</v>
      </c>
      <c r="F74" s="385" t="s">
        <v>948</v>
      </c>
      <c r="G74" s="383"/>
      <c r="H74" s="384"/>
      <c r="I74" s="257">
        <v>43220</v>
      </c>
      <c r="J74" s="258">
        <v>4317</v>
      </c>
      <c r="K74" s="258">
        <v>3993.3</v>
      </c>
      <c r="L74" s="257">
        <v>43285</v>
      </c>
      <c r="M74" s="256"/>
      <c r="N74" s="257">
        <v>43220</v>
      </c>
      <c r="O74" s="257">
        <v>43290</v>
      </c>
    </row>
    <row r="75" spans="1:15" ht="63.75" x14ac:dyDescent="0.25">
      <c r="A75" s="256" t="s">
        <v>483</v>
      </c>
      <c r="B75" s="256" t="s">
        <v>484</v>
      </c>
      <c r="C75" s="256" t="s">
        <v>945</v>
      </c>
      <c r="D75" s="256" t="s">
        <v>946</v>
      </c>
      <c r="E75" s="256" t="s">
        <v>988</v>
      </c>
      <c r="F75" s="385" t="s">
        <v>989</v>
      </c>
      <c r="G75" s="383"/>
      <c r="H75" s="384"/>
      <c r="I75" s="257">
        <v>43248</v>
      </c>
      <c r="J75" s="258">
        <v>12312.24</v>
      </c>
      <c r="K75" s="258">
        <v>11388.82</v>
      </c>
      <c r="L75" s="257">
        <v>43313</v>
      </c>
      <c r="M75" s="256"/>
      <c r="N75" s="257">
        <v>43248</v>
      </c>
      <c r="O75" s="257">
        <v>43318</v>
      </c>
    </row>
    <row r="76" spans="1:15" ht="38.25" x14ac:dyDescent="0.25">
      <c r="A76" s="256" t="s">
        <v>500</v>
      </c>
      <c r="B76" s="256" t="s">
        <v>501</v>
      </c>
      <c r="C76" s="256" t="s">
        <v>945</v>
      </c>
      <c r="D76" s="256" t="s">
        <v>946</v>
      </c>
      <c r="E76" s="256" t="s">
        <v>981</v>
      </c>
      <c r="F76" s="385" t="s">
        <v>982</v>
      </c>
      <c r="G76" s="383"/>
      <c r="H76" s="384"/>
      <c r="I76" s="257">
        <v>43326</v>
      </c>
      <c r="J76" s="258">
        <v>17152.939999999999</v>
      </c>
      <c r="K76" s="258">
        <v>15866.46</v>
      </c>
      <c r="L76" s="257">
        <v>43396</v>
      </c>
      <c r="M76" s="256"/>
      <c r="N76" s="257">
        <v>43326</v>
      </c>
      <c r="O76" s="257">
        <v>43397</v>
      </c>
    </row>
    <row r="77" spans="1:15" x14ac:dyDescent="0.25">
      <c r="A77" s="256" t="s">
        <v>470</v>
      </c>
      <c r="B77" s="256" t="s">
        <v>471</v>
      </c>
      <c r="C77" s="256" t="s">
        <v>945</v>
      </c>
      <c r="D77" s="256" t="s">
        <v>946</v>
      </c>
      <c r="E77" s="256" t="s">
        <v>1002</v>
      </c>
      <c r="F77" s="385" t="s">
        <v>1003</v>
      </c>
      <c r="G77" s="383"/>
      <c r="H77" s="384"/>
      <c r="I77" s="257">
        <v>43203</v>
      </c>
      <c r="J77" s="258">
        <v>190492.94</v>
      </c>
      <c r="K77" s="258">
        <v>176205.97</v>
      </c>
      <c r="L77" s="257">
        <v>43286</v>
      </c>
      <c r="M77" s="256"/>
      <c r="N77" s="257">
        <v>43203</v>
      </c>
      <c r="O77" s="257">
        <v>43286</v>
      </c>
    </row>
    <row r="78" spans="1:15" ht="25.5" x14ac:dyDescent="0.25">
      <c r="A78" s="256" t="s">
        <v>465</v>
      </c>
      <c r="B78" s="256" t="s">
        <v>466</v>
      </c>
      <c r="C78" s="256" t="s">
        <v>945</v>
      </c>
      <c r="D78" s="256" t="s">
        <v>946</v>
      </c>
      <c r="E78" s="256" t="s">
        <v>1004</v>
      </c>
      <c r="F78" s="385" t="s">
        <v>1005</v>
      </c>
      <c r="G78" s="383"/>
      <c r="H78" s="384"/>
      <c r="I78" s="257">
        <v>43208</v>
      </c>
      <c r="J78" s="258">
        <v>137798.82</v>
      </c>
      <c r="K78" s="258">
        <v>127463.91</v>
      </c>
      <c r="L78" s="257">
        <v>43259</v>
      </c>
      <c r="M78" s="256"/>
      <c r="N78" s="257">
        <v>43208</v>
      </c>
      <c r="O78" s="257">
        <v>43262</v>
      </c>
    </row>
    <row r="79" spans="1:15" ht="38.25" x14ac:dyDescent="0.25">
      <c r="A79" s="256" t="s">
        <v>476</v>
      </c>
      <c r="B79" s="256" t="s">
        <v>477</v>
      </c>
      <c r="C79" s="256" t="s">
        <v>945</v>
      </c>
      <c r="D79" s="256" t="s">
        <v>946</v>
      </c>
      <c r="E79" s="256" t="s">
        <v>1006</v>
      </c>
      <c r="F79" s="385" t="s">
        <v>1007</v>
      </c>
      <c r="G79" s="383"/>
      <c r="H79" s="384"/>
      <c r="I79" s="257">
        <v>43216</v>
      </c>
      <c r="J79" s="258">
        <v>121941.18</v>
      </c>
      <c r="K79" s="258">
        <v>112795.59</v>
      </c>
      <c r="L79" s="257">
        <v>43285</v>
      </c>
      <c r="M79" s="256"/>
      <c r="N79" s="257">
        <v>43216</v>
      </c>
      <c r="O79" s="257">
        <v>43291</v>
      </c>
    </row>
    <row r="80" spans="1:15" ht="25.5" x14ac:dyDescent="0.25">
      <c r="A80" s="256" t="s">
        <v>460</v>
      </c>
      <c r="B80" s="256" t="s">
        <v>461</v>
      </c>
      <c r="C80" s="256" t="s">
        <v>945</v>
      </c>
      <c r="D80" s="256" t="s">
        <v>946</v>
      </c>
      <c r="E80" s="256" t="s">
        <v>947</v>
      </c>
      <c r="F80" s="385" t="s">
        <v>948</v>
      </c>
      <c r="G80" s="383"/>
      <c r="H80" s="384"/>
      <c r="I80" s="257">
        <v>43220</v>
      </c>
      <c r="J80" s="258">
        <v>46877.65</v>
      </c>
      <c r="K80" s="258">
        <v>43361.82</v>
      </c>
      <c r="L80" s="257">
        <v>43284</v>
      </c>
      <c r="M80" s="256"/>
      <c r="N80" s="257">
        <v>43220</v>
      </c>
      <c r="O80" s="257">
        <v>43286</v>
      </c>
    </row>
    <row r="81" spans="1:15" ht="63.75" x14ac:dyDescent="0.25">
      <c r="A81" s="256" t="s">
        <v>454</v>
      </c>
      <c r="B81" s="256" t="s">
        <v>455</v>
      </c>
      <c r="C81" s="256" t="s">
        <v>945</v>
      </c>
      <c r="D81" s="256" t="s">
        <v>946</v>
      </c>
      <c r="E81" s="256" t="s">
        <v>941</v>
      </c>
      <c r="F81" s="385" t="s">
        <v>942</v>
      </c>
      <c r="G81" s="383"/>
      <c r="H81" s="384"/>
      <c r="I81" s="257">
        <v>43073</v>
      </c>
      <c r="J81" s="258">
        <v>312531.76</v>
      </c>
      <c r="K81" s="258">
        <v>289091.87</v>
      </c>
      <c r="L81" s="257">
        <v>43182</v>
      </c>
      <c r="M81" s="256"/>
      <c r="N81" s="257">
        <v>43073</v>
      </c>
      <c r="O81" s="257">
        <v>43199</v>
      </c>
    </row>
    <row r="82" spans="1:15" ht="25.5" x14ac:dyDescent="0.25">
      <c r="A82" s="256" t="s">
        <v>447</v>
      </c>
      <c r="B82" s="256" t="s">
        <v>448</v>
      </c>
      <c r="C82" s="256" t="s">
        <v>945</v>
      </c>
      <c r="D82" s="256" t="s">
        <v>946</v>
      </c>
      <c r="E82" s="256" t="s">
        <v>949</v>
      </c>
      <c r="F82" s="385" t="s">
        <v>950</v>
      </c>
      <c r="G82" s="383"/>
      <c r="H82" s="384"/>
      <c r="I82" s="257">
        <v>43075</v>
      </c>
      <c r="J82" s="258">
        <v>725656.21</v>
      </c>
      <c r="K82" s="258">
        <v>256199.97</v>
      </c>
      <c r="L82" s="257">
        <v>43178</v>
      </c>
      <c r="M82" s="256"/>
      <c r="N82" s="257">
        <v>43075</v>
      </c>
      <c r="O82" s="257">
        <v>43201</v>
      </c>
    </row>
    <row r="83" spans="1:15" ht="38.25" x14ac:dyDescent="0.25">
      <c r="A83" s="256" t="s">
        <v>450</v>
      </c>
      <c r="B83" s="256" t="s">
        <v>451</v>
      </c>
      <c r="C83" s="256" t="s">
        <v>945</v>
      </c>
      <c r="D83" s="256" t="s">
        <v>946</v>
      </c>
      <c r="E83" s="256" t="s">
        <v>953</v>
      </c>
      <c r="F83" s="385" t="s">
        <v>954</v>
      </c>
      <c r="G83" s="383"/>
      <c r="H83" s="384"/>
      <c r="I83" s="257">
        <v>43077</v>
      </c>
      <c r="J83" s="258">
        <v>258030.9</v>
      </c>
      <c r="K83" s="258">
        <v>209124</v>
      </c>
      <c r="L83" s="257">
        <v>43173</v>
      </c>
      <c r="M83" s="256"/>
      <c r="N83" s="257">
        <v>43077</v>
      </c>
      <c r="O83" s="257">
        <v>43180</v>
      </c>
    </row>
    <row r="84" spans="1:15" ht="38.25" x14ac:dyDescent="0.25">
      <c r="A84" s="256" t="s">
        <v>423</v>
      </c>
      <c r="B84" s="256" t="s">
        <v>424</v>
      </c>
      <c r="C84" s="256" t="s">
        <v>945</v>
      </c>
      <c r="D84" s="256" t="s">
        <v>946</v>
      </c>
      <c r="E84" s="256" t="s">
        <v>947</v>
      </c>
      <c r="F84" s="385" t="s">
        <v>948</v>
      </c>
      <c r="G84" s="383"/>
      <c r="H84" s="384"/>
      <c r="I84" s="257">
        <v>42972</v>
      </c>
      <c r="J84" s="258">
        <v>134057.64000000001</v>
      </c>
      <c r="K84" s="258">
        <v>124003.32</v>
      </c>
      <c r="L84" s="257">
        <v>43132</v>
      </c>
      <c r="M84" s="256"/>
      <c r="N84" s="257">
        <v>42972</v>
      </c>
      <c r="O84" s="257">
        <v>43150</v>
      </c>
    </row>
    <row r="85" spans="1:15" ht="25.5" x14ac:dyDescent="0.25">
      <c r="A85" s="256" t="s">
        <v>429</v>
      </c>
      <c r="B85" s="256" t="s">
        <v>430</v>
      </c>
      <c r="C85" s="256" t="s">
        <v>945</v>
      </c>
      <c r="D85" s="256" t="s">
        <v>946</v>
      </c>
      <c r="E85" s="256" t="s">
        <v>941</v>
      </c>
      <c r="F85" s="385" t="s">
        <v>942</v>
      </c>
      <c r="G85" s="383"/>
      <c r="H85" s="384"/>
      <c r="I85" s="257">
        <v>42985</v>
      </c>
      <c r="J85" s="258">
        <v>544762.36</v>
      </c>
      <c r="K85" s="258">
        <v>503905.18</v>
      </c>
      <c r="L85" s="257">
        <v>43132</v>
      </c>
      <c r="M85" s="256"/>
      <c r="N85" s="257">
        <v>42985</v>
      </c>
      <c r="O85" s="257">
        <v>43150</v>
      </c>
    </row>
    <row r="86" spans="1:15" ht="51" x14ac:dyDescent="0.25">
      <c r="A86" s="256" t="s">
        <v>419</v>
      </c>
      <c r="B86" s="256" t="s">
        <v>420</v>
      </c>
      <c r="C86" s="256" t="s">
        <v>945</v>
      </c>
      <c r="D86" s="256" t="s">
        <v>946</v>
      </c>
      <c r="E86" s="256" t="s">
        <v>949</v>
      </c>
      <c r="F86" s="385" t="s">
        <v>950</v>
      </c>
      <c r="G86" s="383"/>
      <c r="H86" s="384"/>
      <c r="I86" s="257">
        <v>42992</v>
      </c>
      <c r="J86" s="258">
        <v>348722.37</v>
      </c>
      <c r="K86" s="258">
        <v>322568.18</v>
      </c>
      <c r="L86" s="257">
        <v>43132</v>
      </c>
      <c r="M86" s="256"/>
      <c r="N86" s="257">
        <v>42992</v>
      </c>
      <c r="O86" s="257">
        <v>43150</v>
      </c>
    </row>
    <row r="87" spans="1:15" ht="38.25" x14ac:dyDescent="0.25">
      <c r="A87" s="256" t="s">
        <v>426</v>
      </c>
      <c r="B87" s="256" t="s">
        <v>427</v>
      </c>
      <c r="C87" s="256" t="s">
        <v>945</v>
      </c>
      <c r="D87" s="256" t="s">
        <v>946</v>
      </c>
      <c r="E87" s="256" t="s">
        <v>953</v>
      </c>
      <c r="F87" s="385" t="s">
        <v>954</v>
      </c>
      <c r="G87" s="383"/>
      <c r="H87" s="384"/>
      <c r="I87" s="257">
        <v>43006</v>
      </c>
      <c r="J87" s="258">
        <v>349590.09</v>
      </c>
      <c r="K87" s="258">
        <v>323370.83</v>
      </c>
      <c r="L87" s="257">
        <v>43138</v>
      </c>
      <c r="M87" s="256"/>
      <c r="N87" s="257">
        <v>43006</v>
      </c>
      <c r="O87" s="257">
        <v>43145</v>
      </c>
    </row>
    <row r="88" spans="1:15" ht="51" x14ac:dyDescent="0.25">
      <c r="A88" s="256" t="s">
        <v>442</v>
      </c>
      <c r="B88" s="256" t="s">
        <v>443</v>
      </c>
      <c r="C88" s="256" t="s">
        <v>945</v>
      </c>
      <c r="D88" s="256" t="s">
        <v>946</v>
      </c>
      <c r="E88" s="256" t="s">
        <v>1008</v>
      </c>
      <c r="F88" s="385" t="s">
        <v>444</v>
      </c>
      <c r="G88" s="383"/>
      <c r="H88" s="384"/>
      <c r="I88" s="257">
        <v>42916</v>
      </c>
      <c r="J88" s="258">
        <v>92842.82</v>
      </c>
      <c r="K88" s="258">
        <v>64411</v>
      </c>
      <c r="L88" s="257">
        <v>43045</v>
      </c>
      <c r="M88" s="256"/>
      <c r="N88" s="257">
        <v>42916</v>
      </c>
      <c r="O88" s="257">
        <v>43054</v>
      </c>
    </row>
    <row r="89" spans="1:15" ht="38.25" x14ac:dyDescent="0.25">
      <c r="A89" s="256" t="s">
        <v>433</v>
      </c>
      <c r="B89" s="256" t="s">
        <v>434</v>
      </c>
      <c r="C89" s="256" t="s">
        <v>945</v>
      </c>
      <c r="D89" s="256" t="s">
        <v>946</v>
      </c>
      <c r="E89" s="256" t="s">
        <v>947</v>
      </c>
      <c r="F89" s="385" t="s">
        <v>948</v>
      </c>
      <c r="G89" s="383"/>
      <c r="H89" s="384"/>
      <c r="I89" s="257">
        <v>42983</v>
      </c>
      <c r="J89" s="258">
        <v>148515.76</v>
      </c>
      <c r="K89" s="258">
        <v>124118</v>
      </c>
      <c r="L89" s="257">
        <v>43084</v>
      </c>
      <c r="M89" s="256"/>
      <c r="N89" s="257">
        <v>42983</v>
      </c>
      <c r="O89" s="257">
        <v>43091</v>
      </c>
    </row>
    <row r="90" spans="1:15" ht="38.25" x14ac:dyDescent="0.25">
      <c r="A90" s="256" t="s">
        <v>1009</v>
      </c>
      <c r="B90" s="256" t="s">
        <v>1010</v>
      </c>
      <c r="C90" s="256" t="s">
        <v>939</v>
      </c>
      <c r="D90" s="256" t="s">
        <v>940</v>
      </c>
      <c r="E90" s="256" t="s">
        <v>941</v>
      </c>
      <c r="F90" s="385" t="s">
        <v>942</v>
      </c>
      <c r="G90" s="383"/>
      <c r="H90" s="384"/>
      <c r="I90" s="257">
        <v>42996</v>
      </c>
      <c r="J90" s="258">
        <v>250274.11</v>
      </c>
      <c r="K90" s="258">
        <v>212733</v>
      </c>
      <c r="L90" s="256"/>
      <c r="M90" s="256"/>
      <c r="N90" s="257">
        <v>42996</v>
      </c>
      <c r="O90" s="256"/>
    </row>
    <row r="91" spans="1:15" ht="38.25" x14ac:dyDescent="0.25">
      <c r="A91" s="256" t="s">
        <v>436</v>
      </c>
      <c r="B91" s="256" t="s">
        <v>437</v>
      </c>
      <c r="C91" s="256" t="s">
        <v>945</v>
      </c>
      <c r="D91" s="256" t="s">
        <v>946</v>
      </c>
      <c r="E91" s="256" t="s">
        <v>953</v>
      </c>
      <c r="F91" s="385" t="s">
        <v>954</v>
      </c>
      <c r="G91" s="383"/>
      <c r="H91" s="384"/>
      <c r="I91" s="257">
        <v>43007</v>
      </c>
      <c r="J91" s="258">
        <v>179893.5</v>
      </c>
      <c r="K91" s="258">
        <v>152909.46</v>
      </c>
      <c r="L91" s="257">
        <v>43091</v>
      </c>
      <c r="M91" s="256"/>
      <c r="N91" s="257">
        <v>43007</v>
      </c>
      <c r="O91" s="257">
        <v>43103</v>
      </c>
    </row>
    <row r="92" spans="1:15" ht="38.25" x14ac:dyDescent="0.25">
      <c r="A92" s="256" t="s">
        <v>439</v>
      </c>
      <c r="B92" s="256" t="s">
        <v>1010</v>
      </c>
      <c r="C92" s="256" t="s">
        <v>945</v>
      </c>
      <c r="D92" s="256" t="s">
        <v>946</v>
      </c>
      <c r="E92" s="256" t="s">
        <v>941</v>
      </c>
      <c r="F92" s="385" t="s">
        <v>942</v>
      </c>
      <c r="G92" s="383"/>
      <c r="H92" s="384"/>
      <c r="I92" s="257">
        <v>43096</v>
      </c>
      <c r="J92" s="258">
        <v>324610.48</v>
      </c>
      <c r="K92" s="258">
        <v>212733</v>
      </c>
      <c r="L92" s="257">
        <v>43234</v>
      </c>
      <c r="M92" s="256"/>
      <c r="N92" s="257">
        <v>43096</v>
      </c>
      <c r="O92" s="257">
        <v>43238</v>
      </c>
    </row>
    <row r="93" spans="1:15" ht="51" x14ac:dyDescent="0.25">
      <c r="A93" s="256" t="s">
        <v>627</v>
      </c>
      <c r="B93" s="256" t="s">
        <v>1011</v>
      </c>
      <c r="C93" s="256" t="s">
        <v>945</v>
      </c>
      <c r="D93" s="256" t="s">
        <v>946</v>
      </c>
      <c r="E93" s="256" t="s">
        <v>947</v>
      </c>
      <c r="F93" s="385" t="s">
        <v>948</v>
      </c>
      <c r="G93" s="383"/>
      <c r="H93" s="384"/>
      <c r="I93" s="257">
        <v>43102</v>
      </c>
      <c r="J93" s="258">
        <v>502569.92</v>
      </c>
      <c r="K93" s="258">
        <v>427184.43</v>
      </c>
      <c r="L93" s="257">
        <v>43200</v>
      </c>
      <c r="M93" s="256"/>
      <c r="N93" s="257">
        <v>43103</v>
      </c>
      <c r="O93" s="257">
        <v>43206</v>
      </c>
    </row>
    <row r="94" spans="1:15" ht="3.2" customHeight="1" x14ac:dyDescent="0.25"/>
  </sheetData>
  <mergeCells count="93">
    <mergeCell ref="F92:H92"/>
    <mergeCell ref="F93:H93"/>
    <mergeCell ref="F86:H86"/>
    <mergeCell ref="F87:H87"/>
    <mergeCell ref="F88:H88"/>
    <mergeCell ref="F89:H89"/>
    <mergeCell ref="F90:H90"/>
    <mergeCell ref="F91:H91"/>
    <mergeCell ref="F85:H85"/>
    <mergeCell ref="F74:H74"/>
    <mergeCell ref="F75:H75"/>
    <mergeCell ref="F76:H76"/>
    <mergeCell ref="F77:H77"/>
    <mergeCell ref="F78:H78"/>
    <mergeCell ref="F79:H79"/>
    <mergeCell ref="F80:H80"/>
    <mergeCell ref="F81:H81"/>
    <mergeCell ref="F82:H82"/>
    <mergeCell ref="F83:H83"/>
    <mergeCell ref="F84:H84"/>
    <mergeCell ref="F73:H73"/>
    <mergeCell ref="F62:H62"/>
    <mergeCell ref="F63:H63"/>
    <mergeCell ref="F64:H64"/>
    <mergeCell ref="F65:H65"/>
    <mergeCell ref="F66:H66"/>
    <mergeCell ref="F67:H67"/>
    <mergeCell ref="F68:H68"/>
    <mergeCell ref="F69:H69"/>
    <mergeCell ref="F70:H70"/>
    <mergeCell ref="F71:H71"/>
    <mergeCell ref="F72:H72"/>
    <mergeCell ref="F61:H61"/>
    <mergeCell ref="F50:H50"/>
    <mergeCell ref="F51:H51"/>
    <mergeCell ref="F52:H52"/>
    <mergeCell ref="F53:H53"/>
    <mergeCell ref="F54:H54"/>
    <mergeCell ref="F55:H55"/>
    <mergeCell ref="F56:H56"/>
    <mergeCell ref="F57:H57"/>
    <mergeCell ref="F58:H58"/>
    <mergeCell ref="F59:H59"/>
    <mergeCell ref="F60:H60"/>
    <mergeCell ref="F49:H49"/>
    <mergeCell ref="F38:H38"/>
    <mergeCell ref="F39:H39"/>
    <mergeCell ref="F40:H40"/>
    <mergeCell ref="F41:H41"/>
    <mergeCell ref="F42:H42"/>
    <mergeCell ref="F43:H43"/>
    <mergeCell ref="F44:H44"/>
    <mergeCell ref="F45:H45"/>
    <mergeCell ref="F46:H46"/>
    <mergeCell ref="F47:H47"/>
    <mergeCell ref="F48:H48"/>
    <mergeCell ref="F37:H37"/>
    <mergeCell ref="F26:H26"/>
    <mergeCell ref="F27:H27"/>
    <mergeCell ref="F28:H28"/>
    <mergeCell ref="F29:H29"/>
    <mergeCell ref="F30:H30"/>
    <mergeCell ref="F31:H31"/>
    <mergeCell ref="F32:H32"/>
    <mergeCell ref="F33:H33"/>
    <mergeCell ref="F34:H34"/>
    <mergeCell ref="F35:H35"/>
    <mergeCell ref="F36:H36"/>
    <mergeCell ref="F25:H25"/>
    <mergeCell ref="F14:H14"/>
    <mergeCell ref="F15:H15"/>
    <mergeCell ref="F16:H16"/>
    <mergeCell ref="F17:H17"/>
    <mergeCell ref="F18:H18"/>
    <mergeCell ref="F19:H19"/>
    <mergeCell ref="F20:H20"/>
    <mergeCell ref="F21:H21"/>
    <mergeCell ref="F22:H22"/>
    <mergeCell ref="F23:H23"/>
    <mergeCell ref="F24:H24"/>
    <mergeCell ref="F1:H1"/>
    <mergeCell ref="F13:H13"/>
    <mergeCell ref="F2:H2"/>
    <mergeCell ref="F3:H3"/>
    <mergeCell ref="F4:H4"/>
    <mergeCell ref="F5:H5"/>
    <mergeCell ref="F6:H6"/>
    <mergeCell ref="F7:H7"/>
    <mergeCell ref="F8:H8"/>
    <mergeCell ref="F9:H9"/>
    <mergeCell ref="F10:H10"/>
    <mergeCell ref="F11:H11"/>
    <mergeCell ref="F12:H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4" workbookViewId="0">
      <selection activeCell="H12" sqref="H12"/>
    </sheetView>
  </sheetViews>
  <sheetFormatPr defaultRowHeight="15" x14ac:dyDescent="0.25"/>
  <cols>
    <col min="1" max="15" width="15.28515625" style="1" customWidth="1"/>
    <col min="16" max="256" width="9.140625" style="1"/>
    <col min="257" max="271" width="15.28515625" style="1" customWidth="1"/>
    <col min="272" max="512" width="9.140625" style="1"/>
    <col min="513" max="527" width="15.28515625" style="1" customWidth="1"/>
    <col min="528" max="768" width="9.140625" style="1"/>
    <col min="769" max="783" width="15.28515625" style="1" customWidth="1"/>
    <col min="784" max="1024" width="9.140625" style="1"/>
    <col min="1025" max="1039" width="15.28515625" style="1" customWidth="1"/>
    <col min="1040" max="1280" width="9.140625" style="1"/>
    <col min="1281" max="1295" width="15.28515625" style="1" customWidth="1"/>
    <col min="1296" max="1536" width="9.140625" style="1"/>
    <col min="1537" max="1551" width="15.28515625" style="1" customWidth="1"/>
    <col min="1552" max="1792" width="9.140625" style="1"/>
    <col min="1793" max="1807" width="15.28515625" style="1" customWidth="1"/>
    <col min="1808" max="2048" width="9.140625" style="1"/>
    <col min="2049" max="2063" width="15.28515625" style="1" customWidth="1"/>
    <col min="2064" max="2304" width="9.140625" style="1"/>
    <col min="2305" max="2319" width="15.28515625" style="1" customWidth="1"/>
    <col min="2320" max="2560" width="9.140625" style="1"/>
    <col min="2561" max="2575" width="15.28515625" style="1" customWidth="1"/>
    <col min="2576" max="2816" width="9.140625" style="1"/>
    <col min="2817" max="2831" width="15.28515625" style="1" customWidth="1"/>
    <col min="2832" max="3072" width="9.140625" style="1"/>
    <col min="3073" max="3087" width="15.28515625" style="1" customWidth="1"/>
    <col min="3088" max="3328" width="9.140625" style="1"/>
    <col min="3329" max="3343" width="15.28515625" style="1" customWidth="1"/>
    <col min="3344" max="3584" width="9.140625" style="1"/>
    <col min="3585" max="3599" width="15.28515625" style="1" customWidth="1"/>
    <col min="3600" max="3840" width="9.140625" style="1"/>
    <col min="3841" max="3855" width="15.28515625" style="1" customWidth="1"/>
    <col min="3856" max="4096" width="9.140625" style="1"/>
    <col min="4097" max="4111" width="15.28515625" style="1" customWidth="1"/>
    <col min="4112" max="4352" width="9.140625" style="1"/>
    <col min="4353" max="4367" width="15.28515625" style="1" customWidth="1"/>
    <col min="4368" max="4608" width="9.140625" style="1"/>
    <col min="4609" max="4623" width="15.28515625" style="1" customWidth="1"/>
    <col min="4624" max="4864" width="9.140625" style="1"/>
    <col min="4865" max="4879" width="15.28515625" style="1" customWidth="1"/>
    <col min="4880" max="5120" width="9.140625" style="1"/>
    <col min="5121" max="5135" width="15.28515625" style="1" customWidth="1"/>
    <col min="5136" max="5376" width="9.140625" style="1"/>
    <col min="5377" max="5391" width="15.28515625" style="1" customWidth="1"/>
    <col min="5392" max="5632" width="9.140625" style="1"/>
    <col min="5633" max="5647" width="15.28515625" style="1" customWidth="1"/>
    <col min="5648" max="5888" width="9.140625" style="1"/>
    <col min="5889" max="5903" width="15.28515625" style="1" customWidth="1"/>
    <col min="5904" max="6144" width="9.140625" style="1"/>
    <col min="6145" max="6159" width="15.28515625" style="1" customWidth="1"/>
    <col min="6160" max="6400" width="9.140625" style="1"/>
    <col min="6401" max="6415" width="15.28515625" style="1" customWidth="1"/>
    <col min="6416" max="6656" width="9.140625" style="1"/>
    <col min="6657" max="6671" width="15.28515625" style="1" customWidth="1"/>
    <col min="6672" max="6912" width="9.140625" style="1"/>
    <col min="6913" max="6927" width="15.28515625" style="1" customWidth="1"/>
    <col min="6928" max="7168" width="9.140625" style="1"/>
    <col min="7169" max="7183" width="15.28515625" style="1" customWidth="1"/>
    <col min="7184" max="7424" width="9.140625" style="1"/>
    <col min="7425" max="7439" width="15.28515625" style="1" customWidth="1"/>
    <col min="7440" max="7680" width="9.140625" style="1"/>
    <col min="7681" max="7695" width="15.28515625" style="1" customWidth="1"/>
    <col min="7696" max="7936" width="9.140625" style="1"/>
    <col min="7937" max="7951" width="15.28515625" style="1" customWidth="1"/>
    <col min="7952" max="8192" width="9.140625" style="1"/>
    <col min="8193" max="8207" width="15.28515625" style="1" customWidth="1"/>
    <col min="8208" max="8448" width="9.140625" style="1"/>
    <col min="8449" max="8463" width="15.28515625" style="1" customWidth="1"/>
    <col min="8464" max="8704" width="9.140625" style="1"/>
    <col min="8705" max="8719" width="15.28515625" style="1" customWidth="1"/>
    <col min="8720" max="8960" width="9.140625" style="1"/>
    <col min="8961" max="8975" width="15.28515625" style="1" customWidth="1"/>
    <col min="8976" max="9216" width="9.140625" style="1"/>
    <col min="9217" max="9231" width="15.28515625" style="1" customWidth="1"/>
    <col min="9232" max="9472" width="9.140625" style="1"/>
    <col min="9473" max="9487" width="15.28515625" style="1" customWidth="1"/>
    <col min="9488" max="9728" width="9.140625" style="1"/>
    <col min="9729" max="9743" width="15.28515625" style="1" customWidth="1"/>
    <col min="9744" max="9984" width="9.140625" style="1"/>
    <col min="9985" max="9999" width="15.28515625" style="1" customWidth="1"/>
    <col min="10000" max="10240" width="9.140625" style="1"/>
    <col min="10241" max="10255" width="15.28515625" style="1" customWidth="1"/>
    <col min="10256" max="10496" width="9.140625" style="1"/>
    <col min="10497" max="10511" width="15.28515625" style="1" customWidth="1"/>
    <col min="10512" max="10752" width="9.140625" style="1"/>
    <col min="10753" max="10767" width="15.28515625" style="1" customWidth="1"/>
    <col min="10768" max="11008" width="9.140625" style="1"/>
    <col min="11009" max="11023" width="15.28515625" style="1" customWidth="1"/>
    <col min="11024" max="11264" width="9.140625" style="1"/>
    <col min="11265" max="11279" width="15.28515625" style="1" customWidth="1"/>
    <col min="11280" max="11520" width="9.140625" style="1"/>
    <col min="11521" max="11535" width="15.28515625" style="1" customWidth="1"/>
    <col min="11536" max="11776" width="9.140625" style="1"/>
    <col min="11777" max="11791" width="15.28515625" style="1" customWidth="1"/>
    <col min="11792" max="12032" width="9.140625" style="1"/>
    <col min="12033" max="12047" width="15.28515625" style="1" customWidth="1"/>
    <col min="12048" max="12288" width="9.140625" style="1"/>
    <col min="12289" max="12303" width="15.28515625" style="1" customWidth="1"/>
    <col min="12304" max="12544" width="9.140625" style="1"/>
    <col min="12545" max="12559" width="15.28515625" style="1" customWidth="1"/>
    <col min="12560" max="12800" width="9.140625" style="1"/>
    <col min="12801" max="12815" width="15.28515625" style="1" customWidth="1"/>
    <col min="12816" max="13056" width="9.140625" style="1"/>
    <col min="13057" max="13071" width="15.28515625" style="1" customWidth="1"/>
    <col min="13072" max="13312" width="9.140625" style="1"/>
    <col min="13313" max="13327" width="15.28515625" style="1" customWidth="1"/>
    <col min="13328" max="13568" width="9.140625" style="1"/>
    <col min="13569" max="13583" width="15.28515625" style="1" customWidth="1"/>
    <col min="13584" max="13824" width="9.140625" style="1"/>
    <col min="13825" max="13839" width="15.28515625" style="1" customWidth="1"/>
    <col min="13840" max="14080" width="9.140625" style="1"/>
    <col min="14081" max="14095" width="15.28515625" style="1" customWidth="1"/>
    <col min="14096" max="14336" width="9.140625" style="1"/>
    <col min="14337" max="14351" width="15.28515625" style="1" customWidth="1"/>
    <col min="14352" max="14592" width="9.140625" style="1"/>
    <col min="14593" max="14607" width="15.28515625" style="1" customWidth="1"/>
    <col min="14608" max="14848" width="9.140625" style="1"/>
    <col min="14849" max="14863" width="15.28515625" style="1" customWidth="1"/>
    <col min="14864" max="15104" width="9.140625" style="1"/>
    <col min="15105" max="15119" width="15.28515625" style="1" customWidth="1"/>
    <col min="15120" max="15360" width="9.140625" style="1"/>
    <col min="15361" max="15375" width="15.28515625" style="1" customWidth="1"/>
    <col min="15376" max="15616" width="9.140625" style="1"/>
    <col min="15617" max="15631" width="15.28515625" style="1" customWidth="1"/>
    <col min="15632" max="15872" width="9.140625" style="1"/>
    <col min="15873" max="15887" width="15.28515625" style="1" customWidth="1"/>
    <col min="15888" max="16128" width="9.140625" style="1"/>
    <col min="16129" max="16143" width="15.28515625" style="1" customWidth="1"/>
    <col min="16144" max="16384" width="9.140625" style="1"/>
  </cols>
  <sheetData>
    <row r="1" spans="1:15" ht="138.75" customHeight="1" x14ac:dyDescent="0.25">
      <c r="A1" s="263" t="s">
        <v>802</v>
      </c>
      <c r="B1" s="264" t="s">
        <v>1019</v>
      </c>
      <c r="C1" s="265" t="s">
        <v>1020</v>
      </c>
      <c r="D1" s="266" t="s">
        <v>1021</v>
      </c>
      <c r="E1" s="267" t="s">
        <v>1022</v>
      </c>
      <c r="F1" s="267" t="s">
        <v>1023</v>
      </c>
      <c r="G1" s="267" t="s">
        <v>1024</v>
      </c>
      <c r="H1" s="267" t="s">
        <v>1025</v>
      </c>
      <c r="I1" s="267" t="s">
        <v>1026</v>
      </c>
      <c r="J1" s="267" t="s">
        <v>1027</v>
      </c>
      <c r="K1" s="267" t="s">
        <v>1028</v>
      </c>
      <c r="L1" s="267" t="s">
        <v>1029</v>
      </c>
      <c r="M1" s="267" t="s">
        <v>1030</v>
      </c>
      <c r="N1" s="267" t="s">
        <v>1031</v>
      </c>
      <c r="O1" s="267" t="s">
        <v>1032</v>
      </c>
    </row>
    <row r="2" spans="1:15" x14ac:dyDescent="0.25">
      <c r="A2" s="268" t="s">
        <v>1033</v>
      </c>
      <c r="B2" s="268" t="s">
        <v>1034</v>
      </c>
      <c r="C2" s="268" t="s">
        <v>1035</v>
      </c>
      <c r="D2" s="268" t="s">
        <v>1036</v>
      </c>
      <c r="E2" s="268" t="s">
        <v>1037</v>
      </c>
      <c r="F2" s="268" t="s">
        <v>1038</v>
      </c>
      <c r="G2" s="268" t="s">
        <v>1039</v>
      </c>
      <c r="H2" s="268" t="s">
        <v>1040</v>
      </c>
      <c r="I2" s="268" t="s">
        <v>1041</v>
      </c>
      <c r="J2" s="268" t="s">
        <v>1042</v>
      </c>
      <c r="K2" s="268" t="s">
        <v>1043</v>
      </c>
      <c r="L2" s="268" t="s">
        <v>1044</v>
      </c>
      <c r="M2" s="268" t="s">
        <v>1045</v>
      </c>
      <c r="N2" s="268" t="s">
        <v>1046</v>
      </c>
      <c r="O2" s="268" t="s">
        <v>1047</v>
      </c>
    </row>
    <row r="3" spans="1:15" ht="45" x14ac:dyDescent="0.25">
      <c r="A3" s="269" t="s">
        <v>363</v>
      </c>
      <c r="B3" s="269" t="s">
        <v>364</v>
      </c>
      <c r="C3" s="269" t="s">
        <v>944</v>
      </c>
      <c r="D3" s="270">
        <v>142676.60999999999</v>
      </c>
      <c r="E3" s="270">
        <v>111269</v>
      </c>
      <c r="F3" s="270">
        <v>111269</v>
      </c>
      <c r="G3" s="270">
        <v>0</v>
      </c>
      <c r="H3" s="270">
        <v>31407.61</v>
      </c>
      <c r="I3" s="270">
        <v>31407.61</v>
      </c>
      <c r="J3" s="270">
        <v>0</v>
      </c>
      <c r="K3" s="270">
        <v>31407.61</v>
      </c>
      <c r="L3" s="270">
        <v>0</v>
      </c>
      <c r="M3" s="270">
        <v>0</v>
      </c>
      <c r="N3" s="270">
        <v>0</v>
      </c>
      <c r="O3" s="270">
        <v>0</v>
      </c>
    </row>
    <row r="4" spans="1:15" ht="45" x14ac:dyDescent="0.25">
      <c r="A4" s="269" t="s">
        <v>356</v>
      </c>
      <c r="B4" s="269" t="s">
        <v>357</v>
      </c>
      <c r="C4" s="269" t="s">
        <v>946</v>
      </c>
      <c r="D4" s="270">
        <v>69389.47</v>
      </c>
      <c r="E4" s="270">
        <v>27382</v>
      </c>
      <c r="F4" s="270">
        <v>27382</v>
      </c>
      <c r="G4" s="270">
        <v>0</v>
      </c>
      <c r="H4" s="270">
        <v>42007.47</v>
      </c>
      <c r="I4" s="270">
        <v>42007.47</v>
      </c>
      <c r="J4" s="270">
        <v>0</v>
      </c>
      <c r="K4" s="270">
        <v>42007.47</v>
      </c>
      <c r="L4" s="270">
        <v>0</v>
      </c>
      <c r="M4" s="270">
        <v>0</v>
      </c>
      <c r="N4" s="270">
        <v>0</v>
      </c>
      <c r="O4" s="270">
        <v>0</v>
      </c>
    </row>
    <row r="5" spans="1:15" ht="45" x14ac:dyDescent="0.25">
      <c r="A5" s="269" t="s">
        <v>351</v>
      </c>
      <c r="B5" s="269" t="s">
        <v>352</v>
      </c>
      <c r="C5" s="269" t="s">
        <v>944</v>
      </c>
      <c r="D5" s="270">
        <v>83796.47</v>
      </c>
      <c r="E5" s="270">
        <v>71227</v>
      </c>
      <c r="F5" s="270">
        <v>71227</v>
      </c>
      <c r="G5" s="270">
        <v>0</v>
      </c>
      <c r="H5" s="270">
        <v>12569.47</v>
      </c>
      <c r="I5" s="270">
        <v>12569.47</v>
      </c>
      <c r="J5" s="270">
        <v>0</v>
      </c>
      <c r="K5" s="270">
        <v>12569.47</v>
      </c>
      <c r="L5" s="270">
        <v>0</v>
      </c>
      <c r="M5" s="270">
        <v>0</v>
      </c>
      <c r="N5" s="270">
        <v>0</v>
      </c>
      <c r="O5" s="270">
        <v>0</v>
      </c>
    </row>
    <row r="6" spans="1:15" ht="56.25" x14ac:dyDescent="0.25">
      <c r="A6" s="269" t="s">
        <v>370</v>
      </c>
      <c r="B6" s="269" t="s">
        <v>371</v>
      </c>
      <c r="C6" s="269" t="s">
        <v>946</v>
      </c>
      <c r="D6" s="270">
        <v>798964</v>
      </c>
      <c r="E6" s="270">
        <v>679119</v>
      </c>
      <c r="F6" s="270">
        <v>679119</v>
      </c>
      <c r="G6" s="270">
        <v>0</v>
      </c>
      <c r="H6" s="270">
        <v>119845</v>
      </c>
      <c r="I6" s="270">
        <v>119845</v>
      </c>
      <c r="J6" s="270">
        <v>0</v>
      </c>
      <c r="K6" s="270">
        <v>119845</v>
      </c>
      <c r="L6" s="270">
        <v>0</v>
      </c>
      <c r="M6" s="270">
        <v>0</v>
      </c>
      <c r="N6" s="270">
        <v>0</v>
      </c>
      <c r="O6" s="270">
        <v>0</v>
      </c>
    </row>
    <row r="7" spans="1:15" ht="33.75" x14ac:dyDescent="0.25">
      <c r="A7" s="269" t="s">
        <v>677</v>
      </c>
      <c r="B7" s="269" t="s">
        <v>678</v>
      </c>
      <c r="C7" s="269" t="s">
        <v>946</v>
      </c>
      <c r="D7" s="270">
        <v>1439067.07</v>
      </c>
      <c r="E7" s="270">
        <v>1223207.01</v>
      </c>
      <c r="F7" s="270">
        <v>1223207.01</v>
      </c>
      <c r="G7" s="270">
        <v>0</v>
      </c>
      <c r="H7" s="270">
        <v>215860.06</v>
      </c>
      <c r="I7" s="270">
        <v>215860.06</v>
      </c>
      <c r="J7" s="270">
        <v>0</v>
      </c>
      <c r="K7" s="270">
        <v>215860.06</v>
      </c>
      <c r="L7" s="270">
        <v>0</v>
      </c>
      <c r="M7" s="270">
        <v>0</v>
      </c>
      <c r="N7" s="270">
        <v>0</v>
      </c>
      <c r="O7" s="270">
        <v>0</v>
      </c>
    </row>
    <row r="8" spans="1:15" ht="45" x14ac:dyDescent="0.25">
      <c r="A8" s="269" t="s">
        <v>685</v>
      </c>
      <c r="B8" s="269" t="s">
        <v>686</v>
      </c>
      <c r="C8" s="269" t="s">
        <v>946</v>
      </c>
      <c r="D8" s="270">
        <v>2800256.02</v>
      </c>
      <c r="E8" s="270">
        <v>2380217.62</v>
      </c>
      <c r="F8" s="270">
        <v>2380217.62</v>
      </c>
      <c r="G8" s="270">
        <v>0</v>
      </c>
      <c r="H8" s="270">
        <v>420038.40000000002</v>
      </c>
      <c r="I8" s="270">
        <v>420038.40000000002</v>
      </c>
      <c r="J8" s="270">
        <v>0</v>
      </c>
      <c r="K8" s="270">
        <v>420038.40000000002</v>
      </c>
      <c r="L8" s="270">
        <v>0</v>
      </c>
      <c r="M8" s="270">
        <v>0</v>
      </c>
      <c r="N8" s="270">
        <v>0</v>
      </c>
      <c r="O8" s="270">
        <v>0</v>
      </c>
    </row>
    <row r="9" spans="1:15" ht="56.25" x14ac:dyDescent="0.25">
      <c r="A9" s="269" t="s">
        <v>649</v>
      </c>
      <c r="B9" s="269" t="s">
        <v>650</v>
      </c>
      <c r="C9" s="269" t="s">
        <v>946</v>
      </c>
      <c r="D9" s="270">
        <v>1902679.07</v>
      </c>
      <c r="E9" s="270">
        <v>1158669.95</v>
      </c>
      <c r="F9" s="270">
        <v>1158669.95</v>
      </c>
      <c r="G9" s="270">
        <v>0</v>
      </c>
      <c r="H9" s="270">
        <v>744009.12</v>
      </c>
      <c r="I9" s="270">
        <v>744009.12</v>
      </c>
      <c r="J9" s="270">
        <v>0</v>
      </c>
      <c r="K9" s="270">
        <v>744009.12</v>
      </c>
      <c r="L9" s="270">
        <v>0</v>
      </c>
      <c r="M9" s="270">
        <v>0</v>
      </c>
      <c r="N9" s="270">
        <v>0</v>
      </c>
      <c r="O9" s="270">
        <v>0</v>
      </c>
    </row>
    <row r="10" spans="1:15" ht="90" x14ac:dyDescent="0.25">
      <c r="A10" s="269" t="s">
        <v>644</v>
      </c>
      <c r="B10" s="269" t="s">
        <v>645</v>
      </c>
      <c r="C10" s="269" t="s">
        <v>946</v>
      </c>
      <c r="D10" s="270">
        <v>617660.84</v>
      </c>
      <c r="E10" s="270">
        <v>355275.04</v>
      </c>
      <c r="F10" s="270">
        <v>355275.04</v>
      </c>
      <c r="G10" s="270">
        <v>0</v>
      </c>
      <c r="H10" s="270">
        <v>262385.8</v>
      </c>
      <c r="I10" s="270">
        <v>262385.8</v>
      </c>
      <c r="J10" s="270">
        <v>0</v>
      </c>
      <c r="K10" s="270">
        <v>262385.8</v>
      </c>
      <c r="L10" s="270">
        <v>0</v>
      </c>
      <c r="M10" s="270">
        <v>0</v>
      </c>
      <c r="N10" s="270">
        <v>0</v>
      </c>
      <c r="O10" s="270">
        <v>0</v>
      </c>
    </row>
    <row r="11" spans="1:15" ht="56.25" x14ac:dyDescent="0.25">
      <c r="A11" s="269" t="s">
        <v>639</v>
      </c>
      <c r="B11" s="269" t="s">
        <v>640</v>
      </c>
      <c r="C11" s="269" t="s">
        <v>946</v>
      </c>
      <c r="D11" s="270">
        <v>1538175.43</v>
      </c>
      <c r="E11" s="270">
        <v>1187911.25</v>
      </c>
      <c r="F11" s="270">
        <v>1187911.25</v>
      </c>
      <c r="G11" s="270">
        <v>0</v>
      </c>
      <c r="H11" s="270">
        <v>350264.18</v>
      </c>
      <c r="I11" s="270">
        <v>350264.18</v>
      </c>
      <c r="J11" s="270">
        <v>0</v>
      </c>
      <c r="K11" s="270">
        <v>350264.18</v>
      </c>
      <c r="L11" s="270">
        <v>0</v>
      </c>
      <c r="M11" s="270">
        <v>0</v>
      </c>
      <c r="N11" s="270">
        <v>0</v>
      </c>
      <c r="O11" s="270">
        <v>0</v>
      </c>
    </row>
    <row r="12" spans="1:15" ht="67.5" x14ac:dyDescent="0.25">
      <c r="A12" s="269" t="s">
        <v>654</v>
      </c>
      <c r="B12" s="269" t="s">
        <v>655</v>
      </c>
      <c r="C12" s="269" t="s">
        <v>946</v>
      </c>
      <c r="D12" s="270">
        <v>2250935.5299999998</v>
      </c>
      <c r="E12" s="270">
        <v>1647376.95</v>
      </c>
      <c r="F12" s="270">
        <v>1647376.95</v>
      </c>
      <c r="G12" s="270">
        <v>0</v>
      </c>
      <c r="H12" s="270">
        <v>1207117.1599999999</v>
      </c>
      <c r="I12" s="270">
        <v>603558.57999999996</v>
      </c>
      <c r="J12" s="270">
        <v>0</v>
      </c>
      <c r="K12" s="270">
        <v>603558.57999999996</v>
      </c>
      <c r="L12" s="270">
        <v>0</v>
      </c>
      <c r="M12" s="270">
        <v>603558.57999999996</v>
      </c>
      <c r="N12" s="270">
        <v>0</v>
      </c>
      <c r="O12" s="270">
        <v>603558.57999999996</v>
      </c>
    </row>
    <row r="13" spans="1:15" ht="45" x14ac:dyDescent="0.25">
      <c r="A13" s="269" t="s">
        <v>663</v>
      </c>
      <c r="B13" s="269" t="s">
        <v>664</v>
      </c>
      <c r="C13" s="269" t="s">
        <v>946</v>
      </c>
      <c r="D13" s="270">
        <v>136161.48000000001</v>
      </c>
      <c r="E13" s="270">
        <v>106438.27</v>
      </c>
      <c r="F13" s="270">
        <v>106438.27</v>
      </c>
      <c r="G13" s="270">
        <v>0</v>
      </c>
      <c r="H13" s="270">
        <v>29723.21</v>
      </c>
      <c r="I13" s="270">
        <v>29723.21</v>
      </c>
      <c r="J13" s="270">
        <v>0</v>
      </c>
      <c r="K13" s="270">
        <v>29723.21</v>
      </c>
      <c r="L13" s="270">
        <v>0</v>
      </c>
      <c r="M13" s="270">
        <v>0</v>
      </c>
      <c r="N13" s="270">
        <v>0</v>
      </c>
      <c r="O13" s="270">
        <v>0</v>
      </c>
    </row>
    <row r="14" spans="1:15" ht="78.75" x14ac:dyDescent="0.25">
      <c r="A14" s="269" t="s">
        <v>659</v>
      </c>
      <c r="B14" s="269" t="s">
        <v>660</v>
      </c>
      <c r="C14" s="269" t="s">
        <v>946</v>
      </c>
      <c r="D14" s="270">
        <v>444868.24</v>
      </c>
      <c r="E14" s="270">
        <v>147107.41</v>
      </c>
      <c r="F14" s="270">
        <v>147107.41</v>
      </c>
      <c r="G14" s="270">
        <v>0</v>
      </c>
      <c r="H14" s="270">
        <v>297760.83</v>
      </c>
      <c r="I14" s="270">
        <v>297760.83</v>
      </c>
      <c r="J14" s="270">
        <v>0</v>
      </c>
      <c r="K14" s="270">
        <v>297760.83</v>
      </c>
      <c r="L14" s="270">
        <v>0</v>
      </c>
      <c r="M14" s="270">
        <v>0</v>
      </c>
      <c r="N14" s="270">
        <v>0</v>
      </c>
      <c r="O14" s="270">
        <v>0</v>
      </c>
    </row>
    <row r="15" spans="1:15" ht="56.25" x14ac:dyDescent="0.25">
      <c r="A15" s="269" t="s">
        <v>667</v>
      </c>
      <c r="B15" s="269" t="s">
        <v>668</v>
      </c>
      <c r="C15" s="269" t="s">
        <v>946</v>
      </c>
      <c r="D15" s="270">
        <v>548947.86</v>
      </c>
      <c r="E15" s="270">
        <v>274473.93</v>
      </c>
      <c r="F15" s="270">
        <v>274473.93</v>
      </c>
      <c r="G15" s="270">
        <v>0</v>
      </c>
      <c r="H15" s="270">
        <v>274473.93</v>
      </c>
      <c r="I15" s="270">
        <v>274473.93</v>
      </c>
      <c r="J15" s="270">
        <v>0</v>
      </c>
      <c r="K15" s="270">
        <v>274473.93</v>
      </c>
      <c r="L15" s="270">
        <v>0</v>
      </c>
      <c r="M15" s="270">
        <v>0</v>
      </c>
      <c r="N15" s="270">
        <v>0</v>
      </c>
      <c r="O15" s="270">
        <v>0</v>
      </c>
    </row>
    <row r="16" spans="1:15" ht="78.75" x14ac:dyDescent="0.25">
      <c r="A16" s="269" t="s">
        <v>671</v>
      </c>
      <c r="B16" s="269" t="s">
        <v>672</v>
      </c>
      <c r="C16" s="269" t="s">
        <v>946</v>
      </c>
      <c r="D16" s="270">
        <v>475359.7</v>
      </c>
      <c r="E16" s="270">
        <v>323127.92</v>
      </c>
      <c r="F16" s="270">
        <v>323127.92</v>
      </c>
      <c r="G16" s="270">
        <v>0</v>
      </c>
      <c r="H16" s="270">
        <v>304463.56</v>
      </c>
      <c r="I16" s="270">
        <v>152231.78</v>
      </c>
      <c r="J16" s="270">
        <v>0</v>
      </c>
      <c r="K16" s="270">
        <v>152231.78</v>
      </c>
      <c r="L16" s="270">
        <v>0</v>
      </c>
      <c r="M16" s="270">
        <v>152231.78</v>
      </c>
      <c r="N16" s="270">
        <v>152231.78</v>
      </c>
      <c r="O16" s="270">
        <v>0</v>
      </c>
    </row>
    <row r="17" spans="1:15" ht="78.75" x14ac:dyDescent="0.25">
      <c r="A17" s="269" t="s">
        <v>410</v>
      </c>
      <c r="B17" s="269" t="s">
        <v>411</v>
      </c>
      <c r="C17" s="269" t="s">
        <v>946</v>
      </c>
      <c r="D17" s="270">
        <v>465062.52</v>
      </c>
      <c r="E17" s="270">
        <v>395303.14</v>
      </c>
      <c r="F17" s="270">
        <v>395303.14</v>
      </c>
      <c r="G17" s="270">
        <v>0</v>
      </c>
      <c r="H17" s="270">
        <v>69759.38</v>
      </c>
      <c r="I17" s="270">
        <v>69759.38</v>
      </c>
      <c r="J17" s="270">
        <v>0</v>
      </c>
      <c r="K17" s="270">
        <v>69759.38</v>
      </c>
      <c r="L17" s="270">
        <v>0</v>
      </c>
      <c r="M17" s="270">
        <v>0</v>
      </c>
      <c r="N17" s="270">
        <v>0</v>
      </c>
      <c r="O17" s="270">
        <v>0</v>
      </c>
    </row>
    <row r="18" spans="1:15" ht="78.75" x14ac:dyDescent="0.25">
      <c r="A18" s="269" t="s">
        <v>388</v>
      </c>
      <c r="B18" s="269" t="s">
        <v>389</v>
      </c>
      <c r="C18" s="269" t="s">
        <v>944</v>
      </c>
      <c r="D18" s="270">
        <v>518106.26</v>
      </c>
      <c r="E18" s="270">
        <v>394804</v>
      </c>
      <c r="F18" s="270">
        <v>394804</v>
      </c>
      <c r="G18" s="270">
        <v>0</v>
      </c>
      <c r="H18" s="270">
        <v>123302.26</v>
      </c>
      <c r="I18" s="270">
        <v>123302.26</v>
      </c>
      <c r="J18" s="270">
        <v>0</v>
      </c>
      <c r="K18" s="270">
        <v>123302.26</v>
      </c>
      <c r="L18" s="270">
        <v>0</v>
      </c>
      <c r="M18" s="270">
        <v>0</v>
      </c>
      <c r="N18" s="270">
        <v>0</v>
      </c>
      <c r="O18" s="270">
        <v>0</v>
      </c>
    </row>
    <row r="19" spans="1:15" ht="101.25" x14ac:dyDescent="0.25">
      <c r="A19" s="269" t="s">
        <v>397</v>
      </c>
      <c r="B19" s="269" t="s">
        <v>398</v>
      </c>
      <c r="C19" s="269" t="s">
        <v>946</v>
      </c>
      <c r="D19" s="270">
        <v>129468.93</v>
      </c>
      <c r="E19" s="270">
        <v>97155</v>
      </c>
      <c r="F19" s="270">
        <v>97155</v>
      </c>
      <c r="G19" s="270">
        <v>0</v>
      </c>
      <c r="H19" s="270">
        <v>32313.93</v>
      </c>
      <c r="I19" s="270">
        <v>32313.93</v>
      </c>
      <c r="J19" s="270">
        <v>0</v>
      </c>
      <c r="K19" s="270">
        <v>32313.93</v>
      </c>
      <c r="L19" s="270">
        <v>0</v>
      </c>
      <c r="M19" s="270">
        <v>0</v>
      </c>
      <c r="N19" s="270">
        <v>0</v>
      </c>
      <c r="O19" s="270">
        <v>0</v>
      </c>
    </row>
    <row r="20" spans="1:15" ht="101.25" x14ac:dyDescent="0.25">
      <c r="A20" s="269" t="s">
        <v>392</v>
      </c>
      <c r="B20" s="269" t="s">
        <v>967</v>
      </c>
      <c r="C20" s="269" t="s">
        <v>944</v>
      </c>
      <c r="D20" s="270">
        <v>241370.59</v>
      </c>
      <c r="E20" s="270">
        <v>205165</v>
      </c>
      <c r="F20" s="270">
        <v>205165</v>
      </c>
      <c r="G20" s="270">
        <v>0</v>
      </c>
      <c r="H20" s="270">
        <v>36205.589999999997</v>
      </c>
      <c r="I20" s="270">
        <v>36205.589999999997</v>
      </c>
      <c r="J20" s="270">
        <v>0</v>
      </c>
      <c r="K20" s="270">
        <v>36205.589999999997</v>
      </c>
      <c r="L20" s="270">
        <v>0</v>
      </c>
      <c r="M20" s="270">
        <v>0</v>
      </c>
      <c r="N20" s="270">
        <v>0</v>
      </c>
      <c r="O20" s="270">
        <v>0</v>
      </c>
    </row>
    <row r="21" spans="1:15" ht="45" x14ac:dyDescent="0.25">
      <c r="A21" s="269" t="s">
        <v>401</v>
      </c>
      <c r="B21" s="269" t="s">
        <v>402</v>
      </c>
      <c r="C21" s="269" t="s">
        <v>946</v>
      </c>
      <c r="D21" s="270">
        <v>357846.76</v>
      </c>
      <c r="E21" s="270">
        <v>285594.05</v>
      </c>
      <c r="F21" s="270">
        <v>285594.05</v>
      </c>
      <c r="G21" s="270">
        <v>0</v>
      </c>
      <c r="H21" s="270">
        <v>72252.710000000006</v>
      </c>
      <c r="I21" s="270">
        <v>72252.710000000006</v>
      </c>
      <c r="J21" s="270">
        <v>0</v>
      </c>
      <c r="K21" s="270">
        <v>72252.710000000006</v>
      </c>
      <c r="L21" s="270">
        <v>0</v>
      </c>
      <c r="M21" s="270">
        <v>0</v>
      </c>
      <c r="N21" s="270">
        <v>0</v>
      </c>
      <c r="O21" s="270">
        <v>0</v>
      </c>
    </row>
    <row r="22" spans="1:15" ht="33.75" x14ac:dyDescent="0.25">
      <c r="A22" s="269" t="s">
        <v>715</v>
      </c>
      <c r="B22" s="269" t="s">
        <v>716</v>
      </c>
      <c r="C22" s="269" t="s">
        <v>944</v>
      </c>
      <c r="D22" s="270">
        <v>419348</v>
      </c>
      <c r="E22" s="270">
        <v>356445.8</v>
      </c>
      <c r="F22" s="270">
        <v>356445.8</v>
      </c>
      <c r="G22" s="270">
        <v>0</v>
      </c>
      <c r="H22" s="270">
        <v>62902.2</v>
      </c>
      <c r="I22" s="270">
        <v>62902.2</v>
      </c>
      <c r="J22" s="270">
        <v>0</v>
      </c>
      <c r="K22" s="270">
        <v>62902.2</v>
      </c>
      <c r="L22" s="270">
        <v>0</v>
      </c>
      <c r="M22" s="270">
        <v>0</v>
      </c>
      <c r="N22" s="270">
        <v>0</v>
      </c>
      <c r="O22" s="270">
        <v>0</v>
      </c>
    </row>
    <row r="23" spans="1:15" ht="45" x14ac:dyDescent="0.25">
      <c r="A23" s="269" t="s">
        <v>701</v>
      </c>
      <c r="B23" s="269" t="s">
        <v>702</v>
      </c>
      <c r="C23" s="269" t="s">
        <v>944</v>
      </c>
      <c r="D23" s="270">
        <v>53554.71</v>
      </c>
      <c r="E23" s="270">
        <v>45521.5</v>
      </c>
      <c r="F23" s="270">
        <v>45521.5</v>
      </c>
      <c r="G23" s="270">
        <v>0</v>
      </c>
      <c r="H23" s="270">
        <v>8033.21</v>
      </c>
      <c r="I23" s="270">
        <v>8033.21</v>
      </c>
      <c r="J23" s="270">
        <v>0</v>
      </c>
      <c r="K23" s="270">
        <v>8033.21</v>
      </c>
      <c r="L23" s="270">
        <v>0</v>
      </c>
      <c r="M23" s="270">
        <v>0</v>
      </c>
      <c r="N23" s="270">
        <v>0</v>
      </c>
      <c r="O23" s="270">
        <v>0</v>
      </c>
    </row>
    <row r="24" spans="1:15" ht="56.25" x14ac:dyDescent="0.25">
      <c r="A24" s="269" t="s">
        <v>711</v>
      </c>
      <c r="B24" s="269" t="s">
        <v>712</v>
      </c>
      <c r="C24" s="269" t="s">
        <v>944</v>
      </c>
      <c r="D24" s="270">
        <v>280477.84999999998</v>
      </c>
      <c r="E24" s="270">
        <v>238406.17</v>
      </c>
      <c r="F24" s="270">
        <v>238406.17</v>
      </c>
      <c r="G24" s="270">
        <v>0</v>
      </c>
      <c r="H24" s="270">
        <v>42071.68</v>
      </c>
      <c r="I24" s="270">
        <v>42071.68</v>
      </c>
      <c r="J24" s="270">
        <v>0</v>
      </c>
      <c r="K24" s="270">
        <v>42071.68</v>
      </c>
      <c r="L24" s="270">
        <v>0</v>
      </c>
      <c r="M24" s="270">
        <v>0</v>
      </c>
      <c r="N24" s="270">
        <v>0</v>
      </c>
      <c r="O24" s="270">
        <v>0</v>
      </c>
    </row>
    <row r="25" spans="1:15" ht="45" x14ac:dyDescent="0.25">
      <c r="A25" s="269" t="s">
        <v>696</v>
      </c>
      <c r="B25" s="269" t="s">
        <v>697</v>
      </c>
      <c r="C25" s="269" t="s">
        <v>946</v>
      </c>
      <c r="D25" s="270">
        <v>363047.26</v>
      </c>
      <c r="E25" s="270">
        <v>308590.17</v>
      </c>
      <c r="F25" s="270">
        <v>308590.17</v>
      </c>
      <c r="G25" s="270">
        <v>0</v>
      </c>
      <c r="H25" s="270">
        <v>54457.09</v>
      </c>
      <c r="I25" s="270">
        <v>54457.09</v>
      </c>
      <c r="J25" s="270">
        <v>0</v>
      </c>
      <c r="K25" s="270">
        <v>54457.09</v>
      </c>
      <c r="L25" s="270">
        <v>0</v>
      </c>
      <c r="M25" s="270">
        <v>0</v>
      </c>
      <c r="N25" s="270">
        <v>0</v>
      </c>
      <c r="O25" s="270">
        <v>0</v>
      </c>
    </row>
    <row r="26" spans="1:15" ht="45" x14ac:dyDescent="0.25">
      <c r="A26" s="269" t="s">
        <v>336</v>
      </c>
      <c r="B26" s="269" t="s">
        <v>337</v>
      </c>
      <c r="C26" s="269" t="s">
        <v>946</v>
      </c>
      <c r="D26" s="270">
        <v>1284188.24</v>
      </c>
      <c r="E26" s="270">
        <v>1091560</v>
      </c>
      <c r="F26" s="270">
        <v>1091560</v>
      </c>
      <c r="G26" s="270">
        <v>0</v>
      </c>
      <c r="H26" s="270">
        <v>192628.24</v>
      </c>
      <c r="I26" s="270">
        <v>192628.24</v>
      </c>
      <c r="J26" s="270">
        <v>0</v>
      </c>
      <c r="K26" s="270">
        <v>192628.24</v>
      </c>
      <c r="L26" s="270">
        <v>0</v>
      </c>
      <c r="M26" s="270">
        <v>0</v>
      </c>
      <c r="N26" s="270">
        <v>0</v>
      </c>
      <c r="O26" s="270">
        <v>0</v>
      </c>
    </row>
    <row r="27" spans="1:15" ht="45" x14ac:dyDescent="0.25">
      <c r="A27" s="269" t="s">
        <v>318</v>
      </c>
      <c r="B27" s="269" t="s">
        <v>319</v>
      </c>
      <c r="C27" s="269" t="s">
        <v>946</v>
      </c>
      <c r="D27" s="270">
        <v>799037.74</v>
      </c>
      <c r="E27" s="270">
        <v>679182.07</v>
      </c>
      <c r="F27" s="270">
        <v>679182.07</v>
      </c>
      <c r="G27" s="270">
        <v>0</v>
      </c>
      <c r="H27" s="270">
        <v>119855.67</v>
      </c>
      <c r="I27" s="270">
        <v>119855.67</v>
      </c>
      <c r="J27" s="270">
        <v>0</v>
      </c>
      <c r="K27" s="270">
        <v>119855.67</v>
      </c>
      <c r="L27" s="270">
        <v>0</v>
      </c>
      <c r="M27" s="270">
        <v>0</v>
      </c>
      <c r="N27" s="270">
        <v>0</v>
      </c>
      <c r="O27" s="270">
        <v>0</v>
      </c>
    </row>
    <row r="28" spans="1:15" ht="45" x14ac:dyDescent="0.25">
      <c r="A28" s="269" t="s">
        <v>328</v>
      </c>
      <c r="B28" s="269" t="s">
        <v>329</v>
      </c>
      <c r="C28" s="269" t="s">
        <v>946</v>
      </c>
      <c r="D28" s="270">
        <v>510164.55</v>
      </c>
      <c r="E28" s="270">
        <v>433639.87</v>
      </c>
      <c r="F28" s="270">
        <v>433639.87</v>
      </c>
      <c r="G28" s="270">
        <v>0</v>
      </c>
      <c r="H28" s="270">
        <v>76524.679999999993</v>
      </c>
      <c r="I28" s="270">
        <v>76524.679999999993</v>
      </c>
      <c r="J28" s="270">
        <v>38262.339999999997</v>
      </c>
      <c r="K28" s="270">
        <v>38262.339999999997</v>
      </c>
      <c r="L28" s="270">
        <v>0</v>
      </c>
      <c r="M28" s="270">
        <v>0</v>
      </c>
      <c r="N28" s="270">
        <v>0</v>
      </c>
      <c r="O28" s="270">
        <v>0</v>
      </c>
    </row>
    <row r="29" spans="1:15" ht="45" x14ac:dyDescent="0.25">
      <c r="A29" s="269" t="s">
        <v>323</v>
      </c>
      <c r="B29" s="269" t="s">
        <v>324</v>
      </c>
      <c r="C29" s="269" t="s">
        <v>944</v>
      </c>
      <c r="D29" s="270">
        <v>288232.69</v>
      </c>
      <c r="E29" s="270">
        <v>244997.78</v>
      </c>
      <c r="F29" s="270">
        <v>244997.78</v>
      </c>
      <c r="G29" s="270">
        <v>0</v>
      </c>
      <c r="H29" s="270">
        <v>43234.91</v>
      </c>
      <c r="I29" s="270">
        <v>43234.91</v>
      </c>
      <c r="J29" s="270">
        <v>0</v>
      </c>
      <c r="K29" s="270">
        <v>43234.91</v>
      </c>
      <c r="L29" s="270">
        <v>0</v>
      </c>
      <c r="M29" s="270">
        <v>0</v>
      </c>
      <c r="N29" s="270">
        <v>0</v>
      </c>
      <c r="O29" s="270">
        <v>0</v>
      </c>
    </row>
    <row r="30" spans="1:15" ht="101.25" x14ac:dyDescent="0.25">
      <c r="A30" s="269" t="s">
        <v>288</v>
      </c>
      <c r="B30" s="269" t="s">
        <v>289</v>
      </c>
      <c r="C30" s="269" t="s">
        <v>944</v>
      </c>
      <c r="D30" s="270">
        <v>351133</v>
      </c>
      <c r="E30" s="270">
        <v>342354.67</v>
      </c>
      <c r="F30" s="270">
        <v>298463.05</v>
      </c>
      <c r="G30" s="270">
        <v>43891.62</v>
      </c>
      <c r="H30" s="270">
        <v>8778.33</v>
      </c>
      <c r="I30" s="270">
        <v>8778.33</v>
      </c>
      <c r="J30" s="270">
        <v>0</v>
      </c>
      <c r="K30" s="270">
        <v>8778.33</v>
      </c>
      <c r="L30" s="270">
        <v>0</v>
      </c>
      <c r="M30" s="270">
        <v>0</v>
      </c>
      <c r="N30" s="270">
        <v>0</v>
      </c>
      <c r="O30" s="270">
        <v>0</v>
      </c>
    </row>
    <row r="31" spans="1:15" ht="45" x14ac:dyDescent="0.25">
      <c r="A31" s="269" t="s">
        <v>282</v>
      </c>
      <c r="B31" s="269" t="s">
        <v>283</v>
      </c>
      <c r="C31" s="269" t="s">
        <v>944</v>
      </c>
      <c r="D31" s="270">
        <v>477665.92</v>
      </c>
      <c r="E31" s="270">
        <v>465724.26</v>
      </c>
      <c r="F31" s="270">
        <v>406016.02</v>
      </c>
      <c r="G31" s="270">
        <v>59708.24</v>
      </c>
      <c r="H31" s="270">
        <v>11941.66</v>
      </c>
      <c r="I31" s="270">
        <v>11941.66</v>
      </c>
      <c r="J31" s="270">
        <v>0</v>
      </c>
      <c r="K31" s="270">
        <v>11941.66</v>
      </c>
      <c r="L31" s="270">
        <v>0</v>
      </c>
      <c r="M31" s="270">
        <v>0</v>
      </c>
      <c r="N31" s="270">
        <v>0</v>
      </c>
      <c r="O31" s="270">
        <v>0</v>
      </c>
    </row>
    <row r="32" spans="1:15" ht="56.25" x14ac:dyDescent="0.25">
      <c r="A32" s="269" t="s">
        <v>299</v>
      </c>
      <c r="B32" s="269" t="s">
        <v>300</v>
      </c>
      <c r="C32" s="269" t="s">
        <v>944</v>
      </c>
      <c r="D32" s="270">
        <v>364031.13</v>
      </c>
      <c r="E32" s="270">
        <v>336728.79</v>
      </c>
      <c r="F32" s="270">
        <v>309426.46000000002</v>
      </c>
      <c r="G32" s="270">
        <v>27302.33</v>
      </c>
      <c r="H32" s="270">
        <v>27302.34</v>
      </c>
      <c r="I32" s="270">
        <v>27302.34</v>
      </c>
      <c r="J32" s="270">
        <v>0</v>
      </c>
      <c r="K32" s="270">
        <v>27302.34</v>
      </c>
      <c r="L32" s="270">
        <v>0</v>
      </c>
      <c r="M32" s="270">
        <v>0</v>
      </c>
      <c r="N32" s="270">
        <v>0</v>
      </c>
      <c r="O32" s="270">
        <v>0</v>
      </c>
    </row>
    <row r="33" spans="1:15" ht="33.75" x14ac:dyDescent="0.25">
      <c r="A33" s="269" t="s">
        <v>382</v>
      </c>
      <c r="B33" s="269" t="s">
        <v>383</v>
      </c>
      <c r="C33" s="269" t="s">
        <v>946</v>
      </c>
      <c r="D33" s="270">
        <v>515526.52</v>
      </c>
      <c r="E33" s="270">
        <v>191794.23</v>
      </c>
      <c r="F33" s="270">
        <v>191794.23</v>
      </c>
      <c r="G33" s="270">
        <v>0</v>
      </c>
      <c r="H33" s="270">
        <v>323732.28999999998</v>
      </c>
      <c r="I33" s="270">
        <v>323732.28999999998</v>
      </c>
      <c r="J33" s="270">
        <v>226000</v>
      </c>
      <c r="K33" s="270">
        <v>97732.29</v>
      </c>
      <c r="L33" s="270">
        <v>0</v>
      </c>
      <c r="M33" s="270">
        <v>0</v>
      </c>
      <c r="N33" s="270">
        <v>0</v>
      </c>
      <c r="O33" s="270">
        <v>0</v>
      </c>
    </row>
    <row r="34" spans="1:15" ht="33.75" x14ac:dyDescent="0.25">
      <c r="A34" s="269" t="s">
        <v>378</v>
      </c>
      <c r="B34" s="269" t="s">
        <v>379</v>
      </c>
      <c r="C34" s="269" t="s">
        <v>946</v>
      </c>
      <c r="D34" s="270">
        <v>728508.61</v>
      </c>
      <c r="E34" s="270">
        <v>500104.16</v>
      </c>
      <c r="F34" s="270">
        <v>500104.16</v>
      </c>
      <c r="G34" s="270">
        <v>0</v>
      </c>
      <c r="H34" s="270">
        <v>228404.45</v>
      </c>
      <c r="I34" s="270">
        <v>228404.45</v>
      </c>
      <c r="J34" s="270">
        <v>0</v>
      </c>
      <c r="K34" s="270">
        <v>228404.45</v>
      </c>
      <c r="L34" s="270">
        <v>0</v>
      </c>
      <c r="M34" s="270">
        <v>0</v>
      </c>
      <c r="N34" s="270">
        <v>0</v>
      </c>
      <c r="O34" s="270">
        <v>0</v>
      </c>
    </row>
    <row r="35" spans="1:15" ht="67.5" x14ac:dyDescent="0.25">
      <c r="A35" s="269" t="s">
        <v>596</v>
      </c>
      <c r="B35" s="269" t="s">
        <v>597</v>
      </c>
      <c r="C35" s="269" t="s">
        <v>944</v>
      </c>
      <c r="D35" s="270">
        <v>77916.53</v>
      </c>
      <c r="E35" s="270">
        <v>55462</v>
      </c>
      <c r="F35" s="270">
        <v>55462</v>
      </c>
      <c r="G35" s="270">
        <v>0</v>
      </c>
      <c r="H35" s="270">
        <v>22454.53</v>
      </c>
      <c r="I35" s="270">
        <v>22454.53</v>
      </c>
      <c r="J35" s="270">
        <v>0</v>
      </c>
      <c r="K35" s="270">
        <v>22454.53</v>
      </c>
      <c r="L35" s="270">
        <v>0</v>
      </c>
      <c r="M35" s="270">
        <v>0</v>
      </c>
      <c r="N35" s="270">
        <v>0</v>
      </c>
      <c r="O35" s="270">
        <v>0</v>
      </c>
    </row>
    <row r="36" spans="1:15" ht="56.25" x14ac:dyDescent="0.25">
      <c r="A36" s="269" t="s">
        <v>599</v>
      </c>
      <c r="B36" s="269" t="s">
        <v>600</v>
      </c>
      <c r="C36" s="269" t="s">
        <v>946</v>
      </c>
      <c r="D36" s="270">
        <v>191806.42</v>
      </c>
      <c r="E36" s="270">
        <v>163035.45000000001</v>
      </c>
      <c r="F36" s="270">
        <v>163035.45000000001</v>
      </c>
      <c r="G36" s="270">
        <v>0</v>
      </c>
      <c r="H36" s="270">
        <v>28770.97</v>
      </c>
      <c r="I36" s="270">
        <v>28770.97</v>
      </c>
      <c r="J36" s="270">
        <v>0</v>
      </c>
      <c r="K36" s="270">
        <v>28770.97</v>
      </c>
      <c r="L36" s="270">
        <v>0</v>
      </c>
      <c r="M36" s="270">
        <v>0</v>
      </c>
      <c r="N36" s="270">
        <v>0</v>
      </c>
      <c r="O36" s="270">
        <v>0</v>
      </c>
    </row>
    <row r="37" spans="1:15" ht="90" x14ac:dyDescent="0.25">
      <c r="A37" s="269" t="s">
        <v>591</v>
      </c>
      <c r="B37" s="269" t="s">
        <v>592</v>
      </c>
      <c r="C37" s="269" t="s">
        <v>944</v>
      </c>
      <c r="D37" s="270">
        <v>169733.46</v>
      </c>
      <c r="E37" s="270">
        <v>144273.44</v>
      </c>
      <c r="F37" s="270">
        <v>144273.44</v>
      </c>
      <c r="G37" s="270">
        <v>0</v>
      </c>
      <c r="H37" s="270">
        <v>25460.02</v>
      </c>
      <c r="I37" s="270">
        <v>25460.02</v>
      </c>
      <c r="J37" s="270">
        <v>0</v>
      </c>
      <c r="K37" s="270">
        <v>25460.02</v>
      </c>
      <c r="L37" s="270">
        <v>0</v>
      </c>
      <c r="M37" s="270">
        <v>0</v>
      </c>
      <c r="N37" s="270">
        <v>0</v>
      </c>
      <c r="O37" s="270">
        <v>0</v>
      </c>
    </row>
    <row r="38" spans="1:15" ht="56.25" x14ac:dyDescent="0.25">
      <c r="A38" s="269" t="s">
        <v>602</v>
      </c>
      <c r="B38" s="269" t="s">
        <v>603</v>
      </c>
      <c r="C38" s="269" t="s">
        <v>946</v>
      </c>
      <c r="D38" s="270">
        <v>416817.53</v>
      </c>
      <c r="E38" s="270">
        <v>225380.11</v>
      </c>
      <c r="F38" s="270">
        <v>225380.11</v>
      </c>
      <c r="G38" s="270">
        <v>0</v>
      </c>
      <c r="H38" s="270">
        <v>191437.42</v>
      </c>
      <c r="I38" s="270">
        <v>191437.42</v>
      </c>
      <c r="J38" s="270">
        <v>0</v>
      </c>
      <c r="K38" s="270">
        <v>191437.42</v>
      </c>
      <c r="L38" s="270">
        <v>0</v>
      </c>
      <c r="M38" s="270">
        <v>0</v>
      </c>
      <c r="N38" s="270">
        <v>0</v>
      </c>
      <c r="O38" s="270">
        <v>0</v>
      </c>
    </row>
    <row r="39" spans="1:15" ht="33.75" x14ac:dyDescent="0.25">
      <c r="A39" s="269" t="s">
        <v>614</v>
      </c>
      <c r="B39" s="269" t="s">
        <v>615</v>
      </c>
      <c r="C39" s="269" t="s">
        <v>946</v>
      </c>
      <c r="D39" s="270">
        <v>297849</v>
      </c>
      <c r="E39" s="270">
        <v>253171</v>
      </c>
      <c r="F39" s="270">
        <v>253171</v>
      </c>
      <c r="G39" s="270">
        <v>0</v>
      </c>
      <c r="H39" s="270">
        <v>44678</v>
      </c>
      <c r="I39" s="270">
        <v>44678</v>
      </c>
      <c r="J39" s="270">
        <v>0</v>
      </c>
      <c r="K39" s="270">
        <v>44678</v>
      </c>
      <c r="L39" s="270">
        <v>0</v>
      </c>
      <c r="M39" s="270">
        <v>0</v>
      </c>
      <c r="N39" s="270">
        <v>0</v>
      </c>
      <c r="O39" s="270">
        <v>0</v>
      </c>
    </row>
    <row r="40" spans="1:15" ht="33.75" x14ac:dyDescent="0.25">
      <c r="A40" s="269" t="s">
        <v>606</v>
      </c>
      <c r="B40" s="269" t="s">
        <v>607</v>
      </c>
      <c r="C40" s="269" t="s">
        <v>946</v>
      </c>
      <c r="D40" s="270">
        <v>557789.41</v>
      </c>
      <c r="E40" s="270">
        <v>474120</v>
      </c>
      <c r="F40" s="270">
        <v>474120</v>
      </c>
      <c r="G40" s="270">
        <v>0</v>
      </c>
      <c r="H40" s="270">
        <v>83669.41</v>
      </c>
      <c r="I40" s="270">
        <v>83669.41</v>
      </c>
      <c r="J40" s="270">
        <v>0</v>
      </c>
      <c r="K40" s="270">
        <v>83669.41</v>
      </c>
      <c r="L40" s="270">
        <v>0</v>
      </c>
      <c r="M40" s="270">
        <v>0</v>
      </c>
      <c r="N40" s="270">
        <v>0</v>
      </c>
      <c r="O40" s="270">
        <v>0</v>
      </c>
    </row>
    <row r="41" spans="1:15" ht="45" x14ac:dyDescent="0.25">
      <c r="A41" s="269" t="s">
        <v>617</v>
      </c>
      <c r="B41" s="269" t="s">
        <v>618</v>
      </c>
      <c r="C41" s="269" t="s">
        <v>946</v>
      </c>
      <c r="D41" s="270">
        <v>1467582</v>
      </c>
      <c r="E41" s="270">
        <v>1247444</v>
      </c>
      <c r="F41" s="270">
        <v>1247444</v>
      </c>
      <c r="G41" s="270">
        <v>0</v>
      </c>
      <c r="H41" s="270">
        <v>220138</v>
      </c>
      <c r="I41" s="270">
        <v>220138</v>
      </c>
      <c r="J41" s="270">
        <v>0</v>
      </c>
      <c r="K41" s="270">
        <v>220138</v>
      </c>
      <c r="L41" s="270">
        <v>0</v>
      </c>
      <c r="M41" s="270">
        <v>0</v>
      </c>
      <c r="N41" s="270">
        <v>0</v>
      </c>
      <c r="O41" s="270">
        <v>0</v>
      </c>
    </row>
    <row r="42" spans="1:15" ht="33.75" x14ac:dyDescent="0.25">
      <c r="A42" s="269" t="s">
        <v>610</v>
      </c>
      <c r="B42" s="269" t="s">
        <v>611</v>
      </c>
      <c r="C42" s="269" t="s">
        <v>946</v>
      </c>
      <c r="D42" s="270">
        <v>203981</v>
      </c>
      <c r="E42" s="270">
        <v>173383.85</v>
      </c>
      <c r="F42" s="270">
        <v>173383.85</v>
      </c>
      <c r="G42" s="270">
        <v>0</v>
      </c>
      <c r="H42" s="270">
        <v>30597.15</v>
      </c>
      <c r="I42" s="270">
        <v>30597.15</v>
      </c>
      <c r="J42" s="270">
        <v>0</v>
      </c>
      <c r="K42" s="270">
        <v>30597.15</v>
      </c>
      <c r="L42" s="270">
        <v>0</v>
      </c>
      <c r="M42" s="270">
        <v>0</v>
      </c>
      <c r="N42" s="270">
        <v>0</v>
      </c>
      <c r="O42" s="270">
        <v>0</v>
      </c>
    </row>
    <row r="43" spans="1:15" ht="45" x14ac:dyDescent="0.25">
      <c r="A43" s="269" t="s">
        <v>575</v>
      </c>
      <c r="B43" s="269" t="s">
        <v>576</v>
      </c>
      <c r="C43" s="269" t="s">
        <v>946</v>
      </c>
      <c r="D43" s="270">
        <v>43698.85</v>
      </c>
      <c r="E43" s="270">
        <v>43698.85</v>
      </c>
      <c r="F43" s="270">
        <v>40155.699999999997</v>
      </c>
      <c r="G43" s="270">
        <v>3543.15</v>
      </c>
      <c r="H43" s="270">
        <v>3543.15</v>
      </c>
      <c r="I43" s="270">
        <v>0</v>
      </c>
      <c r="J43" s="270">
        <v>0</v>
      </c>
      <c r="K43" s="270">
        <v>0</v>
      </c>
      <c r="L43" s="270">
        <v>0</v>
      </c>
      <c r="M43" s="270">
        <v>3543.15</v>
      </c>
      <c r="N43" s="270">
        <v>3543.15</v>
      </c>
      <c r="O43" s="270">
        <v>0</v>
      </c>
    </row>
    <row r="44" spans="1:15" ht="45" x14ac:dyDescent="0.25">
      <c r="A44" s="269" t="s">
        <v>554</v>
      </c>
      <c r="B44" s="269" t="s">
        <v>555</v>
      </c>
      <c r="C44" s="269" t="s">
        <v>946</v>
      </c>
      <c r="D44" s="270">
        <v>18170.59</v>
      </c>
      <c r="E44" s="270">
        <v>16807.79</v>
      </c>
      <c r="F44" s="270">
        <v>15445</v>
      </c>
      <c r="G44" s="270">
        <v>1362.79</v>
      </c>
      <c r="H44" s="270">
        <v>1362.8</v>
      </c>
      <c r="I44" s="270">
        <v>1362.8</v>
      </c>
      <c r="J44" s="270">
        <v>0</v>
      </c>
      <c r="K44" s="270">
        <v>1362.8</v>
      </c>
      <c r="L44" s="270">
        <v>0</v>
      </c>
      <c r="M44" s="270">
        <v>0</v>
      </c>
      <c r="N44" s="270">
        <v>0</v>
      </c>
      <c r="O44" s="270">
        <v>0</v>
      </c>
    </row>
    <row r="45" spans="1:15" ht="45" x14ac:dyDescent="0.25">
      <c r="A45" s="269" t="s">
        <v>508</v>
      </c>
      <c r="B45" s="269" t="s">
        <v>509</v>
      </c>
      <c r="C45" s="269" t="s">
        <v>946</v>
      </c>
      <c r="D45" s="270">
        <v>31523.14</v>
      </c>
      <c r="E45" s="270">
        <v>31523.14</v>
      </c>
      <c r="F45" s="270">
        <v>28967.21</v>
      </c>
      <c r="G45" s="270">
        <v>2555.9299999999998</v>
      </c>
      <c r="H45" s="270">
        <v>2555.9299999999998</v>
      </c>
      <c r="I45" s="270">
        <v>0</v>
      </c>
      <c r="J45" s="270">
        <v>0</v>
      </c>
      <c r="K45" s="270">
        <v>0</v>
      </c>
      <c r="L45" s="270">
        <v>0</v>
      </c>
      <c r="M45" s="270">
        <v>2555.9299999999998</v>
      </c>
      <c r="N45" s="270">
        <v>2555.9299999999998</v>
      </c>
      <c r="O45" s="270">
        <v>0</v>
      </c>
    </row>
    <row r="46" spans="1:15" ht="67.5" x14ac:dyDescent="0.25">
      <c r="A46" s="269" t="s">
        <v>585</v>
      </c>
      <c r="B46" s="269" t="s">
        <v>586</v>
      </c>
      <c r="C46" s="269" t="s">
        <v>946</v>
      </c>
      <c r="D46" s="270">
        <v>99133.17</v>
      </c>
      <c r="E46" s="270">
        <v>99133.17</v>
      </c>
      <c r="F46" s="270">
        <v>91095.35</v>
      </c>
      <c r="G46" s="270">
        <v>8037.82</v>
      </c>
      <c r="H46" s="270">
        <v>8037.83</v>
      </c>
      <c r="I46" s="270">
        <v>0</v>
      </c>
      <c r="J46" s="270">
        <v>0</v>
      </c>
      <c r="K46" s="270">
        <v>0</v>
      </c>
      <c r="L46" s="270">
        <v>0</v>
      </c>
      <c r="M46" s="270">
        <v>8037.83</v>
      </c>
      <c r="N46" s="270">
        <v>8037.83</v>
      </c>
      <c r="O46" s="270">
        <v>0</v>
      </c>
    </row>
    <row r="47" spans="1:15" ht="45" x14ac:dyDescent="0.25">
      <c r="A47" s="269" t="s">
        <v>580</v>
      </c>
      <c r="B47" s="269" t="s">
        <v>581</v>
      </c>
      <c r="C47" s="269" t="s">
        <v>944</v>
      </c>
      <c r="D47" s="270">
        <v>21944.7</v>
      </c>
      <c r="E47" s="270">
        <v>21944.7</v>
      </c>
      <c r="F47" s="270">
        <v>21944.7</v>
      </c>
      <c r="G47" s="270">
        <v>0</v>
      </c>
      <c r="H47" s="270">
        <v>4948.3</v>
      </c>
      <c r="I47" s="270">
        <v>0</v>
      </c>
      <c r="J47" s="270">
        <v>0</v>
      </c>
      <c r="K47" s="270">
        <v>0</v>
      </c>
      <c r="L47" s="270">
        <v>0</v>
      </c>
      <c r="M47" s="270">
        <v>4948.3</v>
      </c>
      <c r="N47" s="270">
        <v>4948.3</v>
      </c>
      <c r="O47" s="270">
        <v>0</v>
      </c>
    </row>
    <row r="48" spans="1:15" ht="67.5" x14ac:dyDescent="0.25">
      <c r="A48" s="269" t="s">
        <v>539</v>
      </c>
      <c r="B48" s="269" t="s">
        <v>540</v>
      </c>
      <c r="C48" s="269" t="s">
        <v>946</v>
      </c>
      <c r="D48" s="270">
        <v>100219.43</v>
      </c>
      <c r="E48" s="270">
        <v>92702.97</v>
      </c>
      <c r="F48" s="270">
        <v>85186.52</v>
      </c>
      <c r="G48" s="270">
        <v>7516.45</v>
      </c>
      <c r="H48" s="270">
        <v>7516.46</v>
      </c>
      <c r="I48" s="270">
        <v>7516.46</v>
      </c>
      <c r="J48" s="270">
        <v>0</v>
      </c>
      <c r="K48" s="270">
        <v>7516.46</v>
      </c>
      <c r="L48" s="270">
        <v>0</v>
      </c>
      <c r="M48" s="270">
        <v>0</v>
      </c>
      <c r="N48" s="270">
        <v>0</v>
      </c>
      <c r="O48" s="270">
        <v>0</v>
      </c>
    </row>
    <row r="49" spans="1:15" ht="56.25" x14ac:dyDescent="0.25">
      <c r="A49" s="269" t="s">
        <v>544</v>
      </c>
      <c r="B49" s="269" t="s">
        <v>545</v>
      </c>
      <c r="C49" s="269" t="s">
        <v>946</v>
      </c>
      <c r="D49" s="270">
        <v>48833.47</v>
      </c>
      <c r="E49" s="270">
        <v>48833.47</v>
      </c>
      <c r="F49" s="270">
        <v>44874</v>
      </c>
      <c r="G49" s="270">
        <v>3959.47</v>
      </c>
      <c r="H49" s="270">
        <v>3959.47</v>
      </c>
      <c r="I49" s="270">
        <v>0</v>
      </c>
      <c r="J49" s="270">
        <v>0</v>
      </c>
      <c r="K49" s="270">
        <v>0</v>
      </c>
      <c r="L49" s="270">
        <v>0</v>
      </c>
      <c r="M49" s="270">
        <v>3959.47</v>
      </c>
      <c r="N49" s="270">
        <v>3959.47</v>
      </c>
      <c r="O49" s="270">
        <v>0</v>
      </c>
    </row>
    <row r="50" spans="1:15" ht="56.25" x14ac:dyDescent="0.25">
      <c r="A50" s="269" t="s">
        <v>569</v>
      </c>
      <c r="B50" s="269" t="s">
        <v>570</v>
      </c>
      <c r="C50" s="269" t="s">
        <v>946</v>
      </c>
      <c r="D50" s="270">
        <v>240523</v>
      </c>
      <c r="E50" s="270">
        <v>222483.77</v>
      </c>
      <c r="F50" s="270">
        <v>204444.55</v>
      </c>
      <c r="G50" s="270">
        <v>18039.22</v>
      </c>
      <c r="H50" s="270">
        <v>18039.23</v>
      </c>
      <c r="I50" s="270">
        <v>18039.23</v>
      </c>
      <c r="J50" s="270">
        <v>0</v>
      </c>
      <c r="K50" s="270">
        <v>18039.23</v>
      </c>
      <c r="L50" s="270">
        <v>0</v>
      </c>
      <c r="M50" s="270">
        <v>0</v>
      </c>
      <c r="N50" s="270">
        <v>0</v>
      </c>
      <c r="O50" s="270">
        <v>0</v>
      </c>
    </row>
    <row r="51" spans="1:15" ht="78.75" x14ac:dyDescent="0.25">
      <c r="A51" s="269" t="s">
        <v>549</v>
      </c>
      <c r="B51" s="269" t="s">
        <v>550</v>
      </c>
      <c r="C51" s="269" t="s">
        <v>946</v>
      </c>
      <c r="D51" s="270">
        <v>21270.58</v>
      </c>
      <c r="E51" s="270">
        <v>19675.28</v>
      </c>
      <c r="F51" s="270">
        <v>18080</v>
      </c>
      <c r="G51" s="270">
        <v>1595.28</v>
      </c>
      <c r="H51" s="270">
        <v>1595.3</v>
      </c>
      <c r="I51" s="270">
        <v>1595.3</v>
      </c>
      <c r="J51" s="270">
        <v>0</v>
      </c>
      <c r="K51" s="270">
        <v>1595.3</v>
      </c>
      <c r="L51" s="270">
        <v>0</v>
      </c>
      <c r="M51" s="270">
        <v>0</v>
      </c>
      <c r="N51" s="270">
        <v>0</v>
      </c>
      <c r="O51" s="270">
        <v>0</v>
      </c>
    </row>
    <row r="52" spans="1:15" ht="78.75" x14ac:dyDescent="0.25">
      <c r="A52" s="269" t="s">
        <v>559</v>
      </c>
      <c r="B52" s="269" t="s">
        <v>560</v>
      </c>
      <c r="C52" s="269" t="s">
        <v>946</v>
      </c>
      <c r="D52" s="270">
        <v>24982.35</v>
      </c>
      <c r="E52" s="270">
        <v>23108.67</v>
      </c>
      <c r="F52" s="270">
        <v>21235</v>
      </c>
      <c r="G52" s="270">
        <v>1873.67</v>
      </c>
      <c r="H52" s="270">
        <v>1873.68</v>
      </c>
      <c r="I52" s="270">
        <v>1873.68</v>
      </c>
      <c r="J52" s="270">
        <v>0</v>
      </c>
      <c r="K52" s="270">
        <v>1873.68</v>
      </c>
      <c r="L52" s="270">
        <v>0</v>
      </c>
      <c r="M52" s="270">
        <v>0</v>
      </c>
      <c r="N52" s="270">
        <v>0</v>
      </c>
      <c r="O52" s="270">
        <v>0</v>
      </c>
    </row>
    <row r="53" spans="1:15" ht="67.5" x14ac:dyDescent="0.25">
      <c r="A53" s="269" t="s">
        <v>519</v>
      </c>
      <c r="B53" s="269" t="s">
        <v>520</v>
      </c>
      <c r="C53" s="269" t="s">
        <v>946</v>
      </c>
      <c r="D53" s="270">
        <v>22374.91</v>
      </c>
      <c r="E53" s="270">
        <v>22374.91</v>
      </c>
      <c r="F53" s="270">
        <v>20560.73</v>
      </c>
      <c r="G53" s="270">
        <v>1814.18</v>
      </c>
      <c r="H53" s="270">
        <v>3591.34</v>
      </c>
      <c r="I53" s="270">
        <v>0</v>
      </c>
      <c r="J53" s="270">
        <v>0</v>
      </c>
      <c r="K53" s="270">
        <v>0</v>
      </c>
      <c r="L53" s="270">
        <v>0</v>
      </c>
      <c r="M53" s="270">
        <v>3591.34</v>
      </c>
      <c r="N53" s="270">
        <v>3591.34</v>
      </c>
      <c r="O53" s="270">
        <v>0</v>
      </c>
    </row>
    <row r="54" spans="1:15" ht="67.5" x14ac:dyDescent="0.25">
      <c r="A54" s="269" t="s">
        <v>524</v>
      </c>
      <c r="B54" s="269" t="s">
        <v>525</v>
      </c>
      <c r="C54" s="269" t="s">
        <v>946</v>
      </c>
      <c r="D54" s="270">
        <v>21854.37</v>
      </c>
      <c r="E54" s="270">
        <v>21854.37</v>
      </c>
      <c r="F54" s="270">
        <v>20082.400000000001</v>
      </c>
      <c r="G54" s="270">
        <v>1771.97</v>
      </c>
      <c r="H54" s="270">
        <v>1771.98</v>
      </c>
      <c r="I54" s="270">
        <v>0</v>
      </c>
      <c r="J54" s="270">
        <v>0</v>
      </c>
      <c r="K54" s="270">
        <v>0</v>
      </c>
      <c r="L54" s="270">
        <v>0</v>
      </c>
      <c r="M54" s="270">
        <v>1771.98</v>
      </c>
      <c r="N54" s="270">
        <v>1771.98</v>
      </c>
      <c r="O54" s="270">
        <v>0</v>
      </c>
    </row>
    <row r="55" spans="1:15" ht="67.5" x14ac:dyDescent="0.25">
      <c r="A55" s="269" t="s">
        <v>513</v>
      </c>
      <c r="B55" s="269" t="s">
        <v>514</v>
      </c>
      <c r="C55" s="269" t="s">
        <v>946</v>
      </c>
      <c r="D55" s="270">
        <v>178018.17</v>
      </c>
      <c r="E55" s="270">
        <v>164666.79999999999</v>
      </c>
      <c r="F55" s="270">
        <v>151315.44</v>
      </c>
      <c r="G55" s="270">
        <v>13351.36</v>
      </c>
      <c r="H55" s="270">
        <v>13351.37</v>
      </c>
      <c r="I55" s="270">
        <v>13351.37</v>
      </c>
      <c r="J55" s="270">
        <v>0</v>
      </c>
      <c r="K55" s="270">
        <v>13351.37</v>
      </c>
      <c r="L55" s="270">
        <v>0</v>
      </c>
      <c r="M55" s="270">
        <v>0</v>
      </c>
      <c r="N55" s="270">
        <v>0</v>
      </c>
      <c r="O55" s="270">
        <v>0</v>
      </c>
    </row>
    <row r="56" spans="1:15" ht="45" x14ac:dyDescent="0.25">
      <c r="A56" s="269" t="s">
        <v>505</v>
      </c>
      <c r="B56" s="269" t="s">
        <v>506</v>
      </c>
      <c r="C56" s="269" t="s">
        <v>946</v>
      </c>
      <c r="D56" s="270">
        <v>33913.86</v>
      </c>
      <c r="E56" s="270">
        <v>31370.32</v>
      </c>
      <c r="F56" s="270">
        <v>28826.77</v>
      </c>
      <c r="G56" s="270">
        <v>2543.5500000000002</v>
      </c>
      <c r="H56" s="270">
        <v>2543.54</v>
      </c>
      <c r="I56" s="270">
        <v>2543.54</v>
      </c>
      <c r="J56" s="270">
        <v>0</v>
      </c>
      <c r="K56" s="270">
        <v>2543.54</v>
      </c>
      <c r="L56" s="270">
        <v>0</v>
      </c>
      <c r="M56" s="270">
        <v>0</v>
      </c>
      <c r="N56" s="270">
        <v>0</v>
      </c>
      <c r="O56" s="270">
        <v>0</v>
      </c>
    </row>
    <row r="57" spans="1:15" ht="67.5" x14ac:dyDescent="0.25">
      <c r="A57" s="269" t="s">
        <v>534</v>
      </c>
      <c r="B57" s="269" t="s">
        <v>535</v>
      </c>
      <c r="C57" s="269" t="s">
        <v>946</v>
      </c>
      <c r="D57" s="270">
        <v>19866.060000000001</v>
      </c>
      <c r="E57" s="270">
        <v>19866.060000000001</v>
      </c>
      <c r="F57" s="270">
        <v>18255.310000000001</v>
      </c>
      <c r="G57" s="270">
        <v>1610.75</v>
      </c>
      <c r="H57" s="270">
        <v>1610.77</v>
      </c>
      <c r="I57" s="270">
        <v>0</v>
      </c>
      <c r="J57" s="270">
        <v>0</v>
      </c>
      <c r="K57" s="270">
        <v>0</v>
      </c>
      <c r="L57" s="270">
        <v>0</v>
      </c>
      <c r="M57" s="270">
        <v>1610.77</v>
      </c>
      <c r="N57" s="270">
        <v>1610.77</v>
      </c>
      <c r="O57" s="270">
        <v>0</v>
      </c>
    </row>
    <row r="58" spans="1:15" ht="67.5" x14ac:dyDescent="0.25">
      <c r="A58" s="269" t="s">
        <v>529</v>
      </c>
      <c r="B58" s="269" t="s">
        <v>530</v>
      </c>
      <c r="C58" s="269" t="s">
        <v>946</v>
      </c>
      <c r="D58" s="270">
        <v>13192.84</v>
      </c>
      <c r="E58" s="270">
        <v>13192.84</v>
      </c>
      <c r="F58" s="270">
        <v>12123.16</v>
      </c>
      <c r="G58" s="270">
        <v>1069.68</v>
      </c>
      <c r="H58" s="270">
        <v>1069.7</v>
      </c>
      <c r="I58" s="270">
        <v>0</v>
      </c>
      <c r="J58" s="270">
        <v>0</v>
      </c>
      <c r="K58" s="270">
        <v>0</v>
      </c>
      <c r="L58" s="270">
        <v>0</v>
      </c>
      <c r="M58" s="270">
        <v>1069.7</v>
      </c>
      <c r="N58" s="270">
        <v>1069.7</v>
      </c>
      <c r="O58" s="270">
        <v>0</v>
      </c>
    </row>
    <row r="59" spans="1:15" ht="33.75" x14ac:dyDescent="0.25">
      <c r="A59" s="269" t="s">
        <v>564</v>
      </c>
      <c r="B59" s="269" t="s">
        <v>565</v>
      </c>
      <c r="C59" s="269" t="s">
        <v>946</v>
      </c>
      <c r="D59" s="270">
        <v>19449.150000000001</v>
      </c>
      <c r="E59" s="270">
        <v>16268.01</v>
      </c>
      <c r="F59" s="270">
        <v>13486.16</v>
      </c>
      <c r="G59" s="270">
        <v>2781.85</v>
      </c>
      <c r="H59" s="270">
        <v>3181.14</v>
      </c>
      <c r="I59" s="270">
        <v>3181.14</v>
      </c>
      <c r="J59" s="270">
        <v>0</v>
      </c>
      <c r="K59" s="270">
        <v>1319.03</v>
      </c>
      <c r="L59" s="270">
        <v>1862.11</v>
      </c>
      <c r="M59" s="270">
        <v>0</v>
      </c>
      <c r="N59" s="270">
        <v>0</v>
      </c>
      <c r="O59" s="270">
        <v>0</v>
      </c>
    </row>
    <row r="60" spans="1:15" ht="33.75" x14ac:dyDescent="0.25">
      <c r="A60" s="269" t="s">
        <v>274</v>
      </c>
      <c r="B60" s="269" t="s">
        <v>275</v>
      </c>
      <c r="C60" s="269" t="s">
        <v>946</v>
      </c>
      <c r="D60" s="270">
        <v>865441.34</v>
      </c>
      <c r="E60" s="270">
        <v>800533.23</v>
      </c>
      <c r="F60" s="270">
        <v>735625.13</v>
      </c>
      <c r="G60" s="270">
        <v>64908.1</v>
      </c>
      <c r="H60" s="270">
        <v>64908.11</v>
      </c>
      <c r="I60" s="270">
        <v>64908.11</v>
      </c>
      <c r="J60" s="270">
        <v>0</v>
      </c>
      <c r="K60" s="270">
        <v>64908.11</v>
      </c>
      <c r="L60" s="270">
        <v>0</v>
      </c>
      <c r="M60" s="270">
        <v>0</v>
      </c>
      <c r="N60" s="270">
        <v>0</v>
      </c>
      <c r="O60" s="270">
        <v>0</v>
      </c>
    </row>
    <row r="61" spans="1:15" ht="56.25" x14ac:dyDescent="0.25">
      <c r="A61" s="269" t="s">
        <v>268</v>
      </c>
      <c r="B61" s="269" t="s">
        <v>269</v>
      </c>
      <c r="C61" s="269" t="s">
        <v>946</v>
      </c>
      <c r="D61" s="270">
        <v>975848.52</v>
      </c>
      <c r="E61" s="270">
        <v>902659.88</v>
      </c>
      <c r="F61" s="270">
        <v>829471.24</v>
      </c>
      <c r="G61" s="270">
        <v>73188.639999999999</v>
      </c>
      <c r="H61" s="270">
        <v>73188.639999999999</v>
      </c>
      <c r="I61" s="270">
        <v>73188.639999999999</v>
      </c>
      <c r="J61" s="270">
        <v>0</v>
      </c>
      <c r="K61" s="270">
        <v>73188.639999999999</v>
      </c>
      <c r="L61" s="270">
        <v>0</v>
      </c>
      <c r="M61" s="270">
        <v>0</v>
      </c>
      <c r="N61" s="270">
        <v>0</v>
      </c>
      <c r="O61" s="270">
        <v>0</v>
      </c>
    </row>
    <row r="62" spans="1:15" ht="22.5" x14ac:dyDescent="0.25">
      <c r="A62" s="269" t="s">
        <v>470</v>
      </c>
      <c r="B62" s="269" t="s">
        <v>471</v>
      </c>
      <c r="C62" s="269" t="s">
        <v>946</v>
      </c>
      <c r="D62" s="270">
        <v>190492.94</v>
      </c>
      <c r="E62" s="270">
        <v>176205.97</v>
      </c>
      <c r="F62" s="270">
        <v>161919</v>
      </c>
      <c r="G62" s="270">
        <v>14286.97</v>
      </c>
      <c r="H62" s="270">
        <v>14286.97</v>
      </c>
      <c r="I62" s="270">
        <v>14286.97</v>
      </c>
      <c r="J62" s="270">
        <v>0</v>
      </c>
      <c r="K62" s="270">
        <v>14286.97</v>
      </c>
      <c r="L62" s="270">
        <v>0</v>
      </c>
      <c r="M62" s="270">
        <v>0</v>
      </c>
      <c r="N62" s="270">
        <v>0</v>
      </c>
      <c r="O62" s="270">
        <v>0</v>
      </c>
    </row>
    <row r="63" spans="1:15" ht="45" x14ac:dyDescent="0.25">
      <c r="A63" s="269" t="s">
        <v>465</v>
      </c>
      <c r="B63" s="269" t="s">
        <v>466</v>
      </c>
      <c r="C63" s="269" t="s">
        <v>946</v>
      </c>
      <c r="D63" s="270">
        <v>137798.82</v>
      </c>
      <c r="E63" s="270">
        <v>127463.91</v>
      </c>
      <c r="F63" s="270">
        <v>117129</v>
      </c>
      <c r="G63" s="270">
        <v>10334.91</v>
      </c>
      <c r="H63" s="270">
        <v>10334.91</v>
      </c>
      <c r="I63" s="270">
        <v>10334.91</v>
      </c>
      <c r="J63" s="270">
        <v>0</v>
      </c>
      <c r="K63" s="270">
        <v>10334.91</v>
      </c>
      <c r="L63" s="270">
        <v>0</v>
      </c>
      <c r="M63" s="270">
        <v>0</v>
      </c>
      <c r="N63" s="270">
        <v>0</v>
      </c>
      <c r="O63" s="270">
        <v>0</v>
      </c>
    </row>
    <row r="64" spans="1:15" ht="67.5" x14ac:dyDescent="0.25">
      <c r="A64" s="269" t="s">
        <v>476</v>
      </c>
      <c r="B64" s="269" t="s">
        <v>477</v>
      </c>
      <c r="C64" s="269" t="s">
        <v>946</v>
      </c>
      <c r="D64" s="270">
        <v>121941.18</v>
      </c>
      <c r="E64" s="270">
        <v>112795.59</v>
      </c>
      <c r="F64" s="270">
        <v>103650</v>
      </c>
      <c r="G64" s="270">
        <v>9145.59</v>
      </c>
      <c r="H64" s="270">
        <v>9145.59</v>
      </c>
      <c r="I64" s="270">
        <v>9145.59</v>
      </c>
      <c r="J64" s="270">
        <v>0</v>
      </c>
      <c r="K64" s="270">
        <v>9145.59</v>
      </c>
      <c r="L64" s="270">
        <v>0</v>
      </c>
      <c r="M64" s="270">
        <v>0</v>
      </c>
      <c r="N64" s="270">
        <v>0</v>
      </c>
      <c r="O64" s="270">
        <v>0</v>
      </c>
    </row>
    <row r="65" spans="1:15" ht="45" x14ac:dyDescent="0.25">
      <c r="A65" s="269" t="s">
        <v>460</v>
      </c>
      <c r="B65" s="269" t="s">
        <v>461</v>
      </c>
      <c r="C65" s="269" t="s">
        <v>946</v>
      </c>
      <c r="D65" s="270">
        <v>46877.65</v>
      </c>
      <c r="E65" s="270">
        <v>43361.82</v>
      </c>
      <c r="F65" s="270">
        <v>39846</v>
      </c>
      <c r="G65" s="270">
        <v>3515.82</v>
      </c>
      <c r="H65" s="270">
        <v>3515.83</v>
      </c>
      <c r="I65" s="270">
        <v>3515.83</v>
      </c>
      <c r="J65" s="270">
        <v>0</v>
      </c>
      <c r="K65" s="270">
        <v>3515.83</v>
      </c>
      <c r="L65" s="270">
        <v>0</v>
      </c>
      <c r="M65" s="270">
        <v>0</v>
      </c>
      <c r="N65" s="270">
        <v>0</v>
      </c>
      <c r="O65" s="270">
        <v>0</v>
      </c>
    </row>
    <row r="66" spans="1:15" ht="90" x14ac:dyDescent="0.25">
      <c r="A66" s="269" t="s">
        <v>494</v>
      </c>
      <c r="B66" s="269" t="s">
        <v>495</v>
      </c>
      <c r="C66" s="269" t="s">
        <v>946</v>
      </c>
      <c r="D66" s="270">
        <v>10980</v>
      </c>
      <c r="E66" s="270">
        <v>10156.5</v>
      </c>
      <c r="F66" s="270">
        <v>9333</v>
      </c>
      <c r="G66" s="270">
        <v>823.5</v>
      </c>
      <c r="H66" s="270">
        <v>823.5</v>
      </c>
      <c r="I66" s="270">
        <v>823.5</v>
      </c>
      <c r="J66" s="270">
        <v>0</v>
      </c>
      <c r="K66" s="270">
        <v>823.5</v>
      </c>
      <c r="L66" s="270">
        <v>0</v>
      </c>
      <c r="M66" s="270">
        <v>0</v>
      </c>
      <c r="N66" s="270">
        <v>0</v>
      </c>
      <c r="O66" s="270">
        <v>0</v>
      </c>
    </row>
    <row r="67" spans="1:15" ht="90" x14ac:dyDescent="0.25">
      <c r="A67" s="269" t="s">
        <v>489</v>
      </c>
      <c r="B67" s="269" t="s">
        <v>490</v>
      </c>
      <c r="C67" s="269" t="s">
        <v>946</v>
      </c>
      <c r="D67" s="270">
        <v>4317</v>
      </c>
      <c r="E67" s="270">
        <v>3993.3</v>
      </c>
      <c r="F67" s="270">
        <v>3669.6</v>
      </c>
      <c r="G67" s="270">
        <v>323.7</v>
      </c>
      <c r="H67" s="270">
        <v>323.7</v>
      </c>
      <c r="I67" s="270">
        <v>323.7</v>
      </c>
      <c r="J67" s="270">
        <v>0</v>
      </c>
      <c r="K67" s="270">
        <v>323.7</v>
      </c>
      <c r="L67" s="270">
        <v>0</v>
      </c>
      <c r="M67" s="270">
        <v>0</v>
      </c>
      <c r="N67" s="270">
        <v>0</v>
      </c>
      <c r="O67" s="270">
        <v>0</v>
      </c>
    </row>
    <row r="68" spans="1:15" ht="123.75" x14ac:dyDescent="0.25">
      <c r="A68" s="269" t="s">
        <v>483</v>
      </c>
      <c r="B68" s="269" t="s">
        <v>484</v>
      </c>
      <c r="C68" s="269" t="s">
        <v>946</v>
      </c>
      <c r="D68" s="270">
        <v>12312.24</v>
      </c>
      <c r="E68" s="270">
        <v>11388.82</v>
      </c>
      <c r="F68" s="270">
        <v>10465.4</v>
      </c>
      <c r="G68" s="270">
        <v>923.42</v>
      </c>
      <c r="H68" s="270">
        <v>923.42</v>
      </c>
      <c r="I68" s="270">
        <v>923.42</v>
      </c>
      <c r="J68" s="270">
        <v>0</v>
      </c>
      <c r="K68" s="270">
        <v>923.42</v>
      </c>
      <c r="L68" s="270">
        <v>0</v>
      </c>
      <c r="M68" s="270">
        <v>0</v>
      </c>
      <c r="N68" s="270">
        <v>0</v>
      </c>
      <c r="O68" s="270">
        <v>0</v>
      </c>
    </row>
    <row r="69" spans="1:15" ht="67.5" x14ac:dyDescent="0.25">
      <c r="A69" s="269" t="s">
        <v>500</v>
      </c>
      <c r="B69" s="269" t="s">
        <v>501</v>
      </c>
      <c r="C69" s="269" t="s">
        <v>946</v>
      </c>
      <c r="D69" s="270">
        <v>17152.939999999999</v>
      </c>
      <c r="E69" s="270">
        <v>15866.46</v>
      </c>
      <c r="F69" s="270">
        <v>14580</v>
      </c>
      <c r="G69" s="270">
        <v>1286.46</v>
      </c>
      <c r="H69" s="270">
        <v>1286.48</v>
      </c>
      <c r="I69" s="270">
        <v>1286.48</v>
      </c>
      <c r="J69" s="270">
        <v>0</v>
      </c>
      <c r="K69" s="270">
        <v>1286.48</v>
      </c>
      <c r="L69" s="270">
        <v>0</v>
      </c>
      <c r="M69" s="270">
        <v>0</v>
      </c>
      <c r="N69" s="270">
        <v>0</v>
      </c>
      <c r="O69" s="270">
        <v>0</v>
      </c>
    </row>
    <row r="70" spans="1:15" ht="112.5" x14ac:dyDescent="0.25">
      <c r="A70" s="269" t="s">
        <v>454</v>
      </c>
      <c r="B70" s="269" t="s">
        <v>455</v>
      </c>
      <c r="C70" s="269" t="s">
        <v>946</v>
      </c>
      <c r="D70" s="270">
        <v>312531.76</v>
      </c>
      <c r="E70" s="270">
        <v>289091.87</v>
      </c>
      <c r="F70" s="270">
        <v>265652</v>
      </c>
      <c r="G70" s="270">
        <v>23439.87</v>
      </c>
      <c r="H70" s="270">
        <v>23439.89</v>
      </c>
      <c r="I70" s="270">
        <v>23439.89</v>
      </c>
      <c r="J70" s="270">
        <v>0</v>
      </c>
      <c r="K70" s="270">
        <v>23439.89</v>
      </c>
      <c r="L70" s="270">
        <v>0</v>
      </c>
      <c r="M70" s="270">
        <v>0</v>
      </c>
      <c r="N70" s="270">
        <v>0</v>
      </c>
      <c r="O70" s="270">
        <v>0</v>
      </c>
    </row>
    <row r="71" spans="1:15" ht="45" x14ac:dyDescent="0.25">
      <c r="A71" s="269" t="s">
        <v>447</v>
      </c>
      <c r="B71" s="269" t="s">
        <v>448</v>
      </c>
      <c r="C71" s="269" t="s">
        <v>946</v>
      </c>
      <c r="D71" s="270">
        <v>725656.21</v>
      </c>
      <c r="E71" s="270">
        <v>256199.97</v>
      </c>
      <c r="F71" s="270">
        <v>235427</v>
      </c>
      <c r="G71" s="270">
        <v>20772.97</v>
      </c>
      <c r="H71" s="270">
        <v>469456.24</v>
      </c>
      <c r="I71" s="270">
        <v>469456.24</v>
      </c>
      <c r="J71" s="270">
        <v>0</v>
      </c>
      <c r="K71" s="270">
        <v>469456.24</v>
      </c>
      <c r="L71" s="270">
        <v>0</v>
      </c>
      <c r="M71" s="270">
        <v>0</v>
      </c>
      <c r="N71" s="270">
        <v>0</v>
      </c>
      <c r="O71" s="270">
        <v>0</v>
      </c>
    </row>
    <row r="72" spans="1:15" ht="67.5" x14ac:dyDescent="0.25">
      <c r="A72" s="269" t="s">
        <v>450</v>
      </c>
      <c r="B72" s="269" t="s">
        <v>451</v>
      </c>
      <c r="C72" s="269" t="s">
        <v>946</v>
      </c>
      <c r="D72" s="270">
        <v>258030.9</v>
      </c>
      <c r="E72" s="270">
        <v>209124</v>
      </c>
      <c r="F72" s="270">
        <v>192168</v>
      </c>
      <c r="G72" s="270">
        <v>16956</v>
      </c>
      <c r="H72" s="270">
        <v>48906.9</v>
      </c>
      <c r="I72" s="270">
        <v>48906.9</v>
      </c>
      <c r="J72" s="270">
        <v>0</v>
      </c>
      <c r="K72" s="270">
        <v>48906.9</v>
      </c>
      <c r="L72" s="270">
        <v>0</v>
      </c>
      <c r="M72" s="270">
        <v>0</v>
      </c>
      <c r="N72" s="270">
        <v>0</v>
      </c>
      <c r="O72" s="270">
        <v>0</v>
      </c>
    </row>
    <row r="73" spans="1:15" ht="56.25" x14ac:dyDescent="0.25">
      <c r="A73" s="269" t="s">
        <v>423</v>
      </c>
      <c r="B73" s="269" t="s">
        <v>424</v>
      </c>
      <c r="C73" s="269" t="s">
        <v>946</v>
      </c>
      <c r="D73" s="270">
        <v>134057.64000000001</v>
      </c>
      <c r="E73" s="270">
        <v>124003.32</v>
      </c>
      <c r="F73" s="270">
        <v>113949</v>
      </c>
      <c r="G73" s="270">
        <v>10054.32</v>
      </c>
      <c r="H73" s="270">
        <v>10054.32</v>
      </c>
      <c r="I73" s="270">
        <v>10054.32</v>
      </c>
      <c r="J73" s="270">
        <v>0</v>
      </c>
      <c r="K73" s="270">
        <v>10054.32</v>
      </c>
      <c r="L73" s="270">
        <v>0</v>
      </c>
      <c r="M73" s="270">
        <v>0</v>
      </c>
      <c r="N73" s="270">
        <v>0</v>
      </c>
      <c r="O73" s="270">
        <v>0</v>
      </c>
    </row>
    <row r="74" spans="1:15" ht="45" x14ac:dyDescent="0.25">
      <c r="A74" s="269" t="s">
        <v>429</v>
      </c>
      <c r="B74" s="269" t="s">
        <v>430</v>
      </c>
      <c r="C74" s="269" t="s">
        <v>946</v>
      </c>
      <c r="D74" s="270">
        <v>544762.36</v>
      </c>
      <c r="E74" s="270">
        <v>503905.18</v>
      </c>
      <c r="F74" s="270">
        <v>463048</v>
      </c>
      <c r="G74" s="270">
        <v>40857.18</v>
      </c>
      <c r="H74" s="270">
        <v>40857.18</v>
      </c>
      <c r="I74" s="270">
        <v>40857.18</v>
      </c>
      <c r="J74" s="270">
        <v>0</v>
      </c>
      <c r="K74" s="270">
        <v>40857.18</v>
      </c>
      <c r="L74" s="270">
        <v>0</v>
      </c>
      <c r="M74" s="270">
        <v>0</v>
      </c>
      <c r="N74" s="270">
        <v>0</v>
      </c>
      <c r="O74" s="270">
        <v>0</v>
      </c>
    </row>
    <row r="75" spans="1:15" ht="67.5" x14ac:dyDescent="0.25">
      <c r="A75" s="269" t="s">
        <v>419</v>
      </c>
      <c r="B75" s="269" t="s">
        <v>420</v>
      </c>
      <c r="C75" s="269" t="s">
        <v>946</v>
      </c>
      <c r="D75" s="270">
        <v>348722.37</v>
      </c>
      <c r="E75" s="270">
        <v>322568.18</v>
      </c>
      <c r="F75" s="270">
        <v>296414</v>
      </c>
      <c r="G75" s="270">
        <v>26154.18</v>
      </c>
      <c r="H75" s="270">
        <v>26154.19</v>
      </c>
      <c r="I75" s="270">
        <v>26154.19</v>
      </c>
      <c r="J75" s="270">
        <v>0</v>
      </c>
      <c r="K75" s="270">
        <v>26154.19</v>
      </c>
      <c r="L75" s="270">
        <v>0</v>
      </c>
      <c r="M75" s="270">
        <v>0</v>
      </c>
      <c r="N75" s="270">
        <v>0</v>
      </c>
      <c r="O75" s="270">
        <v>0</v>
      </c>
    </row>
    <row r="76" spans="1:15" ht="56.25" x14ac:dyDescent="0.25">
      <c r="A76" s="269" t="s">
        <v>426</v>
      </c>
      <c r="B76" s="269" t="s">
        <v>427</v>
      </c>
      <c r="C76" s="269" t="s">
        <v>946</v>
      </c>
      <c r="D76" s="270">
        <v>349590.09</v>
      </c>
      <c r="E76" s="270">
        <v>323370.83</v>
      </c>
      <c r="F76" s="270">
        <v>297151.57</v>
      </c>
      <c r="G76" s="270">
        <v>26219.26</v>
      </c>
      <c r="H76" s="270">
        <v>26219.26</v>
      </c>
      <c r="I76" s="270">
        <v>26219.26</v>
      </c>
      <c r="J76" s="270">
        <v>0</v>
      </c>
      <c r="K76" s="270">
        <v>26219.26</v>
      </c>
      <c r="L76" s="270">
        <v>0</v>
      </c>
      <c r="M76" s="270">
        <v>0</v>
      </c>
      <c r="N76" s="270">
        <v>0</v>
      </c>
      <c r="O76" s="270">
        <v>0</v>
      </c>
    </row>
    <row r="77" spans="1:15" ht="78.75" x14ac:dyDescent="0.25">
      <c r="A77" s="269" t="s">
        <v>442</v>
      </c>
      <c r="B77" s="269" t="s">
        <v>443</v>
      </c>
      <c r="C77" s="269" t="s">
        <v>946</v>
      </c>
      <c r="D77" s="270">
        <v>92842.82</v>
      </c>
      <c r="E77" s="270">
        <v>64411</v>
      </c>
      <c r="F77" s="270">
        <v>64411</v>
      </c>
      <c r="G77" s="270">
        <v>0</v>
      </c>
      <c r="H77" s="270">
        <v>28431.82</v>
      </c>
      <c r="I77" s="270">
        <v>28431.82</v>
      </c>
      <c r="J77" s="270">
        <v>0</v>
      </c>
      <c r="K77" s="270">
        <v>28431.82</v>
      </c>
      <c r="L77" s="270">
        <v>0</v>
      </c>
      <c r="M77" s="270">
        <v>0</v>
      </c>
      <c r="N77" s="270">
        <v>0</v>
      </c>
      <c r="O77" s="270">
        <v>0</v>
      </c>
    </row>
    <row r="78" spans="1:15" ht="67.5" x14ac:dyDescent="0.25">
      <c r="A78" s="269" t="s">
        <v>433</v>
      </c>
      <c r="B78" s="269" t="s">
        <v>434</v>
      </c>
      <c r="C78" s="269" t="s">
        <v>946</v>
      </c>
      <c r="D78" s="270">
        <v>148515.76</v>
      </c>
      <c r="E78" s="270">
        <v>124118</v>
      </c>
      <c r="F78" s="270">
        <v>124118</v>
      </c>
      <c r="G78" s="270">
        <v>0</v>
      </c>
      <c r="H78" s="270">
        <v>24397.759999999998</v>
      </c>
      <c r="I78" s="270">
        <v>24397.759999999998</v>
      </c>
      <c r="J78" s="270">
        <v>0</v>
      </c>
      <c r="K78" s="270">
        <v>24397.759999999998</v>
      </c>
      <c r="L78" s="270">
        <v>0</v>
      </c>
      <c r="M78" s="270">
        <v>0</v>
      </c>
      <c r="N78" s="270">
        <v>0</v>
      </c>
      <c r="O78" s="270">
        <v>0</v>
      </c>
    </row>
    <row r="79" spans="1:15" ht="78.75" x14ac:dyDescent="0.25">
      <c r="A79" s="269" t="s">
        <v>436</v>
      </c>
      <c r="B79" s="269" t="s">
        <v>437</v>
      </c>
      <c r="C79" s="269" t="s">
        <v>946</v>
      </c>
      <c r="D79" s="270">
        <v>179893.5</v>
      </c>
      <c r="E79" s="270">
        <v>152909.46</v>
      </c>
      <c r="F79" s="270">
        <v>152909.46</v>
      </c>
      <c r="G79" s="270">
        <v>0</v>
      </c>
      <c r="H79" s="270">
        <v>26984.04</v>
      </c>
      <c r="I79" s="270">
        <v>26984.04</v>
      </c>
      <c r="J79" s="270">
        <v>0</v>
      </c>
      <c r="K79" s="270">
        <v>26984.04</v>
      </c>
      <c r="L79" s="270">
        <v>0</v>
      </c>
      <c r="M79" s="270">
        <v>0</v>
      </c>
      <c r="N79" s="270">
        <v>0</v>
      </c>
      <c r="O79" s="270">
        <v>0</v>
      </c>
    </row>
    <row r="80" spans="1:15" ht="67.5" x14ac:dyDescent="0.25">
      <c r="A80" s="269" t="s">
        <v>439</v>
      </c>
      <c r="B80" s="269" t="s">
        <v>1010</v>
      </c>
      <c r="C80" s="269" t="s">
        <v>946</v>
      </c>
      <c r="D80" s="270">
        <v>324610.48</v>
      </c>
      <c r="E80" s="270">
        <v>212733</v>
      </c>
      <c r="F80" s="270">
        <v>212733</v>
      </c>
      <c r="G80" s="270">
        <v>0</v>
      </c>
      <c r="H80" s="270">
        <v>111877.48</v>
      </c>
      <c r="I80" s="270">
        <v>111877.48</v>
      </c>
      <c r="J80" s="270">
        <v>0</v>
      </c>
      <c r="K80" s="270">
        <v>111877.48</v>
      </c>
      <c r="L80" s="270">
        <v>0</v>
      </c>
      <c r="M80" s="270">
        <v>0</v>
      </c>
      <c r="N80" s="270">
        <v>0</v>
      </c>
      <c r="O80" s="270">
        <v>0</v>
      </c>
    </row>
    <row r="81" spans="1:15" ht="78.75" x14ac:dyDescent="0.25">
      <c r="A81" s="269" t="s">
        <v>627</v>
      </c>
      <c r="B81" s="269" t="s">
        <v>1011</v>
      </c>
      <c r="C81" s="269" t="s">
        <v>946</v>
      </c>
      <c r="D81" s="270">
        <v>502569.92</v>
      </c>
      <c r="E81" s="270">
        <v>427184.43</v>
      </c>
      <c r="F81" s="270">
        <v>427184.43</v>
      </c>
      <c r="G81" s="270">
        <v>0</v>
      </c>
      <c r="H81" s="270">
        <v>75385.490000000005</v>
      </c>
      <c r="I81" s="270">
        <v>75385.490000000005</v>
      </c>
      <c r="J81" s="270">
        <v>0</v>
      </c>
      <c r="K81" s="270">
        <v>75385.490000000005</v>
      </c>
      <c r="L81" s="270">
        <v>0</v>
      </c>
      <c r="M81" s="270">
        <v>0</v>
      </c>
      <c r="N81" s="270">
        <v>0</v>
      </c>
      <c r="O81" s="27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Lyginamasis</vt:lpstr>
      <vt:lpstr>Visi duomenys</vt:lpstr>
      <vt:lpstr>PP 1 lentelė</vt:lpstr>
      <vt:lpstr>PP 2 lentelė</vt:lpstr>
      <vt:lpstr>PP 3 lentelė</vt:lpstr>
      <vt:lpstr>ST 1 lentelė</vt:lpstr>
      <vt:lpstr>ST 2 lentelė</vt:lpstr>
      <vt:lpstr>2019-06-05</vt:lpstr>
      <vt:lpstr>Projektu sutartys 20190605</vt:lpstr>
      <vt:lpstr>mokejimai 20190605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Asta</cp:lastModifiedBy>
  <cp:lastPrinted>2019-08-14T14:12:57Z</cp:lastPrinted>
  <dcterms:created xsi:type="dcterms:W3CDTF">2017-11-23T09:10:18Z</dcterms:created>
  <dcterms:modified xsi:type="dcterms:W3CDTF">2019-08-16T08:59:08Z</dcterms:modified>
</cp:coreProperties>
</file>